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BAD25927-D8C2-4F13-9BA5-598E168FC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4" r:id="rId1"/>
    <sheet name="T-1" sheetId="3" r:id="rId2"/>
    <sheet name="T-2" sheetId="5" r:id="rId3"/>
    <sheet name="T-3" sheetId="6" r:id="rId4"/>
    <sheet name="T-4" sheetId="7" r:id="rId5"/>
    <sheet name="T-5" sheetId="8" r:id="rId6"/>
    <sheet name="T-6" sheetId="9" r:id="rId7"/>
    <sheet name="T-7.8" sheetId="10" r:id="rId8"/>
    <sheet name="T-9" sheetId="11" r:id="rId9"/>
    <sheet name="T-10" sheetId="12" r:id="rId10"/>
    <sheet name="T-11" sheetId="13" r:id="rId11"/>
    <sheet name="T-12" sheetId="14" r:id="rId12"/>
    <sheet name="T-13" sheetId="15" r:id="rId13"/>
    <sheet name="T-14" sheetId="16" r:id="rId14"/>
    <sheet name="T-15" sheetId="17" r:id="rId15"/>
    <sheet name="T-16" sheetId="18" r:id="rId16"/>
    <sheet name="T-17" sheetId="19" r:id="rId17"/>
    <sheet name="T-18" sheetId="20" r:id="rId18"/>
  </sheets>
  <externalReferences>
    <externalReference r:id="rId19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8">'T-9'!$A$1:$N$65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20" l="1"/>
  <c r="I126" i="20"/>
  <c r="I123" i="20" s="1"/>
  <c r="I125" i="20"/>
  <c r="H123" i="20"/>
  <c r="G123" i="20"/>
  <c r="F123" i="20"/>
  <c r="I117" i="20"/>
  <c r="H117" i="20"/>
  <c r="G117" i="20"/>
  <c r="F117" i="20"/>
  <c r="I111" i="20"/>
  <c r="H111" i="20"/>
  <c r="G111" i="20"/>
  <c r="F111" i="20"/>
  <c r="I105" i="20"/>
  <c r="H105" i="20"/>
  <c r="G105" i="20"/>
  <c r="F105" i="20"/>
  <c r="I99" i="20"/>
  <c r="H99" i="20"/>
  <c r="G99" i="20"/>
  <c r="F99" i="20"/>
  <c r="I93" i="20"/>
  <c r="H93" i="20"/>
  <c r="G93" i="20"/>
  <c r="F93" i="20"/>
  <c r="I87" i="20"/>
  <c r="H87" i="20"/>
  <c r="G87" i="20"/>
  <c r="F87" i="20"/>
  <c r="I81" i="20"/>
  <c r="H81" i="20"/>
  <c r="G81" i="20"/>
  <c r="F81" i="20"/>
  <c r="I75" i="20"/>
  <c r="H75" i="20"/>
  <c r="G75" i="20"/>
  <c r="F75" i="20"/>
  <c r="I69" i="20"/>
  <c r="H69" i="20"/>
  <c r="G69" i="20"/>
  <c r="F69" i="20"/>
  <c r="I63" i="20"/>
  <c r="H63" i="20"/>
  <c r="G63" i="20"/>
  <c r="F63" i="20"/>
  <c r="I57" i="20"/>
  <c r="H57" i="20"/>
  <c r="G57" i="20"/>
  <c r="F57" i="20"/>
  <c r="I51" i="20"/>
  <c r="H51" i="20"/>
  <c r="G51" i="20"/>
  <c r="F51" i="20"/>
  <c r="I45" i="20"/>
  <c r="H45" i="20"/>
  <c r="G45" i="20"/>
  <c r="F45" i="20"/>
  <c r="F43" i="20"/>
  <c r="F42" i="20"/>
  <c r="F39" i="20" s="1"/>
  <c r="I41" i="20"/>
  <c r="I39" i="20" s="1"/>
  <c r="F41" i="20"/>
  <c r="H39" i="20"/>
  <c r="G39" i="20"/>
  <c r="I34" i="20"/>
  <c r="I33" i="20"/>
  <c r="H33" i="20"/>
  <c r="G33" i="20"/>
  <c r="F33" i="20"/>
  <c r="I27" i="20"/>
  <c r="H27" i="20"/>
  <c r="G27" i="20"/>
  <c r="F27" i="20"/>
  <c r="I21" i="20"/>
  <c r="I20" i="20"/>
  <c r="H20" i="20"/>
  <c r="G20" i="20"/>
  <c r="F20" i="20"/>
  <c r="F15" i="20"/>
  <c r="F13" i="20" s="1"/>
  <c r="I14" i="20"/>
  <c r="I13" i="20"/>
  <c r="H13" i="20"/>
  <c r="G13" i="20"/>
  <c r="I6" i="20"/>
  <c r="F36" i="19" l="1"/>
  <c r="D36" i="19"/>
  <c r="C36" i="19"/>
  <c r="F31" i="19"/>
  <c r="D31" i="19"/>
  <c r="C31" i="19"/>
  <c r="F26" i="19"/>
  <c r="D26" i="19"/>
  <c r="C26" i="19"/>
  <c r="F21" i="19"/>
  <c r="D21" i="19"/>
  <c r="C21" i="19"/>
  <c r="F16" i="19"/>
  <c r="D16" i="19"/>
  <c r="C16" i="19"/>
  <c r="F11" i="19"/>
  <c r="D11" i="19"/>
  <c r="C11" i="19"/>
  <c r="F6" i="19"/>
  <c r="D6" i="19"/>
  <c r="C6" i="19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 s="1"/>
  <c r="L42" i="18"/>
  <c r="K42" i="18"/>
  <c r="J42" i="18"/>
  <c r="I42" i="18"/>
  <c r="H42" i="18"/>
  <c r="G42" i="18"/>
  <c r="F42" i="18"/>
  <c r="E42" i="18"/>
  <c r="D42" i="18"/>
  <c r="C41" i="18"/>
  <c r="C40" i="18"/>
  <c r="C39" i="18"/>
  <c r="C38" i="18"/>
  <c r="L37" i="18"/>
  <c r="K37" i="18"/>
  <c r="J37" i="18"/>
  <c r="I37" i="18"/>
  <c r="H37" i="18"/>
  <c r="G37" i="18"/>
  <c r="F37" i="18"/>
  <c r="E37" i="18"/>
  <c r="D37" i="18"/>
  <c r="C37" i="18"/>
  <c r="C36" i="18"/>
  <c r="C35" i="18"/>
  <c r="C34" i="18"/>
  <c r="C33" i="18"/>
  <c r="L32" i="18"/>
  <c r="K32" i="18"/>
  <c r="J32" i="18"/>
  <c r="I32" i="18"/>
  <c r="H32" i="18"/>
  <c r="G32" i="18"/>
  <c r="F32" i="18"/>
  <c r="E32" i="18"/>
  <c r="D32" i="18"/>
  <c r="C32" i="18"/>
  <c r="C31" i="18"/>
  <c r="C30" i="18"/>
  <c r="C29" i="18"/>
  <c r="C28" i="18"/>
  <c r="C27" i="18" s="1"/>
  <c r="L27" i="18"/>
  <c r="K27" i="18"/>
  <c r="J27" i="18"/>
  <c r="I27" i="18"/>
  <c r="H27" i="18"/>
  <c r="G27" i="18"/>
  <c r="F27" i="18"/>
  <c r="E27" i="18"/>
  <c r="D27" i="18"/>
  <c r="C26" i="18"/>
  <c r="C25" i="18"/>
  <c r="C24" i="18"/>
  <c r="C22" i="18" s="1"/>
  <c r="C23" i="18"/>
  <c r="L22" i="18"/>
  <c r="K22" i="18"/>
  <c r="J22" i="18"/>
  <c r="I22" i="18"/>
  <c r="H22" i="18"/>
  <c r="G22" i="18"/>
  <c r="F22" i="18"/>
  <c r="E22" i="18"/>
  <c r="D22" i="18"/>
  <c r="C21" i="18"/>
  <c r="C20" i="18"/>
  <c r="C19" i="18"/>
  <c r="C18" i="18"/>
  <c r="C17" i="18" s="1"/>
  <c r="L17" i="18"/>
  <c r="K17" i="18"/>
  <c r="J17" i="18"/>
  <c r="I17" i="18"/>
  <c r="H17" i="18"/>
  <c r="G17" i="18"/>
  <c r="F17" i="18"/>
  <c r="E17" i="18"/>
  <c r="D17" i="18"/>
  <c r="C16" i="18"/>
  <c r="C15" i="18"/>
  <c r="C14" i="18"/>
  <c r="C13" i="18"/>
  <c r="C12" i="18" s="1"/>
  <c r="L12" i="18"/>
  <c r="K12" i="18"/>
  <c r="J12" i="18"/>
  <c r="I12" i="18"/>
  <c r="H12" i="18"/>
  <c r="G12" i="18"/>
  <c r="F12" i="18"/>
  <c r="E12" i="18"/>
  <c r="D12" i="18"/>
  <c r="C11" i="18"/>
  <c r="C10" i="18"/>
  <c r="C9" i="18"/>
  <c r="C8" i="18"/>
  <c r="L7" i="18"/>
  <c r="K7" i="18"/>
  <c r="J7" i="18"/>
  <c r="I7" i="18"/>
  <c r="H7" i="18"/>
  <c r="G7" i="18"/>
  <c r="F7" i="18"/>
  <c r="E7" i="18"/>
  <c r="D7" i="18"/>
  <c r="C7" i="18"/>
  <c r="AT26" i="17" l="1"/>
  <c r="AR26" i="17"/>
  <c r="AT19" i="17"/>
  <c r="AR19" i="17"/>
  <c r="AR25" i="17" s="1"/>
  <c r="AT18" i="17"/>
  <c r="AT25" i="17" s="1"/>
  <c r="AR18" i="17"/>
  <c r="AU26" i="17" l="1"/>
  <c r="AU22" i="17"/>
  <c r="AU12" i="17"/>
  <c r="AU6" i="17"/>
  <c r="AU21" i="17"/>
  <c r="AU17" i="17"/>
  <c r="AU11" i="17"/>
  <c r="AU20" i="17"/>
  <c r="AU16" i="17"/>
  <c r="AU10" i="17"/>
  <c r="AU9" i="17"/>
  <c r="AU14" i="17"/>
  <c r="AU23" i="17"/>
  <c r="AU13" i="17"/>
  <c r="AU7" i="17"/>
  <c r="AU15" i="17"/>
  <c r="AU24" i="17"/>
  <c r="AU8" i="17"/>
  <c r="AS22" i="17"/>
  <c r="AS12" i="17"/>
  <c r="AS6" i="17"/>
  <c r="AS21" i="17"/>
  <c r="AS17" i="17"/>
  <c r="AS11" i="17"/>
  <c r="AS20" i="17"/>
  <c r="AS16" i="17"/>
  <c r="AS10" i="17"/>
  <c r="AS24" i="17"/>
  <c r="AS23" i="17"/>
  <c r="AS15" i="17"/>
  <c r="AS9" i="17"/>
  <c r="AS14" i="17"/>
  <c r="AS8" i="17"/>
  <c r="AS13" i="17"/>
  <c r="AS7" i="17"/>
  <c r="AU19" i="17"/>
  <c r="AS26" i="17"/>
  <c r="AS19" i="17"/>
  <c r="AS18" i="17" l="1"/>
  <c r="AS25" i="17" s="1"/>
  <c r="AU18" i="17"/>
  <c r="AU25" i="17" s="1"/>
  <c r="N80" i="16" l="1"/>
  <c r="M80" i="16"/>
  <c r="K80" i="16"/>
  <c r="J80" i="16"/>
  <c r="I80" i="16"/>
  <c r="F80" i="16"/>
  <c r="E80" i="16"/>
  <c r="D79" i="16"/>
  <c r="P80" i="16" s="1"/>
  <c r="L78" i="16"/>
  <c r="K78" i="16"/>
  <c r="D77" i="16"/>
  <c r="F78" i="16" s="1"/>
  <c r="N76" i="16"/>
  <c r="M76" i="16"/>
  <c r="I76" i="16"/>
  <c r="E76" i="16"/>
  <c r="D75" i="16"/>
  <c r="H76" i="16" s="1"/>
  <c r="D73" i="16"/>
  <c r="J74" i="16" s="1"/>
  <c r="N72" i="16"/>
  <c r="M72" i="16"/>
  <c r="K72" i="16"/>
  <c r="J72" i="16"/>
  <c r="I72" i="16"/>
  <c r="G72" i="16"/>
  <c r="F72" i="16"/>
  <c r="E72" i="16"/>
  <c r="D71" i="16"/>
  <c r="L72" i="16" s="1"/>
  <c r="H70" i="16"/>
  <c r="G70" i="16"/>
  <c r="D69" i="16"/>
  <c r="N70" i="16" s="1"/>
  <c r="N68" i="16"/>
  <c r="M68" i="16"/>
  <c r="K68" i="16"/>
  <c r="J68" i="16"/>
  <c r="I68" i="16"/>
  <c r="F68" i="16"/>
  <c r="E68" i="16"/>
  <c r="D67" i="16"/>
  <c r="P68" i="16" s="1"/>
  <c r="N66" i="16"/>
  <c r="L66" i="16"/>
  <c r="K66" i="16"/>
  <c r="J66" i="16"/>
  <c r="F66" i="16"/>
  <c r="D65" i="16"/>
  <c r="E66" i="16" s="1"/>
  <c r="L64" i="16"/>
  <c r="K64" i="16"/>
  <c r="G64" i="16"/>
  <c r="D63" i="16"/>
  <c r="F64" i="16" s="1"/>
  <c r="N62" i="16"/>
  <c r="M62" i="16"/>
  <c r="L62" i="16"/>
  <c r="I62" i="16"/>
  <c r="H62" i="16"/>
  <c r="F62" i="16"/>
  <c r="E62" i="16"/>
  <c r="D61" i="16"/>
  <c r="G62" i="16" s="1"/>
  <c r="N60" i="16"/>
  <c r="M60" i="16"/>
  <c r="I60" i="16"/>
  <c r="E60" i="16"/>
  <c r="D59" i="16"/>
  <c r="H60" i="16" s="1"/>
  <c r="N58" i="16"/>
  <c r="D57" i="16"/>
  <c r="I58" i="16" s="1"/>
  <c r="D55" i="16"/>
  <c r="J56" i="16" s="1"/>
  <c r="D54" i="16"/>
  <c r="D53" i="16"/>
  <c r="D52" i="16"/>
  <c r="D51" i="16"/>
  <c r="N50" i="16"/>
  <c r="M50" i="16"/>
  <c r="L50" i="16"/>
  <c r="J50" i="16"/>
  <c r="I50" i="16"/>
  <c r="H50" i="16"/>
  <c r="G50" i="16"/>
  <c r="E50" i="16"/>
  <c r="D49" i="16"/>
  <c r="P50" i="16" s="1"/>
  <c r="D48" i="16"/>
  <c r="D47" i="16"/>
  <c r="D46" i="16"/>
  <c r="D45" i="16"/>
  <c r="D44" i="16"/>
  <c r="D43" i="16"/>
  <c r="P42" i="16"/>
  <c r="M42" i="16"/>
  <c r="L42" i="16"/>
  <c r="J42" i="16"/>
  <c r="I42" i="16"/>
  <c r="H42" i="16"/>
  <c r="F42" i="16"/>
  <c r="E42" i="16"/>
  <c r="D41" i="16"/>
  <c r="K42" i="16" s="1"/>
  <c r="N36" i="16"/>
  <c r="J36" i="16"/>
  <c r="F36" i="16"/>
  <c r="P35" i="16"/>
  <c r="P36" i="16" s="1"/>
  <c r="O35" i="16"/>
  <c r="O36" i="16" s="1"/>
  <c r="N35" i="16"/>
  <c r="M35" i="16"/>
  <c r="M36" i="16" s="1"/>
  <c r="L35" i="16"/>
  <c r="L36" i="16" s="1"/>
  <c r="K35" i="16"/>
  <c r="K36" i="16" s="1"/>
  <c r="J35" i="16"/>
  <c r="I35" i="16"/>
  <c r="I36" i="16" s="1"/>
  <c r="H35" i="16"/>
  <c r="H36" i="16" s="1"/>
  <c r="G35" i="16"/>
  <c r="G36" i="16" s="1"/>
  <c r="F35" i="16"/>
  <c r="E35" i="16"/>
  <c r="D35" i="16"/>
  <c r="E36" i="16" s="1"/>
  <c r="P30" i="16"/>
  <c r="L30" i="16"/>
  <c r="H30" i="16"/>
  <c r="G30" i="16"/>
  <c r="P29" i="16"/>
  <c r="O29" i="16"/>
  <c r="O30" i="16" s="1"/>
  <c r="N29" i="16"/>
  <c r="N30" i="16" s="1"/>
  <c r="M29" i="16"/>
  <c r="M30" i="16" s="1"/>
  <c r="L29" i="16"/>
  <c r="K29" i="16"/>
  <c r="K30" i="16" s="1"/>
  <c r="J29" i="16"/>
  <c r="J30" i="16" s="1"/>
  <c r="I29" i="16"/>
  <c r="I30" i="16" s="1"/>
  <c r="H29" i="16"/>
  <c r="G29" i="16"/>
  <c r="F29" i="16"/>
  <c r="F30" i="16" s="1"/>
  <c r="E29" i="16"/>
  <c r="E30" i="16" s="1"/>
  <c r="D29" i="16"/>
  <c r="D28" i="16"/>
  <c r="D27" i="16"/>
  <c r="D26" i="16"/>
  <c r="D25" i="16"/>
  <c r="N24" i="16"/>
  <c r="P23" i="16"/>
  <c r="P24" i="16" s="1"/>
  <c r="O23" i="16"/>
  <c r="O24" i="16" s="1"/>
  <c r="N23" i="16"/>
  <c r="M23" i="16"/>
  <c r="L23" i="16"/>
  <c r="L24" i="16" s="1"/>
  <c r="K23" i="16"/>
  <c r="K24" i="16" s="1"/>
  <c r="J23" i="16"/>
  <c r="I23" i="16"/>
  <c r="I24" i="16" s="1"/>
  <c r="H23" i="16"/>
  <c r="H24" i="16" s="1"/>
  <c r="G23" i="16"/>
  <c r="G24" i="16" s="1"/>
  <c r="F23" i="16"/>
  <c r="E23" i="16"/>
  <c r="E24" i="16" s="1"/>
  <c r="D23" i="16"/>
  <c r="F24" i="16" s="1"/>
  <c r="D22" i="16"/>
  <c r="D17" i="16" s="1"/>
  <c r="D21" i="16"/>
  <c r="D20" i="16"/>
  <c r="D19" i="16"/>
  <c r="P17" i="16"/>
  <c r="P18" i="16" s="1"/>
  <c r="N17" i="16"/>
  <c r="N18" i="16" s="1"/>
  <c r="M17" i="16"/>
  <c r="M18" i="16" s="1"/>
  <c r="L17" i="16"/>
  <c r="L18" i="16" s="1"/>
  <c r="K17" i="16"/>
  <c r="J17" i="16"/>
  <c r="I17" i="16"/>
  <c r="H17" i="16"/>
  <c r="G17" i="16"/>
  <c r="G18" i="16" s="1"/>
  <c r="F17" i="16"/>
  <c r="F18" i="16" s="1"/>
  <c r="E17" i="16"/>
  <c r="E18" i="16" s="1"/>
  <c r="D16" i="16"/>
  <c r="D15" i="16"/>
  <c r="D14" i="16"/>
  <c r="D13" i="16"/>
  <c r="D11" i="16" s="1"/>
  <c r="P11" i="16"/>
  <c r="O11" i="16"/>
  <c r="N11" i="16"/>
  <c r="M11" i="16"/>
  <c r="L11" i="16"/>
  <c r="K11" i="16"/>
  <c r="J11" i="16"/>
  <c r="I11" i="16"/>
  <c r="I12" i="16" s="1"/>
  <c r="H11" i="16"/>
  <c r="G11" i="16"/>
  <c r="G12" i="16" s="1"/>
  <c r="F11" i="16"/>
  <c r="F12" i="16" s="1"/>
  <c r="E11" i="16"/>
  <c r="E12" i="16" s="1"/>
  <c r="D10" i="16"/>
  <c r="D9" i="16"/>
  <c r="D8" i="16"/>
  <c r="D5" i="16" s="1"/>
  <c r="D7" i="16"/>
  <c r="P5" i="16"/>
  <c r="P6" i="16" s="1"/>
  <c r="O5" i="16"/>
  <c r="O6" i="16" s="1"/>
  <c r="N5" i="16"/>
  <c r="M5" i="16"/>
  <c r="M6" i="16" s="1"/>
  <c r="L5" i="16"/>
  <c r="L6" i="16" s="1"/>
  <c r="K5" i="16"/>
  <c r="K6" i="16" s="1"/>
  <c r="J5" i="16"/>
  <c r="I5" i="16"/>
  <c r="I6" i="16" s="1"/>
  <c r="H5" i="16"/>
  <c r="H6" i="16" s="1"/>
  <c r="G5" i="16"/>
  <c r="F5" i="16"/>
  <c r="E5" i="16"/>
  <c r="D30" i="16" l="1"/>
  <c r="D18" i="16"/>
  <c r="D72" i="16"/>
  <c r="J12" i="16"/>
  <c r="D36" i="16"/>
  <c r="H18" i="16"/>
  <c r="M12" i="16"/>
  <c r="I18" i="16"/>
  <c r="J6" i="16"/>
  <c r="F6" i="16"/>
  <c r="E6" i="16"/>
  <c r="N6" i="16"/>
  <c r="N12" i="16"/>
  <c r="J18" i="16"/>
  <c r="G6" i="16"/>
  <c r="O12" i="16"/>
  <c r="K18" i="16"/>
  <c r="P12" i="16"/>
  <c r="L12" i="16"/>
  <c r="K12" i="16"/>
  <c r="D12" i="16" s="1"/>
  <c r="H12" i="16"/>
  <c r="P56" i="16"/>
  <c r="J24" i="16"/>
  <c r="G78" i="16"/>
  <c r="G66" i="16"/>
  <c r="N42" i="16"/>
  <c r="F50" i="16"/>
  <c r="M56" i="16"/>
  <c r="L58" i="16"/>
  <c r="K60" i="16"/>
  <c r="J62" i="16"/>
  <c r="D62" i="16" s="1"/>
  <c r="I64" i="16"/>
  <c r="H66" i="16"/>
  <c r="G68" i="16"/>
  <c r="D68" i="16" s="1"/>
  <c r="E70" i="16"/>
  <c r="O72" i="16"/>
  <c r="M74" i="16"/>
  <c r="K76" i="16"/>
  <c r="I78" i="16"/>
  <c r="G80" i="16"/>
  <c r="D80" i="16" s="1"/>
  <c r="O74" i="16"/>
  <c r="K56" i="16"/>
  <c r="J58" i="16"/>
  <c r="O70" i="16"/>
  <c r="K74" i="16"/>
  <c r="L56" i="16"/>
  <c r="K58" i="16"/>
  <c r="J60" i="16"/>
  <c r="H64" i="16"/>
  <c r="P70" i="16"/>
  <c r="L74" i="16"/>
  <c r="J76" i="16"/>
  <c r="H78" i="16"/>
  <c r="M24" i="16"/>
  <c r="D24" i="16" s="1"/>
  <c r="O42" i="16"/>
  <c r="N56" i="16"/>
  <c r="M58" i="16"/>
  <c r="L60" i="16"/>
  <c r="K62" i="16"/>
  <c r="J64" i="16"/>
  <c r="I66" i="16"/>
  <c r="H68" i="16"/>
  <c r="F70" i="16"/>
  <c r="P72" i="16"/>
  <c r="N74" i="16"/>
  <c r="L76" i="16"/>
  <c r="D76" i="16" s="1"/>
  <c r="J78" i="16"/>
  <c r="H80" i="16"/>
  <c r="P58" i="16"/>
  <c r="P74" i="16"/>
  <c r="E56" i="16"/>
  <c r="P60" i="16"/>
  <c r="M64" i="16"/>
  <c r="I70" i="16"/>
  <c r="E74" i="16"/>
  <c r="O76" i="16"/>
  <c r="M78" i="16"/>
  <c r="G42" i="16"/>
  <c r="K50" i="16"/>
  <c r="F56" i="16"/>
  <c r="E58" i="16"/>
  <c r="P62" i="16"/>
  <c r="N64" i="16"/>
  <c r="M66" i="16"/>
  <c r="L68" i="16"/>
  <c r="J70" i="16"/>
  <c r="H72" i="16"/>
  <c r="F74" i="16"/>
  <c r="P76" i="16"/>
  <c r="N78" i="16"/>
  <c r="L80" i="16"/>
  <c r="F58" i="16"/>
  <c r="G74" i="16"/>
  <c r="P78" i="16"/>
  <c r="G56" i="16"/>
  <c r="P64" i="16"/>
  <c r="O78" i="16"/>
  <c r="H74" i="16"/>
  <c r="F76" i="16"/>
  <c r="I56" i="16"/>
  <c r="H58" i="16"/>
  <c r="G60" i="16"/>
  <c r="E64" i="16"/>
  <c r="O68" i="16"/>
  <c r="M70" i="16"/>
  <c r="I74" i="16"/>
  <c r="G76" i="16"/>
  <c r="E78" i="16"/>
  <c r="O80" i="16"/>
  <c r="K70" i="16"/>
  <c r="H56" i="16"/>
  <c r="G58" i="16"/>
  <c r="F60" i="16"/>
  <c r="D60" i="16" s="1"/>
  <c r="P66" i="16"/>
  <c r="D66" i="16" s="1"/>
  <c r="L70" i="16"/>
  <c r="D74" i="16" l="1"/>
  <c r="D50" i="16"/>
  <c r="D78" i="16"/>
  <c r="D56" i="16"/>
  <c r="D70" i="16"/>
  <c r="D64" i="16"/>
  <c r="D6" i="16"/>
  <c r="D58" i="16"/>
  <c r="D42" i="16"/>
  <c r="K32" i="15" l="1"/>
  <c r="D32" i="15"/>
  <c r="AC31" i="15"/>
  <c r="D31" i="15"/>
  <c r="K30" i="15"/>
  <c r="D30" i="15"/>
  <c r="AC29" i="15"/>
  <c r="K29" i="15"/>
  <c r="D29" i="15"/>
  <c r="AC28" i="15"/>
  <c r="D28" i="15"/>
  <c r="K27" i="15"/>
  <c r="D27" i="15"/>
  <c r="AC26" i="15"/>
  <c r="K26" i="15"/>
  <c r="D26" i="15"/>
  <c r="AC25" i="15"/>
  <c r="D25" i="15"/>
  <c r="K24" i="15"/>
  <c r="D24" i="15"/>
  <c r="AK23" i="15"/>
  <c r="AC23" i="15"/>
  <c r="K23" i="15"/>
  <c r="D23" i="15"/>
  <c r="AO22" i="15"/>
  <c r="AK22" i="15"/>
  <c r="AC22" i="15"/>
  <c r="D22" i="15"/>
  <c r="AO21" i="15"/>
  <c r="AK21" i="15"/>
  <c r="D21" i="15"/>
  <c r="AK20" i="15"/>
  <c r="D20" i="15"/>
  <c r="AO19" i="15"/>
  <c r="AK19" i="15"/>
  <c r="D19" i="15"/>
  <c r="K17" i="15"/>
  <c r="D17" i="15"/>
  <c r="K16" i="15"/>
  <c r="D16" i="15"/>
  <c r="AC15" i="15"/>
  <c r="D15" i="15"/>
  <c r="K14" i="15"/>
  <c r="D14" i="15"/>
  <c r="AC13" i="15"/>
  <c r="K13" i="15"/>
  <c r="D13" i="15"/>
  <c r="AC12" i="15"/>
  <c r="D12" i="15"/>
  <c r="AO11" i="15"/>
  <c r="K11" i="15"/>
  <c r="D11" i="15"/>
  <c r="AO10" i="15"/>
  <c r="AC10" i="15"/>
  <c r="D10" i="15"/>
  <c r="D9" i="15"/>
  <c r="AT8" i="15"/>
  <c r="AU20" i="15" s="1"/>
  <c r="AJ8" i="15"/>
  <c r="AK28" i="15" s="1"/>
  <c r="Z8" i="15"/>
  <c r="W8" i="15"/>
  <c r="V8" i="15"/>
  <c r="U8" i="15"/>
  <c r="T8" i="15"/>
  <c r="S8" i="15"/>
  <c r="R8" i="15"/>
  <c r="Q8" i="15"/>
  <c r="P8" i="15"/>
  <c r="O8" i="15"/>
  <c r="N8" i="15"/>
  <c r="O7" i="15" s="1"/>
  <c r="M8" i="15"/>
  <c r="L8" i="15"/>
  <c r="J8" i="15"/>
  <c r="I8" i="15"/>
  <c r="AV7" i="15"/>
  <c r="AT7" i="15"/>
  <c r="AR7" i="15"/>
  <c r="AP7" i="15"/>
  <c r="AN7" i="15"/>
  <c r="AL7" i="15"/>
  <c r="AJ7" i="15"/>
  <c r="AH7" i="15"/>
  <c r="AH8" i="15" s="1"/>
  <c r="AF7" i="15"/>
  <c r="AD7" i="15"/>
  <c r="AB7" i="15"/>
  <c r="Z7" i="15"/>
  <c r="X7" i="15"/>
  <c r="V7" i="15"/>
  <c r="W7" i="15" s="1"/>
  <c r="D7" i="15"/>
  <c r="AV6" i="15"/>
  <c r="AV8" i="15" s="1"/>
  <c r="AT6" i="15"/>
  <c r="AR6" i="15"/>
  <c r="AR8" i="15" s="1"/>
  <c r="AP6" i="15"/>
  <c r="AP8" i="15" s="1"/>
  <c r="AN6" i="15"/>
  <c r="AN8" i="15" s="1"/>
  <c r="AO18" i="15" s="1"/>
  <c r="AL6" i="15"/>
  <c r="AJ6" i="15"/>
  <c r="AH6" i="15"/>
  <c r="AF6" i="15"/>
  <c r="AF8" i="15" s="1"/>
  <c r="AD6" i="15"/>
  <c r="AD8" i="15" s="1"/>
  <c r="AB6" i="15"/>
  <c r="AB8" i="15" s="1"/>
  <c r="Z6" i="15"/>
  <c r="X6" i="15"/>
  <c r="V6" i="15"/>
  <c r="W6" i="15" s="1"/>
  <c r="T6" i="15"/>
  <c r="U6" i="15" s="1"/>
  <c r="R6" i="15"/>
  <c r="R7" i="15" s="1"/>
  <c r="S7" i="15" s="1"/>
  <c r="P6" i="15"/>
  <c r="Q6" i="15" s="1"/>
  <c r="N6" i="15"/>
  <c r="O6" i="15" s="1"/>
  <c r="J6" i="15"/>
  <c r="K6" i="15" s="1"/>
  <c r="I6" i="15"/>
  <c r="H6" i="15"/>
  <c r="G6" i="15"/>
  <c r="F6" i="15"/>
  <c r="AI15" i="15" l="1"/>
  <c r="AI32" i="15"/>
  <c r="AI31" i="15"/>
  <c r="AI28" i="15"/>
  <c r="AI23" i="15"/>
  <c r="AI22" i="15"/>
  <c r="AI21" i="15"/>
  <c r="AI30" i="15"/>
  <c r="AI27" i="15"/>
  <c r="AI9" i="15"/>
  <c r="AI6" i="15" s="1"/>
  <c r="AI13" i="15"/>
  <c r="AI19" i="15"/>
  <c r="AI14" i="15"/>
  <c r="AI24" i="15"/>
  <c r="AI16" i="15"/>
  <c r="AI10" i="15"/>
  <c r="AI11" i="15"/>
  <c r="AI12" i="15"/>
  <c r="AI20" i="15"/>
  <c r="AI25" i="15"/>
  <c r="AI29" i="15"/>
  <c r="AI26" i="15"/>
  <c r="AQ17" i="15"/>
  <c r="AQ31" i="15"/>
  <c r="AQ28" i="15"/>
  <c r="AQ25" i="15"/>
  <c r="AQ30" i="15"/>
  <c r="AQ27" i="15"/>
  <c r="AQ24" i="15"/>
  <c r="AQ13" i="15"/>
  <c r="AQ12" i="15"/>
  <c r="AQ32" i="15"/>
  <c r="AQ29" i="15"/>
  <c r="AQ26" i="15"/>
  <c r="AQ23" i="15"/>
  <c r="AQ22" i="15"/>
  <c r="AQ11" i="15"/>
  <c r="AQ10" i="15"/>
  <c r="AQ21" i="15"/>
  <c r="AQ20" i="15"/>
  <c r="AQ14" i="15"/>
  <c r="AQ9" i="15"/>
  <c r="AQ18" i="15"/>
  <c r="AQ19" i="15"/>
  <c r="AQ15" i="15"/>
  <c r="AS32" i="15"/>
  <c r="AS15" i="15"/>
  <c r="AS12" i="15"/>
  <c r="AS9" i="15"/>
  <c r="AS31" i="15"/>
  <c r="AS28" i="15"/>
  <c r="AS25" i="15"/>
  <c r="AS30" i="15"/>
  <c r="AS27" i="15"/>
  <c r="AS24" i="15"/>
  <c r="AS17" i="15"/>
  <c r="AS13" i="15"/>
  <c r="AS29" i="15"/>
  <c r="AS26" i="15"/>
  <c r="AS23" i="15"/>
  <c r="AS22" i="15"/>
  <c r="AS11" i="15"/>
  <c r="AS10" i="15"/>
  <c r="AS18" i="15"/>
  <c r="AS16" i="15"/>
  <c r="AS14" i="15"/>
  <c r="AS19" i="15"/>
  <c r="AS21" i="15"/>
  <c r="AS20" i="15"/>
  <c r="AW31" i="15"/>
  <c r="AW28" i="15"/>
  <c r="AW25" i="15"/>
  <c r="AW22" i="15"/>
  <c r="AW19" i="15"/>
  <c r="AW32" i="15"/>
  <c r="AW12" i="15"/>
  <c r="AW11" i="15"/>
  <c r="AW21" i="15"/>
  <c r="AW10" i="15"/>
  <c r="AW7" i="15" s="1"/>
  <c r="AW24" i="15"/>
  <c r="AW18" i="15"/>
  <c r="AW16" i="15"/>
  <c r="AW29" i="15"/>
  <c r="AW26" i="15"/>
  <c r="AW23" i="15"/>
  <c r="AW15" i="15"/>
  <c r="AW30" i="15"/>
  <c r="AW13" i="15"/>
  <c r="AW14" i="15"/>
  <c r="AW27" i="15"/>
  <c r="AW20" i="15"/>
  <c r="AW17" i="15"/>
  <c r="AW9" i="15"/>
  <c r="AE14" i="15"/>
  <c r="AE11" i="15"/>
  <c r="AE30" i="15"/>
  <c r="AE27" i="15"/>
  <c r="AE24" i="15"/>
  <c r="AE21" i="15"/>
  <c r="AE19" i="15"/>
  <c r="AE16" i="15"/>
  <c r="AE32" i="15"/>
  <c r="AE20" i="15"/>
  <c r="AE23" i="15"/>
  <c r="AE22" i="15"/>
  <c r="AE15" i="15"/>
  <c r="AE13" i="15"/>
  <c r="AE26" i="15"/>
  <c r="AE29" i="15"/>
  <c r="AE9" i="15"/>
  <c r="AE10" i="15"/>
  <c r="AE31" i="15"/>
  <c r="AE28" i="15"/>
  <c r="AE25" i="15"/>
  <c r="AE12" i="15"/>
  <c r="AG30" i="15"/>
  <c r="AG27" i="15"/>
  <c r="AG24" i="15"/>
  <c r="AG21" i="15"/>
  <c r="AG16" i="15"/>
  <c r="AG15" i="15"/>
  <c r="AG32" i="15"/>
  <c r="AG29" i="15"/>
  <c r="AG26" i="15"/>
  <c r="AG14" i="15"/>
  <c r="AG23" i="15"/>
  <c r="AG22" i="15"/>
  <c r="AG12" i="15"/>
  <c r="AG13" i="15"/>
  <c r="AG19" i="15"/>
  <c r="AG20" i="15"/>
  <c r="AG9" i="15"/>
  <c r="AG28" i="15"/>
  <c r="AG10" i="15"/>
  <c r="AG31" i="15"/>
  <c r="AG25" i="15"/>
  <c r="AG11" i="15"/>
  <c r="AA20" i="15"/>
  <c r="AA9" i="15"/>
  <c r="AA19" i="15"/>
  <c r="AU13" i="15"/>
  <c r="AU17" i="15"/>
  <c r="AK12" i="15"/>
  <c r="AL8" i="15"/>
  <c r="P7" i="15"/>
  <c r="Q7" i="15" s="1"/>
  <c r="AK11" i="15"/>
  <c r="AA16" i="15"/>
  <c r="AA24" i="15"/>
  <c r="AK25" i="15"/>
  <c r="AA25" i="15"/>
  <c r="AA28" i="15"/>
  <c r="AA10" i="15"/>
  <c r="AA17" i="15"/>
  <c r="X8" i="15"/>
  <c r="AO32" i="15"/>
  <c r="AO29" i="15"/>
  <c r="AO26" i="15"/>
  <c r="AO23" i="15"/>
  <c r="AO20" i="15"/>
  <c r="AO17" i="15"/>
  <c r="AO14" i="15"/>
  <c r="AO31" i="15"/>
  <c r="AO28" i="15"/>
  <c r="AO25" i="15"/>
  <c r="AO30" i="15"/>
  <c r="AO27" i="15"/>
  <c r="AO24" i="15"/>
  <c r="AO13" i="15"/>
  <c r="AO12" i="15"/>
  <c r="AO7" i="15" s="1"/>
  <c r="AA15" i="15"/>
  <c r="AA22" i="15"/>
  <c r="AA23" i="15"/>
  <c r="AU15" i="15"/>
  <c r="AU12" i="15"/>
  <c r="AU9" i="15"/>
  <c r="AU31" i="15"/>
  <c r="AU28" i="15"/>
  <c r="AU25" i="15"/>
  <c r="AU22" i="15"/>
  <c r="AU19" i="15"/>
  <c r="AU29" i="15"/>
  <c r="AU26" i="15"/>
  <c r="AU23" i="15"/>
  <c r="AU32" i="15"/>
  <c r="AU11" i="15"/>
  <c r="AU21" i="15"/>
  <c r="AA12" i="15"/>
  <c r="AA31" i="15"/>
  <c r="D6" i="15"/>
  <c r="S6" i="15"/>
  <c r="AA11" i="15"/>
  <c r="AU14" i="15"/>
  <c r="T7" i="15"/>
  <c r="U7" i="15" s="1"/>
  <c r="AK16" i="15"/>
  <c r="AK13" i="15"/>
  <c r="AK10" i="15"/>
  <c r="AK32" i="15"/>
  <c r="AK29" i="15"/>
  <c r="AK26" i="15"/>
  <c r="AK15" i="15"/>
  <c r="AK14" i="15"/>
  <c r="AK31" i="15"/>
  <c r="AK30" i="15"/>
  <c r="AK27" i="15"/>
  <c r="AK24" i="15"/>
  <c r="AA27" i="15"/>
  <c r="AA30" i="15"/>
  <c r="AK9" i="15"/>
  <c r="AU16" i="15"/>
  <c r="AU18" i="15"/>
  <c r="AA21" i="15"/>
  <c r="AC14" i="15"/>
  <c r="AC11" i="15"/>
  <c r="AC7" i="15" s="1"/>
  <c r="AC30" i="15"/>
  <c r="AC27" i="15"/>
  <c r="AC24" i="15"/>
  <c r="AC9" i="15"/>
  <c r="AC19" i="15"/>
  <c r="AC17" i="15"/>
  <c r="AC16" i="15"/>
  <c r="AA14" i="15"/>
  <c r="AC20" i="15"/>
  <c r="AC21" i="15"/>
  <c r="AU24" i="15"/>
  <c r="AA32" i="15"/>
  <c r="AO9" i="15"/>
  <c r="AU10" i="15"/>
  <c r="AA13" i="15"/>
  <c r="AO15" i="15"/>
  <c r="AA26" i="15"/>
  <c r="AU27" i="15"/>
  <c r="AA29" i="15"/>
  <c r="AU30" i="15"/>
  <c r="AC32" i="15"/>
  <c r="K15" i="15"/>
  <c r="K12" i="15"/>
  <c r="K31" i="15"/>
  <c r="K28" i="15"/>
  <c r="K25" i="15"/>
  <c r="K22" i="15"/>
  <c r="K19" i="15"/>
  <c r="K20" i="15"/>
  <c r="K10" i="15"/>
  <c r="K7" i="15"/>
  <c r="K21" i="15"/>
  <c r="K9" i="15" l="1"/>
  <c r="AU6" i="15"/>
  <c r="AU8" i="15" s="1"/>
  <c r="AE6" i="15"/>
  <c r="AE8" i="15" s="1"/>
  <c r="AK7" i="15"/>
  <c r="AA7" i="15"/>
  <c r="AG6" i="15"/>
  <c r="AQ6" i="15"/>
  <c r="AQ8" i="15" s="1"/>
  <c r="AS7" i="15"/>
  <c r="D8" i="15"/>
  <c r="E6" i="15"/>
  <c r="E7" i="15" s="1"/>
  <c r="AM16" i="15"/>
  <c r="AM13" i="15"/>
  <c r="AM10" i="15"/>
  <c r="AM32" i="15"/>
  <c r="AM29" i="15"/>
  <c r="AM26" i="15"/>
  <c r="AM23" i="15"/>
  <c r="AM20" i="15"/>
  <c r="AM17" i="15"/>
  <c r="AM14" i="15"/>
  <c r="AM31" i="15"/>
  <c r="AM28" i="15"/>
  <c r="AM25" i="15"/>
  <c r="AM30" i="15"/>
  <c r="AM27" i="15"/>
  <c r="AM15" i="15"/>
  <c r="AM9" i="15"/>
  <c r="AM24" i="15"/>
  <c r="AM21" i="15"/>
  <c r="AM11" i="15"/>
  <c r="AM19" i="15"/>
  <c r="AM12" i="15"/>
  <c r="AM22" i="15"/>
  <c r="AG7" i="15"/>
  <c r="AK6" i="15"/>
  <c r="AK8" i="15" s="1"/>
  <c r="AC6" i="15"/>
  <c r="AC8" i="15" s="1"/>
  <c r="Y31" i="15"/>
  <c r="Y28" i="15"/>
  <c r="Y25" i="15"/>
  <c r="Y22" i="15"/>
  <c r="Y19" i="15"/>
  <c r="Y10" i="15"/>
  <c r="Y20" i="15"/>
  <c r="Y9" i="15"/>
  <c r="Y12" i="15"/>
  <c r="Y29" i="15"/>
  <c r="Y26" i="15"/>
  <c r="Y13" i="15"/>
  <c r="Y32" i="15"/>
  <c r="Y14" i="15"/>
  <c r="Y21" i="15"/>
  <c r="Y11" i="15"/>
  <c r="Y17" i="15"/>
  <c r="Y30" i="15"/>
  <c r="Y27" i="15"/>
  <c r="Y16" i="15"/>
  <c r="Y23" i="15"/>
  <c r="Y15" i="15"/>
  <c r="Y24" i="15"/>
  <c r="AE7" i="15"/>
  <c r="AU7" i="15"/>
  <c r="AS6" i="15"/>
  <c r="AI7" i="15"/>
  <c r="AI8" i="15" s="1"/>
  <c r="AO6" i="15"/>
  <c r="AO8" i="15" s="1"/>
  <c r="AA6" i="15"/>
  <c r="AA8" i="15" s="1"/>
  <c r="AQ7" i="15"/>
  <c r="AW6" i="15"/>
  <c r="AW8" i="15" s="1"/>
  <c r="E29" i="15" l="1"/>
  <c r="E26" i="15"/>
  <c r="E13" i="15"/>
  <c r="E17" i="15"/>
  <c r="E22" i="15"/>
  <c r="E23" i="15"/>
  <c r="E19" i="15"/>
  <c r="E27" i="15"/>
  <c r="E30" i="15"/>
  <c r="E32" i="15"/>
  <c r="E21" i="15"/>
  <c r="E16" i="15"/>
  <c r="E11" i="15"/>
  <c r="E10" i="15"/>
  <c r="E31" i="15"/>
  <c r="E25" i="15"/>
  <c r="E15" i="15"/>
  <c r="E28" i="15"/>
  <c r="E12" i="15"/>
  <c r="E20" i="15"/>
  <c r="E14" i="15"/>
  <c r="E24" i="15"/>
  <c r="Y6" i="15"/>
  <c r="Y7" i="15"/>
  <c r="AG8" i="15"/>
  <c r="AM6" i="15"/>
  <c r="AS8" i="15"/>
  <c r="AM7" i="15"/>
  <c r="Y8" i="15" l="1"/>
  <c r="AM8" i="15"/>
  <c r="E9" i="15"/>
  <c r="D147" i="14"/>
  <c r="C147" i="14"/>
  <c r="D146" i="14"/>
  <c r="C146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28" i="14"/>
  <c r="C128" i="14"/>
  <c r="D127" i="14"/>
  <c r="C127" i="14"/>
  <c r="H126" i="14"/>
  <c r="G126" i="14"/>
  <c r="F126" i="14"/>
  <c r="E126" i="14"/>
  <c r="C126" i="14" s="1"/>
  <c r="D126" i="14"/>
  <c r="D120" i="14"/>
  <c r="C120" i="14"/>
  <c r="D119" i="14"/>
  <c r="C119" i="14"/>
  <c r="D118" i="14"/>
  <c r="C118" i="14"/>
  <c r="D117" i="14"/>
  <c r="C117" i="14"/>
  <c r="D116" i="14"/>
  <c r="C116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2" i="14"/>
  <c r="C102" i="14"/>
  <c r="D100" i="14"/>
  <c r="C100" i="14"/>
  <c r="J98" i="14"/>
  <c r="I98" i="14"/>
  <c r="H98" i="14"/>
  <c r="G98" i="14"/>
  <c r="F98" i="14"/>
  <c r="D98" i="14" s="1"/>
  <c r="E98" i="14"/>
  <c r="C98" i="14" s="1"/>
  <c r="D93" i="14"/>
  <c r="C93" i="14"/>
  <c r="D92" i="14"/>
  <c r="C92" i="14"/>
  <c r="D91" i="14"/>
  <c r="C91" i="14"/>
  <c r="D90" i="14"/>
  <c r="C90" i="14"/>
  <c r="D89" i="14"/>
  <c r="C89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5" i="14"/>
  <c r="C75" i="14"/>
  <c r="D74" i="14"/>
  <c r="C74" i="14"/>
  <c r="D73" i="14"/>
  <c r="C73" i="14"/>
  <c r="J72" i="14"/>
  <c r="I72" i="14"/>
  <c r="H72" i="14"/>
  <c r="G72" i="14"/>
  <c r="F72" i="14"/>
  <c r="E72" i="14"/>
  <c r="D72" i="14"/>
  <c r="C72" i="14"/>
  <c r="D67" i="14"/>
  <c r="C67" i="14"/>
  <c r="D66" i="14"/>
  <c r="C66" i="14"/>
  <c r="D65" i="14"/>
  <c r="C65" i="14"/>
  <c r="D64" i="14"/>
  <c r="C64" i="14"/>
  <c r="D63" i="14"/>
  <c r="C63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J43" i="14"/>
  <c r="I43" i="14"/>
  <c r="H43" i="14"/>
  <c r="G43" i="14"/>
  <c r="F43" i="14"/>
  <c r="E43" i="14"/>
  <c r="D43" i="14"/>
  <c r="C43" i="14"/>
  <c r="J6" i="14"/>
  <c r="I6" i="14"/>
  <c r="H6" i="14"/>
  <c r="G6" i="14"/>
  <c r="F6" i="14"/>
  <c r="E6" i="14"/>
  <c r="D6" i="14"/>
  <c r="C6" i="14"/>
  <c r="H30" i="13" l="1"/>
  <c r="G30" i="13"/>
  <c r="F30" i="13"/>
  <c r="E30" i="13"/>
  <c r="H29" i="13"/>
  <c r="G29" i="13"/>
  <c r="F29" i="13"/>
  <c r="E29" i="13"/>
  <c r="H28" i="13"/>
  <c r="G28" i="13"/>
  <c r="F28" i="13"/>
  <c r="E28" i="13"/>
  <c r="H27" i="13"/>
  <c r="G27" i="13"/>
  <c r="F27" i="13"/>
  <c r="E27" i="13"/>
  <c r="H6" i="13"/>
  <c r="G6" i="13"/>
  <c r="F6" i="13"/>
  <c r="E6" i="13"/>
  <c r="D6" i="13"/>
  <c r="C6" i="13"/>
  <c r="C55" i="12" l="1"/>
  <c r="C54" i="12"/>
  <c r="C53" i="12"/>
  <c r="C52" i="12"/>
  <c r="H50" i="12"/>
  <c r="D50" i="12"/>
  <c r="C48" i="12"/>
  <c r="C47" i="12"/>
  <c r="C46" i="12"/>
  <c r="C45" i="12"/>
  <c r="C44" i="12"/>
  <c r="C43" i="12"/>
  <c r="C42" i="12"/>
  <c r="C41" i="12"/>
  <c r="C40" i="12"/>
  <c r="C39" i="12"/>
  <c r="C38" i="12"/>
  <c r="M31" i="12"/>
  <c r="L31" i="12"/>
  <c r="K31" i="12"/>
  <c r="J31" i="12"/>
  <c r="I31" i="12"/>
  <c r="H31" i="12"/>
  <c r="G31" i="12"/>
  <c r="F31" i="12"/>
  <c r="E31" i="12"/>
  <c r="D31" i="12"/>
  <c r="C31" i="12"/>
  <c r="M26" i="12"/>
  <c r="L26" i="12"/>
  <c r="K26" i="12"/>
  <c r="J26" i="12"/>
  <c r="I26" i="12"/>
  <c r="H26" i="12"/>
  <c r="G26" i="12"/>
  <c r="F26" i="12"/>
  <c r="E26" i="12"/>
  <c r="D26" i="12"/>
  <c r="C26" i="12"/>
  <c r="M21" i="12"/>
  <c r="L21" i="12"/>
  <c r="K21" i="12"/>
  <c r="J21" i="12"/>
  <c r="I21" i="12"/>
  <c r="H21" i="12"/>
  <c r="G21" i="12"/>
  <c r="F21" i="12"/>
  <c r="E21" i="12"/>
  <c r="D21" i="12"/>
  <c r="C21" i="12"/>
  <c r="C20" i="12"/>
  <c r="C19" i="12"/>
  <c r="C18" i="12"/>
  <c r="C17" i="12"/>
  <c r="C16" i="12" s="1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 s="1"/>
  <c r="M11" i="12"/>
  <c r="L11" i="12"/>
  <c r="K11" i="12"/>
  <c r="J11" i="12"/>
  <c r="I11" i="12"/>
  <c r="H11" i="12"/>
  <c r="G11" i="12"/>
  <c r="F11" i="12"/>
  <c r="E11" i="12"/>
  <c r="D11" i="12"/>
  <c r="C10" i="12"/>
  <c r="C9" i="12"/>
  <c r="C8" i="12"/>
  <c r="C7" i="12"/>
  <c r="C6" i="12" s="1"/>
  <c r="M6" i="12"/>
  <c r="L6" i="12"/>
  <c r="K6" i="12"/>
  <c r="J6" i="12"/>
  <c r="I6" i="12"/>
  <c r="H6" i="12"/>
  <c r="G6" i="12"/>
  <c r="F6" i="12"/>
  <c r="E6" i="12"/>
  <c r="D6" i="12"/>
  <c r="F64" i="11" l="1"/>
  <c r="F63" i="11"/>
  <c r="F45" i="11"/>
  <c r="F44" i="11"/>
  <c r="F43" i="11"/>
  <c r="F42" i="11"/>
  <c r="F41" i="11" s="1"/>
  <c r="N41" i="11"/>
  <c r="M41" i="11"/>
  <c r="L41" i="11"/>
  <c r="K41" i="11"/>
  <c r="J41" i="11"/>
  <c r="I41" i="11"/>
  <c r="H41" i="11"/>
  <c r="G41" i="11"/>
  <c r="F40" i="11"/>
  <c r="F39" i="11"/>
  <c r="F38" i="11"/>
  <c r="F37" i="11"/>
  <c r="F36" i="11" s="1"/>
  <c r="N36" i="11"/>
  <c r="M36" i="11"/>
  <c r="L36" i="11"/>
  <c r="K36" i="11"/>
  <c r="J36" i="11"/>
  <c r="I36" i="11"/>
  <c r="H36" i="11"/>
  <c r="G36" i="11"/>
  <c r="F35" i="11"/>
  <c r="F34" i="11"/>
  <c r="F33" i="11"/>
  <c r="F32" i="11"/>
  <c r="F31" i="11" s="1"/>
  <c r="N31" i="11"/>
  <c r="M31" i="11"/>
  <c r="L31" i="11"/>
  <c r="K31" i="11"/>
  <c r="J31" i="11"/>
  <c r="I31" i="11"/>
  <c r="H31" i="11"/>
  <c r="G31" i="11"/>
  <c r="F30" i="11"/>
  <c r="F29" i="11"/>
  <c r="F28" i="11"/>
  <c r="F27" i="11"/>
  <c r="F26" i="11" s="1"/>
  <c r="N26" i="11"/>
  <c r="M26" i="11"/>
  <c r="L26" i="11"/>
  <c r="K26" i="11"/>
  <c r="J26" i="11"/>
  <c r="I26" i="11"/>
  <c r="H26" i="11"/>
  <c r="G26" i="11"/>
  <c r="F25" i="11"/>
  <c r="F24" i="11"/>
  <c r="F23" i="11"/>
  <c r="F22" i="11"/>
  <c r="F21" i="11" s="1"/>
  <c r="N21" i="11"/>
  <c r="M21" i="11"/>
  <c r="L21" i="11"/>
  <c r="K21" i="11"/>
  <c r="J21" i="11"/>
  <c r="I21" i="11"/>
  <c r="H21" i="11"/>
  <c r="G21" i="11"/>
  <c r="F20" i="11"/>
  <c r="F19" i="11"/>
  <c r="F18" i="11"/>
  <c r="F17" i="11"/>
  <c r="F16" i="11" s="1"/>
  <c r="N16" i="11"/>
  <c r="M16" i="11"/>
  <c r="L16" i="11"/>
  <c r="K16" i="11"/>
  <c r="J16" i="11"/>
  <c r="I16" i="11"/>
  <c r="H16" i="11"/>
  <c r="G16" i="11"/>
  <c r="F15" i="11"/>
  <c r="F14" i="11"/>
  <c r="F13" i="11"/>
  <c r="F12" i="11"/>
  <c r="F11" i="11" s="1"/>
  <c r="N11" i="11"/>
  <c r="M11" i="11"/>
  <c r="L11" i="11"/>
  <c r="K11" i="11"/>
  <c r="J11" i="11"/>
  <c r="I11" i="11"/>
  <c r="H11" i="11"/>
  <c r="G11" i="11"/>
  <c r="F10" i="11"/>
  <c r="F9" i="11"/>
  <c r="F8" i="11"/>
  <c r="F6" i="11" s="1"/>
  <c r="F7" i="11"/>
  <c r="N6" i="11"/>
  <c r="M6" i="11"/>
  <c r="L6" i="11"/>
  <c r="K6" i="11"/>
  <c r="J6" i="11"/>
  <c r="I6" i="11"/>
  <c r="H6" i="11"/>
  <c r="G6" i="11"/>
  <c r="D329" i="7" l="1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08" i="7" s="1"/>
  <c r="D314" i="7"/>
  <c r="D313" i="7"/>
  <c r="D312" i="7"/>
  <c r="D311" i="7"/>
  <c r="D310" i="7"/>
  <c r="F308" i="7"/>
  <c r="E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6" i="7" s="1"/>
  <c r="F286" i="7"/>
  <c r="E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4" i="7" s="1"/>
  <c r="F264" i="7"/>
  <c r="E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2" i="7" s="1"/>
  <c r="D245" i="7"/>
  <c r="D244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0" i="7" s="1"/>
  <c r="F220" i="7"/>
  <c r="E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190" i="7" s="1"/>
  <c r="D200" i="7"/>
  <c r="D199" i="7"/>
  <c r="D198" i="7"/>
  <c r="D197" i="7"/>
  <c r="D196" i="7"/>
  <c r="D195" i="7"/>
  <c r="D194" i="7"/>
  <c r="D193" i="7"/>
  <c r="D192" i="7"/>
  <c r="F190" i="7"/>
  <c r="E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0" i="7" s="1"/>
  <c r="D162" i="7"/>
  <c r="F160" i="7"/>
  <c r="E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0" i="7" s="1"/>
  <c r="F130" i="7"/>
  <c r="E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0" i="7" s="1"/>
  <c r="F100" i="7"/>
  <c r="E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0" i="7" s="1"/>
  <c r="D72" i="7"/>
  <c r="F70" i="7"/>
  <c r="E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31" i="7"/>
  <c r="F26" i="7"/>
  <c r="E26" i="7"/>
  <c r="D26" i="7"/>
  <c r="D22" i="7"/>
  <c r="F21" i="7"/>
  <c r="E21" i="7"/>
  <c r="D21" i="7"/>
  <c r="D20" i="7"/>
  <c r="D19" i="7"/>
  <c r="D18" i="7"/>
  <c r="D17" i="7"/>
  <c r="F16" i="7"/>
  <c r="E16" i="7"/>
  <c r="D16" i="7"/>
  <c r="D15" i="7"/>
  <c r="D14" i="7"/>
  <c r="D13" i="7"/>
  <c r="D12" i="7"/>
  <c r="D11" i="7" s="1"/>
  <c r="F11" i="7"/>
  <c r="E11" i="7"/>
  <c r="D10" i="7"/>
  <c r="D9" i="7"/>
  <c r="D8" i="7"/>
  <c r="D7" i="7"/>
  <c r="D6" i="7" s="1"/>
  <c r="F6" i="7"/>
  <c r="E6" i="7"/>
  <c r="K24" i="6" l="1"/>
  <c r="J24" i="6"/>
  <c r="I24" i="6"/>
  <c r="F24" i="6"/>
  <c r="C24" i="6"/>
  <c r="K23" i="6"/>
  <c r="J23" i="6"/>
  <c r="F23" i="6"/>
  <c r="I23" i="6" s="1"/>
  <c r="C23" i="6"/>
  <c r="K22" i="6"/>
  <c r="J22" i="6"/>
  <c r="F22" i="6"/>
  <c r="I22" i="6" s="1"/>
  <c r="C22" i="6"/>
  <c r="K20" i="6"/>
  <c r="J20" i="6"/>
  <c r="F20" i="6"/>
  <c r="I20" i="6" s="1"/>
  <c r="C20" i="6"/>
  <c r="K19" i="6"/>
  <c r="J19" i="6"/>
  <c r="F19" i="6"/>
  <c r="I19" i="6" s="1"/>
  <c r="C19" i="6"/>
  <c r="K12" i="6"/>
  <c r="J12" i="6"/>
  <c r="I12" i="6"/>
  <c r="F12" i="6"/>
  <c r="C12" i="6"/>
  <c r="K11" i="6"/>
  <c r="J11" i="6"/>
  <c r="F11" i="6"/>
  <c r="I11" i="6" s="1"/>
  <c r="C11" i="6"/>
  <c r="K10" i="6"/>
  <c r="J10" i="6"/>
  <c r="F10" i="6"/>
  <c r="I10" i="6" s="1"/>
  <c r="C10" i="6"/>
  <c r="K7" i="6"/>
  <c r="J7" i="6"/>
  <c r="F7" i="6"/>
  <c r="I7" i="6" s="1"/>
  <c r="C7" i="6"/>
  <c r="F27" i="5" l="1"/>
  <c r="C27" i="5"/>
  <c r="F26" i="5"/>
  <c r="C26" i="5"/>
  <c r="F24" i="5"/>
  <c r="C24" i="5"/>
  <c r="F14" i="5"/>
  <c r="C14" i="5"/>
  <c r="F13" i="5"/>
  <c r="C13" i="5"/>
  <c r="F12" i="5"/>
  <c r="C12" i="5"/>
  <c r="F11" i="5"/>
  <c r="C11" i="5"/>
  <c r="F10" i="5"/>
  <c r="C10" i="5"/>
  <c r="E44" i="3"/>
  <c r="E43" i="3"/>
  <c r="H22" i="3" l="1"/>
  <c r="E22" i="3"/>
  <c r="H21" i="3"/>
  <c r="E21" i="3"/>
  <c r="H44" i="3"/>
  <c r="H43" i="3"/>
  <c r="H18" i="3"/>
  <c r="G18" i="3"/>
  <c r="F18" i="3"/>
  <c r="H17" i="3"/>
  <c r="G17" i="3"/>
  <c r="F17" i="3"/>
  <c r="E17" i="3" s="1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20" i="3"/>
  <c r="E20" i="3"/>
  <c r="H19" i="3"/>
  <c r="E19" i="3"/>
  <c r="H16" i="3"/>
  <c r="E16" i="3"/>
  <c r="H15" i="3"/>
  <c r="E15" i="3"/>
  <c r="K22" i="3" l="1"/>
  <c r="K21" i="3"/>
  <c r="E18" i="3"/>
  <c r="K20" i="3"/>
  <c r="K19" i="3"/>
</calcChain>
</file>

<file path=xl/sharedStrings.xml><?xml version="1.0" encoding="utf-8"?>
<sst xmlns="http://schemas.openxmlformats.org/spreadsheetml/2006/main" count="2194" uniqueCount="937">
  <si>
    <t>執行年月日</t>
  </si>
  <si>
    <t>当日有権者数</t>
  </si>
  <si>
    <t>総数</t>
  </si>
  <si>
    <t>男</t>
  </si>
  <si>
    <t>女</t>
  </si>
  <si>
    <t>投票率</t>
  </si>
  <si>
    <t>衆議院議員</t>
  </si>
  <si>
    <t>投票者数</t>
    <rPh sb="0" eb="2">
      <t>トウヒョウ</t>
    </rPh>
    <phoneticPr fontId="5"/>
  </si>
  <si>
    <t>比例代表</t>
  </si>
  <si>
    <t>小選挙区</t>
    <rPh sb="0" eb="1">
      <t>ショウ</t>
    </rPh>
    <phoneticPr fontId="5"/>
  </si>
  <si>
    <t>T-1．衆議院議員・参議院議員選挙の状況</t>
    <rPh sb="15" eb="17">
      <t>センキョ</t>
    </rPh>
    <rPh sb="18" eb="20">
      <t>ジョウキョウ</t>
    </rPh>
    <phoneticPr fontId="4"/>
  </si>
  <si>
    <t>(人）</t>
    <rPh sb="1" eb="2">
      <t>ヒト</t>
    </rPh>
    <phoneticPr fontId="4"/>
  </si>
  <si>
    <t>（％）</t>
  </si>
  <si>
    <t>平成17年 9月11日</t>
    <rPh sb="4" eb="5">
      <t>ネン</t>
    </rPh>
    <rPh sb="7" eb="8">
      <t>ガツ</t>
    </rPh>
    <rPh sb="10" eb="11">
      <t>ニチ</t>
    </rPh>
    <phoneticPr fontId="7"/>
  </si>
  <si>
    <t>参議院議員</t>
    <rPh sb="0" eb="1">
      <t>サン</t>
    </rPh>
    <phoneticPr fontId="4"/>
  </si>
  <si>
    <t>平成16年 7月11日</t>
    <rPh sb="4" eb="5">
      <t>ネン</t>
    </rPh>
    <rPh sb="7" eb="8">
      <t>ツキ</t>
    </rPh>
    <rPh sb="10" eb="11">
      <t>ニチ</t>
    </rPh>
    <phoneticPr fontId="4"/>
  </si>
  <si>
    <t>選挙の
種類</t>
    <phoneticPr fontId="4"/>
  </si>
  <si>
    <t>平成19年 7月29日</t>
    <rPh sb="4" eb="5">
      <t>ネン</t>
    </rPh>
    <rPh sb="7" eb="8">
      <t>ツキ</t>
    </rPh>
    <rPh sb="10" eb="11">
      <t>ニチ</t>
    </rPh>
    <phoneticPr fontId="4"/>
  </si>
  <si>
    <t>平成21年 8月30日</t>
    <rPh sb="4" eb="5">
      <t>ネン</t>
    </rPh>
    <rPh sb="7" eb="8">
      <t>ツキ</t>
    </rPh>
    <rPh sb="10" eb="11">
      <t>ニチ</t>
    </rPh>
    <phoneticPr fontId="4"/>
  </si>
  <si>
    <t>資料：坂井市選挙管理委員会</t>
    <rPh sb="0" eb="2">
      <t>シリョウ</t>
    </rPh>
    <rPh sb="3" eb="5">
      <t>サカイ</t>
    </rPh>
    <rPh sb="5" eb="6">
      <t>シ</t>
    </rPh>
    <rPh sb="6" eb="8">
      <t>センキョ</t>
    </rPh>
    <rPh sb="8" eb="10">
      <t>カンリ</t>
    </rPh>
    <rPh sb="10" eb="13">
      <t>イインカイ</t>
    </rPh>
    <phoneticPr fontId="4"/>
  </si>
  <si>
    <t>平成22年 7月11日</t>
    <rPh sb="4" eb="5">
      <t>ネン</t>
    </rPh>
    <rPh sb="7" eb="8">
      <t>ツキ</t>
    </rPh>
    <rPh sb="10" eb="11">
      <t>ニチ</t>
    </rPh>
    <phoneticPr fontId="4"/>
  </si>
  <si>
    <t>平成24年12月16日</t>
    <rPh sb="4" eb="5">
      <t>ネン</t>
    </rPh>
    <rPh sb="7" eb="8">
      <t>ツキ</t>
    </rPh>
    <rPh sb="10" eb="11">
      <t>ニチ</t>
    </rPh>
    <phoneticPr fontId="4"/>
  </si>
  <si>
    <t>平成25年 7月21日</t>
    <rPh sb="4" eb="5">
      <t>ネン</t>
    </rPh>
    <rPh sb="7" eb="8">
      <t>ツキ</t>
    </rPh>
    <rPh sb="10" eb="11">
      <t>ニチ</t>
    </rPh>
    <phoneticPr fontId="4"/>
  </si>
  <si>
    <t>平成26年12月14日</t>
    <rPh sb="4" eb="5">
      <t>ネン</t>
    </rPh>
    <rPh sb="7" eb="8">
      <t>ツキ</t>
    </rPh>
    <rPh sb="10" eb="11">
      <t>ニチ</t>
    </rPh>
    <phoneticPr fontId="4"/>
  </si>
  <si>
    <t>平成28年 7月10日</t>
    <rPh sb="4" eb="5">
      <t>ネン</t>
    </rPh>
    <rPh sb="7" eb="8">
      <t>ツキ</t>
    </rPh>
    <rPh sb="10" eb="11">
      <t>ニチ</t>
    </rPh>
    <phoneticPr fontId="4"/>
  </si>
  <si>
    <t>平成29年10月22日</t>
    <rPh sb="4" eb="5">
      <t>ネン</t>
    </rPh>
    <rPh sb="7" eb="8">
      <t>ツキ</t>
    </rPh>
    <rPh sb="10" eb="11">
      <t>ニチ</t>
    </rPh>
    <phoneticPr fontId="4"/>
  </si>
  <si>
    <t>令和元年 7月28日</t>
    <rPh sb="0" eb="1">
      <t>レイワ</t>
    </rPh>
    <rPh sb="1" eb="2">
      <t>ガン</t>
    </rPh>
    <rPh sb="2" eb="3">
      <t>ネン</t>
    </rPh>
    <rPh sb="5" eb="6">
      <t>ツキ</t>
    </rPh>
    <phoneticPr fontId="4"/>
  </si>
  <si>
    <t>選挙区選出</t>
    <rPh sb="3" eb="5">
      <t>センシュツ</t>
    </rPh>
    <phoneticPr fontId="5"/>
  </si>
  <si>
    <t>比例代表選出</t>
    <rPh sb="4" eb="6">
      <t>センシュツ</t>
    </rPh>
    <phoneticPr fontId="5"/>
  </si>
  <si>
    <t>－</t>
    <phoneticPr fontId="4"/>
  </si>
  <si>
    <t>令和 3年10月31日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</si>
  <si>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 4年 7月10日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</si>
  <si>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 6年10月27日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</si>
  <si>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 7年 7月20日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</si>
  <si>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 8年 2月 8日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</si>
  <si>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20.行財政</t>
    <rPh sb="3" eb="6">
      <t>ギョウザイセイ</t>
    </rPh>
    <phoneticPr fontId="12"/>
  </si>
  <si>
    <t>T-1</t>
  </si>
  <si>
    <t>衆議院議員・参議院議員選挙の状況</t>
    <rPh sb="0" eb="3">
      <t>シュウギイン</t>
    </rPh>
    <rPh sb="3" eb="5">
      <t>ギイン</t>
    </rPh>
    <rPh sb="6" eb="9">
      <t>サンギイン</t>
    </rPh>
    <rPh sb="9" eb="11">
      <t>ギイン</t>
    </rPh>
    <rPh sb="11" eb="13">
      <t>センキョ</t>
    </rPh>
    <rPh sb="14" eb="16">
      <t>ジョウキョウ</t>
    </rPh>
    <phoneticPr fontId="3"/>
  </si>
  <si>
    <t>T-2</t>
  </si>
  <si>
    <t>県知事・県議会議員選挙の状況</t>
    <rPh sb="0" eb="1">
      <t>ケン</t>
    </rPh>
    <rPh sb="1" eb="3">
      <t>チジ</t>
    </rPh>
    <rPh sb="4" eb="5">
      <t>ケン</t>
    </rPh>
    <rPh sb="5" eb="7">
      <t>ギカイ</t>
    </rPh>
    <rPh sb="7" eb="9">
      <t>ギイン</t>
    </rPh>
    <rPh sb="9" eb="11">
      <t>センキョ</t>
    </rPh>
    <rPh sb="12" eb="14">
      <t>ジョウキョウ</t>
    </rPh>
    <phoneticPr fontId="3"/>
  </si>
  <si>
    <t>T-3</t>
  </si>
  <si>
    <t>市長・市議会議員選挙の状況</t>
    <rPh sb="0" eb="2">
      <t>シチョウ</t>
    </rPh>
    <rPh sb="3" eb="4">
      <t>シ</t>
    </rPh>
    <rPh sb="4" eb="6">
      <t>ギカイ</t>
    </rPh>
    <rPh sb="6" eb="8">
      <t>ギイン</t>
    </rPh>
    <rPh sb="8" eb="10">
      <t>センキョ</t>
    </rPh>
    <rPh sb="11" eb="13">
      <t>ジョウキョウ</t>
    </rPh>
    <phoneticPr fontId="3"/>
  </si>
  <si>
    <t>T-4</t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</si>
  <si>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3"/>
  </si>
  <si>
    <t>T-5</t>
  </si>
  <si>
    <t>歴代町長</t>
    <rPh sb="0" eb="2">
      <t>レキダイ</t>
    </rPh>
    <rPh sb="2" eb="4">
      <t>チョウチョウ</t>
    </rPh>
    <phoneticPr fontId="3"/>
  </si>
  <si>
    <t>T-6</t>
  </si>
  <si>
    <t>歴代町議会議長</t>
    <rPh sb="0" eb="2">
      <t>レキダイ</t>
    </rPh>
    <rPh sb="2" eb="5">
      <t>チョウギカイ</t>
    </rPh>
    <rPh sb="5" eb="7">
      <t>ギチョウ</t>
    </rPh>
    <phoneticPr fontId="3"/>
  </si>
  <si>
    <t>T-7</t>
  </si>
  <si>
    <t>歴代市長</t>
    <rPh sb="0" eb="2">
      <t>レキダイ</t>
    </rPh>
    <rPh sb="2" eb="4">
      <t>シチョウ</t>
    </rPh>
    <phoneticPr fontId="3"/>
  </si>
  <si>
    <t>T-8</t>
  </si>
  <si>
    <t>歴代市議会議長</t>
    <rPh sb="0" eb="2">
      <t>レキダイ</t>
    </rPh>
    <rPh sb="2" eb="3">
      <t>シ</t>
    </rPh>
    <rPh sb="3" eb="5">
      <t>ギカイ</t>
    </rPh>
    <rPh sb="5" eb="7">
      <t>ギチョウ</t>
    </rPh>
    <phoneticPr fontId="3"/>
  </si>
  <si>
    <t>T-9</t>
  </si>
  <si>
    <t>議会議案等審議状況</t>
    <rPh sb="0" eb="2">
      <t>ギカイ</t>
    </rPh>
    <rPh sb="2" eb="4">
      <t>ギアン</t>
    </rPh>
    <rPh sb="4" eb="5">
      <t>トウ</t>
    </rPh>
    <rPh sb="5" eb="7">
      <t>シンギ</t>
    </rPh>
    <rPh sb="7" eb="9">
      <t>ジョウキョウ</t>
    </rPh>
    <phoneticPr fontId="3"/>
  </si>
  <si>
    <t>T-10</t>
  </si>
  <si>
    <t>市（町）職員数</t>
    <phoneticPr fontId="3"/>
  </si>
  <si>
    <t>T-11</t>
  </si>
  <si>
    <t>会計別決算額の推移</t>
    <rPh sb="0" eb="2">
      <t>カイケイ</t>
    </rPh>
    <rPh sb="2" eb="3">
      <t>ベツ</t>
    </rPh>
    <rPh sb="3" eb="5">
      <t>ケッサン</t>
    </rPh>
    <rPh sb="5" eb="6">
      <t>ガク</t>
    </rPh>
    <rPh sb="7" eb="9">
      <t>スイイ</t>
    </rPh>
    <phoneticPr fontId="3"/>
  </si>
  <si>
    <t>T-12</t>
  </si>
  <si>
    <t>特別会計別・公営企業会計別決算額の推移</t>
    <rPh sb="0" eb="2">
      <t>トクベツ</t>
    </rPh>
    <rPh sb="2" eb="5">
      <t>カイケイベツ</t>
    </rPh>
    <rPh sb="6" eb="8">
      <t>コウエイ</t>
    </rPh>
    <rPh sb="8" eb="10">
      <t>キギョウ</t>
    </rPh>
    <rPh sb="10" eb="13">
      <t>カイケイベツ</t>
    </rPh>
    <rPh sb="13" eb="15">
      <t>ケッサン</t>
    </rPh>
    <rPh sb="15" eb="16">
      <t>ガク</t>
    </rPh>
    <rPh sb="17" eb="19">
      <t>スイイ</t>
    </rPh>
    <phoneticPr fontId="3"/>
  </si>
  <si>
    <t>T-13</t>
  </si>
  <si>
    <t>普通会計款別歳入決算額の推移</t>
    <rPh sb="0" eb="2">
      <t>フツウ</t>
    </rPh>
    <rPh sb="2" eb="4">
      <t>カイケイ</t>
    </rPh>
    <rPh sb="4" eb="5">
      <t>カン</t>
    </rPh>
    <rPh sb="5" eb="6">
      <t>ベツ</t>
    </rPh>
    <rPh sb="6" eb="8">
      <t>サイニュウ</t>
    </rPh>
    <rPh sb="8" eb="10">
      <t>ケッサン</t>
    </rPh>
    <rPh sb="10" eb="11">
      <t>ガク</t>
    </rPh>
    <rPh sb="12" eb="14">
      <t>スイイ</t>
    </rPh>
    <phoneticPr fontId="3"/>
  </si>
  <si>
    <t>T-14</t>
  </si>
  <si>
    <t>普通会計目的別歳出決算額の推移</t>
    <rPh sb="0" eb="2">
      <t>フツウ</t>
    </rPh>
    <rPh sb="2" eb="4">
      <t>カイケイ</t>
    </rPh>
    <rPh sb="4" eb="6">
      <t>モクテキ</t>
    </rPh>
    <rPh sb="6" eb="7">
      <t>ベツ</t>
    </rPh>
    <rPh sb="7" eb="9">
      <t>サイシュツ</t>
    </rPh>
    <rPh sb="9" eb="11">
      <t>ケッサン</t>
    </rPh>
    <rPh sb="11" eb="12">
      <t>ガク</t>
    </rPh>
    <rPh sb="13" eb="15">
      <t>スイイ</t>
    </rPh>
    <phoneticPr fontId="3"/>
  </si>
  <si>
    <t>T-15</t>
  </si>
  <si>
    <t>普通会計性質別歳出決算額の推移</t>
    <rPh sb="0" eb="2">
      <t>フツウ</t>
    </rPh>
    <rPh sb="2" eb="4">
      <t>カイケイ</t>
    </rPh>
    <rPh sb="4" eb="6">
      <t>セイシツ</t>
    </rPh>
    <rPh sb="6" eb="7">
      <t>ベツ</t>
    </rPh>
    <rPh sb="7" eb="9">
      <t>サイシュツ</t>
    </rPh>
    <rPh sb="9" eb="11">
      <t>ケッサン</t>
    </rPh>
    <rPh sb="11" eb="12">
      <t>ガク</t>
    </rPh>
    <rPh sb="13" eb="15">
      <t>スイイ</t>
    </rPh>
    <phoneticPr fontId="3"/>
  </si>
  <si>
    <t>T-16</t>
  </si>
  <si>
    <t>市（町）税別収入額の推移</t>
    <phoneticPr fontId="3"/>
  </si>
  <si>
    <t>T-17</t>
  </si>
  <si>
    <t>財政力指数の推移</t>
    <rPh sb="0" eb="3">
      <t>ザイセイリョク</t>
    </rPh>
    <rPh sb="3" eb="5">
      <t>シスウ</t>
    </rPh>
    <rPh sb="6" eb="8">
      <t>スイイ</t>
    </rPh>
    <phoneticPr fontId="3"/>
  </si>
  <si>
    <t>T-18</t>
  </si>
  <si>
    <t>会計別公債費の推移</t>
    <rPh sb="0" eb="2">
      <t>カイケイ</t>
    </rPh>
    <rPh sb="2" eb="3">
      <t>ベツ</t>
    </rPh>
    <rPh sb="3" eb="6">
      <t>コウサイヒ</t>
    </rPh>
    <rPh sb="7" eb="9">
      <t>スイイ</t>
    </rPh>
    <phoneticPr fontId="3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</si>
  <si>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2"/>
  </si>
  <si>
    <t>T-2．県知事・県議会議員選挙の状況</t>
    <rPh sb="4" eb="7">
      <t>ケンチジ</t>
    </rPh>
    <rPh sb="8" eb="11">
      <t>ケンギカイ</t>
    </rPh>
    <rPh sb="11" eb="13">
      <t>ギイン</t>
    </rPh>
    <rPh sb="13" eb="15">
      <t>センキョ</t>
    </rPh>
    <rPh sb="16" eb="18">
      <t>ジョウキョウ</t>
    </rPh>
    <phoneticPr fontId="4"/>
  </si>
  <si>
    <t>知事</t>
    <rPh sb="0" eb="2">
      <t>チジ</t>
    </rPh>
    <phoneticPr fontId="4"/>
  </si>
  <si>
    <t>当日有権者数</t>
    <rPh sb="0" eb="2">
      <t>トウジツ</t>
    </rPh>
    <rPh sb="2" eb="5">
      <t>ユウケンシャ</t>
    </rPh>
    <rPh sb="5" eb="6">
      <t>スウ</t>
    </rPh>
    <phoneticPr fontId="18"/>
  </si>
  <si>
    <t>投票者数</t>
    <rPh sb="0" eb="2">
      <t>トウヒョウ</t>
    </rPh>
    <rPh sb="2" eb="4">
      <t>シャスウ</t>
    </rPh>
    <phoneticPr fontId="18"/>
  </si>
  <si>
    <t>投票率</t>
    <rPh sb="0" eb="3">
      <t>トウヒョウリツ</t>
    </rPh>
    <phoneticPr fontId="18"/>
  </si>
  <si>
    <t>総数</t>
    <rPh sb="0" eb="2">
      <t>ソウスウ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</si>
  <si>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</si>
  <si>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</si>
  <si>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（人）</t>
    <rPh sb="1" eb="2">
      <t>ヒト</t>
    </rPh>
    <phoneticPr fontId="4"/>
  </si>
  <si>
    <t>（%)</t>
    <phoneticPr fontId="4"/>
  </si>
  <si>
    <t>平成11年 4月11日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</si>
  <si>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平成15年 4月13日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</si>
  <si>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平成19年 4月 8日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</si>
  <si>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平成23年 4月10日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</si>
  <si>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平成27年 4月12日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</si>
  <si>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平成31年 4月 7日</t>
    <rPh sb="0" eb="2">
      <t>ヘイセイ</t>
    </rPh>
    <rPh sb="6" eb="7">
      <t>ツキ</t>
    </rPh>
    <phoneticPr fontId="4"/>
  </si>
  <si>
    <t>令和 5年 4月 9日</t>
    <rPh sb="0" eb="2">
      <t>レイワ</t>
    </rPh>
    <phoneticPr fontId="4"/>
  </si>
  <si>
    <t>令和 8年 1月25日</t>
    <rPh sb="0" eb="2">
      <t>レイワ</t>
    </rPh>
    <phoneticPr fontId="4"/>
  </si>
  <si>
    <t>資料：坂井市選挙管理委員会</t>
    <rPh sb="0" eb="2">
      <t>シリョウ</t>
    </rPh>
    <rPh sb="3" eb="6">
      <t>サカイシ</t>
    </rPh>
    <rPh sb="6" eb="8">
      <t>センキョ</t>
    </rPh>
    <rPh sb="8" eb="10">
      <t>カンリ</t>
    </rPh>
    <rPh sb="10" eb="13">
      <t>イインカイ</t>
    </rPh>
    <phoneticPr fontId="4"/>
  </si>
  <si>
    <t>県会議員</t>
    <rPh sb="0" eb="2">
      <t>ケンカイ</t>
    </rPh>
    <rPh sb="2" eb="4">
      <t>ギイン</t>
    </rPh>
    <phoneticPr fontId="4"/>
  </si>
  <si>
    <t>無投票</t>
    <rPh sb="0" eb="3">
      <t>ムトウヒョウ</t>
    </rPh>
    <phoneticPr fontId="4"/>
  </si>
  <si>
    <t>-</t>
    <phoneticPr fontId="4"/>
  </si>
  <si>
    <t>令和 5年 4月 9日</t>
    <phoneticPr fontId="4"/>
  </si>
  <si>
    <t>T-3．市長・市議会議員選挙の状況</t>
    <rPh sb="4" eb="6">
      <t>シチョウ</t>
    </rPh>
    <rPh sb="7" eb="8">
      <t>シ</t>
    </rPh>
    <rPh sb="8" eb="10">
      <t>ギカイ</t>
    </rPh>
    <rPh sb="12" eb="14">
      <t>センキョ</t>
    </rPh>
    <rPh sb="15" eb="17">
      <t>ジョウキョウ</t>
    </rPh>
    <phoneticPr fontId="4"/>
  </si>
  <si>
    <t>市長</t>
    <rPh sb="0" eb="2">
      <t>シチョウ</t>
    </rPh>
    <phoneticPr fontId="4"/>
  </si>
  <si>
    <t>投　　票　　率</t>
    <phoneticPr fontId="4"/>
  </si>
  <si>
    <t>（％）</t>
    <phoneticPr fontId="4"/>
  </si>
  <si>
    <t>平成18年 4月23日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</si>
  <si>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>平成22年 4月18日</t>
    <phoneticPr fontId="19"/>
  </si>
  <si>
    <t>平成26年 4月20日</t>
    <phoneticPr fontId="19"/>
  </si>
  <si>
    <t>平成30年 4月15日</t>
    <phoneticPr fontId="19"/>
  </si>
  <si>
    <t>令和 4年 4月17日</t>
    <rPh sb="0" eb="2">
      <t>レイワ</t>
    </rPh>
    <phoneticPr fontId="19"/>
  </si>
  <si>
    <t>令和 8年 4月19日</t>
    <rPh sb="0" eb="2">
      <t>レイワ</t>
    </rPh>
    <phoneticPr fontId="19"/>
  </si>
  <si>
    <t xml:space="preserve">市議会議員 </t>
    <rPh sb="0" eb="1">
      <t>シ</t>
    </rPh>
    <rPh sb="1" eb="3">
      <t>ギカイ</t>
    </rPh>
    <phoneticPr fontId="4"/>
  </si>
  <si>
    <t>平成22年 4月18日</t>
  </si>
  <si>
    <t>平成26年 4月20日</t>
  </si>
  <si>
    <t>平成30年 4月15日</t>
  </si>
  <si>
    <t>T-4．選挙人名簿登録者数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</si>
  <si>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単位：人</t>
    <rPh sb="0" eb="2">
      <t>タンイ</t>
    </rPh>
    <rPh sb="3" eb="4">
      <t>ヒト</t>
    </rPh>
    <phoneticPr fontId="4"/>
  </si>
  <si>
    <t>登録日</t>
    <rPh sb="0" eb="3">
      <t>トウロクビ</t>
    </rPh>
    <phoneticPr fontId="4"/>
  </si>
  <si>
    <t>登録者数</t>
    <rPh sb="0" eb="2">
      <t>トウロク</t>
    </rPh>
    <rPh sb="2" eb="3">
      <t>シャ</t>
    </rPh>
    <rPh sb="3" eb="4">
      <t>スウ</t>
    </rPh>
    <phoneticPr fontId="4"/>
  </si>
  <si>
    <t>計</t>
    <rPh sb="0" eb="1">
      <t>ケイ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</si>
  <si>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</si>
  <si>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</si>
  <si>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平成13年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</si>
  <si>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三国町</t>
    <rPh sb="0" eb="2">
      <t>ミクニ</t>
    </rPh>
    <rPh sb="2" eb="3">
      <t>チョウ</t>
    </rPh>
    <phoneticPr fontId="20"/>
  </si>
  <si>
    <t>丸岡町</t>
    <rPh sb="0" eb="2">
      <t>マルオカ</t>
    </rPh>
    <rPh sb="2" eb="3">
      <t>チョウ</t>
    </rPh>
    <phoneticPr fontId="20"/>
  </si>
  <si>
    <t>春江町</t>
    <rPh sb="0" eb="3">
      <t>ハルエチョウ</t>
    </rPh>
    <phoneticPr fontId="20"/>
  </si>
  <si>
    <t>坂井町</t>
    <rPh sb="0" eb="3">
      <t>サカイチョウ</t>
    </rPh>
    <phoneticPr fontId="20"/>
  </si>
  <si>
    <t>平成14年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</si>
  <si>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平成15年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</si>
  <si>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平成16年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</si>
  <si>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平成17年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</si>
  <si>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平成18年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</si>
  <si>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平成19年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</si>
  <si>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平成20年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</si>
  <si>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平成21年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</si>
  <si>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平成22年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</si>
  <si>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平成23年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</si>
  <si>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平成24年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</si>
  <si>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平成25年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</si>
  <si>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平成26年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</si>
  <si>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平成27年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</si>
  <si>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投票区</t>
    <rPh sb="0" eb="2">
      <t>トウヒョウ</t>
    </rPh>
    <rPh sb="2" eb="3">
      <t>ク</t>
    </rPh>
    <phoneticPr fontId="4"/>
  </si>
  <si>
    <t>施設等名称</t>
    <rPh sb="0" eb="3">
      <t>シセツトウ</t>
    </rPh>
    <rPh sb="3" eb="5">
      <t>メイショウ</t>
    </rPh>
    <phoneticPr fontId="4"/>
  </si>
  <si>
    <t>三国南小学校</t>
    <rPh sb="0" eb="2">
      <t>ミクニ</t>
    </rPh>
    <rPh sb="2" eb="3">
      <t>ミナミ</t>
    </rPh>
    <rPh sb="3" eb="6">
      <t>ショウガッコウ</t>
    </rPh>
    <phoneticPr fontId="2"/>
  </si>
  <si>
    <t>三国コミュニティセンター</t>
    <rPh sb="0" eb="2">
      <t>ミクニ</t>
    </rPh>
    <phoneticPr fontId="2"/>
  </si>
  <si>
    <t>宿幼保園</t>
    <rPh sb="0" eb="1">
      <t>シュク</t>
    </rPh>
    <rPh sb="1" eb="2">
      <t>ヨウ</t>
    </rPh>
    <rPh sb="2" eb="3">
      <t>ホ</t>
    </rPh>
    <rPh sb="3" eb="4">
      <t>エン</t>
    </rPh>
    <phoneticPr fontId="2"/>
  </si>
  <si>
    <t>海浜自然公園センター</t>
    <rPh sb="0" eb="2">
      <t>カイヒン</t>
    </rPh>
    <rPh sb="2" eb="4">
      <t>シゼン</t>
    </rPh>
    <rPh sb="4" eb="6">
      <t>コウエン</t>
    </rPh>
    <phoneticPr fontId="2"/>
  </si>
  <si>
    <t>加戸・公園台コミュニティセンター</t>
    <rPh sb="0" eb="1">
      <t>カ</t>
    </rPh>
    <rPh sb="1" eb="2">
      <t>ト</t>
    </rPh>
    <rPh sb="3" eb="5">
      <t>コウエン</t>
    </rPh>
    <rPh sb="5" eb="6">
      <t>ダイ</t>
    </rPh>
    <phoneticPr fontId="2"/>
  </si>
  <si>
    <t>三国運動公園健康管理センター</t>
    <rPh sb="0" eb="2">
      <t>ミクニ</t>
    </rPh>
    <rPh sb="2" eb="6">
      <t>ウンドウコウエン</t>
    </rPh>
    <rPh sb="6" eb="8">
      <t>ケンコウ</t>
    </rPh>
    <rPh sb="8" eb="10">
      <t>カンリ</t>
    </rPh>
    <phoneticPr fontId="2"/>
  </si>
  <si>
    <t>新保コミュニティセンター</t>
    <rPh sb="0" eb="2">
      <t>シンボ</t>
    </rPh>
    <phoneticPr fontId="2"/>
  </si>
  <si>
    <t>浜四郷コミュニティセンター</t>
    <rPh sb="0" eb="1">
      <t>ハマ</t>
    </rPh>
    <rPh sb="1" eb="2">
      <t>ヨン</t>
    </rPh>
    <rPh sb="2" eb="3">
      <t>ゴウ</t>
    </rPh>
    <phoneticPr fontId="2"/>
  </si>
  <si>
    <t>三国木部コミュニティセンター</t>
    <rPh sb="0" eb="2">
      <t>ミクニ</t>
    </rPh>
    <rPh sb="2" eb="4">
      <t>キベ</t>
    </rPh>
    <phoneticPr fontId="2"/>
  </si>
  <si>
    <t>鳴鹿コミュニティセンター</t>
    <rPh sb="0" eb="2">
      <t>ナルカ</t>
    </rPh>
    <phoneticPr fontId="2"/>
  </si>
  <si>
    <t>磯部コミュニティセンター</t>
    <rPh sb="0" eb="2">
      <t>イソベ</t>
    </rPh>
    <phoneticPr fontId="2"/>
  </si>
  <si>
    <t>磯部東幼保園</t>
    <rPh sb="0" eb="2">
      <t>イソベ</t>
    </rPh>
    <rPh sb="2" eb="3">
      <t>ヒガシ</t>
    </rPh>
    <rPh sb="3" eb="6">
      <t>ヨウホエン</t>
    </rPh>
    <phoneticPr fontId="2"/>
  </si>
  <si>
    <t>高椋東部コミュニティセンター</t>
    <rPh sb="0" eb="1">
      <t>タカ</t>
    </rPh>
    <rPh sb="1" eb="2">
      <t>リョウ</t>
    </rPh>
    <rPh sb="2" eb="4">
      <t>トウブ</t>
    </rPh>
    <phoneticPr fontId="2"/>
  </si>
  <si>
    <t>丸岡今福体育館</t>
    <rPh sb="0" eb="2">
      <t>マルオカ</t>
    </rPh>
    <rPh sb="2" eb="4">
      <t>イマフク</t>
    </rPh>
    <rPh sb="4" eb="7">
      <t>タイイクカン</t>
    </rPh>
    <phoneticPr fontId="2"/>
  </si>
  <si>
    <t>高椋西部コミュニティセンター</t>
    <rPh sb="0" eb="1">
      <t>タカ</t>
    </rPh>
    <rPh sb="1" eb="2">
      <t>リョウ</t>
    </rPh>
    <rPh sb="2" eb="4">
      <t>セイブ</t>
    </rPh>
    <phoneticPr fontId="2"/>
  </si>
  <si>
    <t>丸岡城のまちコミュニティセンター</t>
    <rPh sb="0" eb="2">
      <t>マルオカ</t>
    </rPh>
    <rPh sb="2" eb="3">
      <t>シロ</t>
    </rPh>
    <phoneticPr fontId="2"/>
  </si>
  <si>
    <t>丸岡総合福祉保健センター(霞の郷)</t>
    <rPh sb="0" eb="2">
      <t>マルオカ</t>
    </rPh>
    <rPh sb="2" eb="4">
      <t>ソウゴウ</t>
    </rPh>
    <rPh sb="4" eb="6">
      <t>フクシ</t>
    </rPh>
    <rPh sb="6" eb="8">
      <t>ホケン</t>
    </rPh>
    <rPh sb="13" eb="14">
      <t>カスミ</t>
    </rPh>
    <rPh sb="15" eb="16">
      <t>サト</t>
    </rPh>
    <phoneticPr fontId="2"/>
  </si>
  <si>
    <t>竹田コミュニティセンター</t>
    <rPh sb="0" eb="2">
      <t>タケダ</t>
    </rPh>
    <phoneticPr fontId="2"/>
  </si>
  <si>
    <t>春江児童館</t>
    <rPh sb="0" eb="2">
      <t>ハルエ</t>
    </rPh>
    <rPh sb="2" eb="5">
      <t>ジドウカン</t>
    </rPh>
    <phoneticPr fontId="2"/>
  </si>
  <si>
    <t>春江中コミュニティセンター</t>
    <rPh sb="0" eb="2">
      <t>ハルエ</t>
    </rPh>
    <rPh sb="2" eb="3">
      <t>ナカ</t>
    </rPh>
    <phoneticPr fontId="2"/>
  </si>
  <si>
    <t>春江西コミュニティセンター</t>
    <rPh sb="0" eb="2">
      <t>ハルエ</t>
    </rPh>
    <rPh sb="2" eb="3">
      <t>ニシ</t>
    </rPh>
    <phoneticPr fontId="2"/>
  </si>
  <si>
    <t>ゆりの里公園（ユリーム春江）</t>
    <rPh sb="3" eb="4">
      <t>サト</t>
    </rPh>
    <rPh sb="4" eb="6">
      <t>コウエン</t>
    </rPh>
    <rPh sb="11" eb="13">
      <t>ハルエ</t>
    </rPh>
    <phoneticPr fontId="2"/>
  </si>
  <si>
    <t>春江東小学校</t>
    <rPh sb="0" eb="2">
      <t>ハルエ</t>
    </rPh>
    <rPh sb="2" eb="3">
      <t>ヒガシ</t>
    </rPh>
    <rPh sb="3" eb="6">
      <t>ショウガッコウ</t>
    </rPh>
    <phoneticPr fontId="2"/>
  </si>
  <si>
    <t>東十郷コミュニティセンター</t>
    <rPh sb="0" eb="1">
      <t>ヒガシ</t>
    </rPh>
    <rPh sb="1" eb="2">
      <t>ジュウ</t>
    </rPh>
    <rPh sb="2" eb="3">
      <t>ゴウ</t>
    </rPh>
    <phoneticPr fontId="2"/>
  </si>
  <si>
    <t>坂井老人福祉センター</t>
    <rPh sb="0" eb="2">
      <t>サカイ</t>
    </rPh>
    <rPh sb="2" eb="4">
      <t>ロウジン</t>
    </rPh>
    <rPh sb="4" eb="6">
      <t>フクシ</t>
    </rPh>
    <phoneticPr fontId="2"/>
  </si>
  <si>
    <t>大関コミュニティセンター</t>
    <rPh sb="0" eb="2">
      <t>オオゼキ</t>
    </rPh>
    <phoneticPr fontId="2"/>
  </si>
  <si>
    <t>兵庫小学校</t>
    <rPh sb="0" eb="2">
      <t>ヒョウゴ</t>
    </rPh>
    <rPh sb="2" eb="5">
      <t>ショウガッコウ</t>
    </rPh>
    <phoneticPr fontId="2"/>
  </si>
  <si>
    <t>木部小学校</t>
    <rPh sb="0" eb="2">
      <t>キベ</t>
    </rPh>
    <rPh sb="2" eb="5">
      <t>ショウガッコウ</t>
    </rPh>
    <phoneticPr fontId="2"/>
  </si>
  <si>
    <t>平成28年 9月 2日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</si>
  <si>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三国松涛保育園</t>
    <rPh sb="0" eb="2">
      <t>ミクニ</t>
    </rPh>
    <rPh sb="2" eb="3">
      <t>マツ</t>
    </rPh>
    <rPh sb="3" eb="4">
      <t>トウ</t>
    </rPh>
    <rPh sb="4" eb="7">
      <t>ホイクエン</t>
    </rPh>
    <phoneticPr fontId="2"/>
  </si>
  <si>
    <t>磯部東保育園</t>
    <rPh sb="0" eb="2">
      <t>イソベ</t>
    </rPh>
    <rPh sb="2" eb="3">
      <t>ヒガシ</t>
    </rPh>
    <rPh sb="3" eb="6">
      <t>ホイクエン</t>
    </rPh>
    <phoneticPr fontId="2"/>
  </si>
  <si>
    <t>坂井市役所丸岡支所</t>
    <rPh sb="0" eb="5">
      <t>サカイシヤクショ</t>
    </rPh>
    <rPh sb="5" eb="7">
      <t>マルオカ</t>
    </rPh>
    <rPh sb="7" eb="9">
      <t>シショ</t>
    </rPh>
    <phoneticPr fontId="2"/>
  </si>
  <si>
    <t>坂井市役所春江支所</t>
    <rPh sb="0" eb="5">
      <t>サカイシヤクショ</t>
    </rPh>
    <rPh sb="5" eb="7">
      <t>ハルエ</t>
    </rPh>
    <rPh sb="7" eb="9">
      <t>シショ</t>
    </rPh>
    <phoneticPr fontId="2"/>
  </si>
  <si>
    <t>坂井木部児童館</t>
    <rPh sb="0" eb="2">
      <t>サカイ</t>
    </rPh>
    <rPh sb="2" eb="4">
      <t>キベ</t>
    </rPh>
    <rPh sb="4" eb="7">
      <t>ジドウカン</t>
    </rPh>
    <phoneticPr fontId="2"/>
  </si>
  <si>
    <t>平成29年 9月 1日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</si>
  <si>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よつば保育園</t>
    <rPh sb="3" eb="6">
      <t>ホイクエン</t>
    </rPh>
    <phoneticPr fontId="2"/>
  </si>
  <si>
    <t>平成30年 9月 3日</t>
    <rPh sb="0" eb="2">
      <t>ヘイセイ</t>
    </rPh>
    <rPh sb="4" eb="5">
      <t>ネン</t>
    </rPh>
    <rPh sb="7" eb="8">
      <t>ツキ</t>
    </rPh>
    <rPh sb="10" eb="11">
      <t>ニチ</t>
    </rPh>
    <phoneticPr fontId="4"/>
  </si>
  <si>
    <t>令和元年 9月 2日</t>
    <rPh sb="0" eb="2">
      <t>レイワ</t>
    </rPh>
    <rPh sb="2" eb="4">
      <t>ガンネン</t>
    </rPh>
    <rPh sb="6" eb="7">
      <t>ガツ</t>
    </rPh>
    <rPh sb="9" eb="10">
      <t>ニチ</t>
    </rPh>
    <phoneticPr fontId="4"/>
  </si>
  <si>
    <t>雄島小学校</t>
    <rPh sb="0" eb="2">
      <t>オシマ</t>
    </rPh>
    <rPh sb="2" eb="5">
      <t>ショウガッコウ</t>
    </rPh>
    <phoneticPr fontId="2"/>
  </si>
  <si>
    <t>江留上コミュニティセンター</t>
    <rPh sb="0" eb="3">
      <t>エドメカミ</t>
    </rPh>
    <phoneticPr fontId="2"/>
  </si>
  <si>
    <t>春江北幼保園</t>
    <rPh sb="0" eb="2">
      <t>ハルエ</t>
    </rPh>
    <rPh sb="2" eb="3">
      <t>キタ</t>
    </rPh>
    <rPh sb="3" eb="5">
      <t>ヨウホ</t>
    </rPh>
    <rPh sb="5" eb="6">
      <t>エン</t>
    </rPh>
    <phoneticPr fontId="2"/>
  </si>
  <si>
    <t>春江東コミュニティセンター</t>
    <rPh sb="0" eb="2">
      <t>ハルエ</t>
    </rPh>
    <rPh sb="2" eb="3">
      <t>ヒガシ</t>
    </rPh>
    <phoneticPr fontId="2"/>
  </si>
  <si>
    <t>兵庫コミュニティセンター</t>
    <rPh sb="0" eb="2">
      <t>ヒョウゴ</t>
    </rPh>
    <phoneticPr fontId="2"/>
  </si>
  <si>
    <t>令和 2年 9月 1日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</si>
  <si>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 3年 9月 1日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</si>
  <si>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三国西小学校</t>
    <rPh sb="0" eb="2">
      <t>ミクニ</t>
    </rPh>
    <rPh sb="2" eb="6">
      <t>ニシショウガッコウ</t>
    </rPh>
    <phoneticPr fontId="2"/>
  </si>
  <si>
    <t>大石コミュニティセンター</t>
    <rPh sb="0" eb="2">
      <t>オオイシ</t>
    </rPh>
    <phoneticPr fontId="2"/>
  </si>
  <si>
    <t>坂井市役所（本庁舎）</t>
    <rPh sb="0" eb="5">
      <t>サカイシヤクショ</t>
    </rPh>
    <rPh sb="6" eb="9">
      <t>ホンチョウシャ</t>
    </rPh>
    <phoneticPr fontId="2"/>
  </si>
  <si>
    <t>令和 4年 9月 1日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</si>
  <si>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雄島こども園</t>
    <rPh sb="0" eb="2">
      <t>オシマ</t>
    </rPh>
    <phoneticPr fontId="2"/>
  </si>
  <si>
    <t>令和 5年 9月 1日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</si>
  <si>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 6年 9月 2日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</si>
  <si>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雄島こども園</t>
    <rPh sb="0" eb="2">
      <t>オシマ</t>
    </rPh>
    <rPh sb="5" eb="6">
      <t>エン</t>
    </rPh>
    <phoneticPr fontId="2"/>
  </si>
  <si>
    <t>令和 7年 9月 1日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</si>
  <si>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坂井市みくに市民センター</t>
    <rPh sb="0" eb="3">
      <t>サカイシ</t>
    </rPh>
    <rPh sb="6" eb="8">
      <t>シミン</t>
    </rPh>
    <phoneticPr fontId="2"/>
  </si>
  <si>
    <t>T-5．歴代町長</t>
    <rPh sb="4" eb="6">
      <t>レキダイ</t>
    </rPh>
    <rPh sb="6" eb="8">
      <t>チョウチョウ</t>
    </rPh>
    <phoneticPr fontId="4"/>
  </si>
  <si>
    <t>年次</t>
    <rPh sb="0" eb="1">
      <t>ネン</t>
    </rPh>
    <rPh sb="1" eb="2">
      <t>ジ</t>
    </rPh>
    <phoneticPr fontId="4"/>
  </si>
  <si>
    <t>三国町</t>
    <rPh sb="0" eb="3">
      <t>ミクニチョウ</t>
    </rPh>
    <phoneticPr fontId="4"/>
  </si>
  <si>
    <t>丸岡町</t>
    <rPh sb="0" eb="3">
      <t>マルカチョウ</t>
    </rPh>
    <phoneticPr fontId="4"/>
  </si>
  <si>
    <t>春江町</t>
    <rPh sb="0" eb="3">
      <t>ハルエチョウ</t>
    </rPh>
    <phoneticPr fontId="4"/>
  </si>
  <si>
    <t>坂井町</t>
    <rPh sb="0" eb="3">
      <t>サカイチョウ</t>
    </rPh>
    <phoneticPr fontId="4"/>
  </si>
  <si>
    <t>任期</t>
    <phoneticPr fontId="4"/>
  </si>
  <si>
    <t>氏名</t>
    <rPh sb="0" eb="2">
      <t>シメイ</t>
    </rPh>
    <phoneticPr fontId="4"/>
  </si>
  <si>
    <t>明治21</t>
    <phoneticPr fontId="4"/>
  </si>
  <si>
    <t>M21～</t>
    <phoneticPr fontId="4"/>
  </si>
  <si>
    <t>山田　愿</t>
    <rPh sb="0" eb="2">
      <t>ヤマダ</t>
    </rPh>
    <rPh sb="3" eb="4">
      <t>ハラ</t>
    </rPh>
    <phoneticPr fontId="4"/>
  </si>
  <si>
    <t>M23</t>
    <phoneticPr fontId="4"/>
  </si>
  <si>
    <t>M23～</t>
    <phoneticPr fontId="4"/>
  </si>
  <si>
    <t>近藤　藤五郎</t>
    <rPh sb="0" eb="2">
      <t>コンドウ</t>
    </rPh>
    <rPh sb="3" eb="4">
      <t>フジ</t>
    </rPh>
    <rPh sb="4" eb="6">
      <t>ゴロウ</t>
    </rPh>
    <phoneticPr fontId="4"/>
  </si>
  <si>
    <t>M26～</t>
    <phoneticPr fontId="4"/>
  </si>
  <si>
    <t>逸見　光次</t>
    <rPh sb="0" eb="2">
      <t>イツミ</t>
    </rPh>
    <rPh sb="3" eb="5">
      <t>コウジ</t>
    </rPh>
    <phoneticPr fontId="4"/>
  </si>
  <si>
    <t>M29～30</t>
    <phoneticPr fontId="4"/>
  </si>
  <si>
    <t>内田　衡</t>
    <rPh sb="0" eb="2">
      <t>ウチダ</t>
    </rPh>
    <rPh sb="3" eb="4">
      <t>タイラ</t>
    </rPh>
    <phoneticPr fontId="4"/>
  </si>
  <si>
    <t>M30～</t>
    <phoneticPr fontId="4"/>
  </si>
  <si>
    <t>名村　忠治</t>
    <rPh sb="0" eb="2">
      <t>ナムラ</t>
    </rPh>
    <rPh sb="3" eb="5">
      <t>チュウジ</t>
    </rPh>
    <phoneticPr fontId="4"/>
  </si>
  <si>
    <t>M37～</t>
    <phoneticPr fontId="4"/>
  </si>
  <si>
    <t>牧野　</t>
    <rPh sb="0" eb="2">
      <t>マキノ</t>
    </rPh>
    <phoneticPr fontId="4"/>
  </si>
  <si>
    <t>大正元</t>
    <rPh sb="0" eb="2">
      <t>タイショウ</t>
    </rPh>
    <rPh sb="2" eb="3">
      <t>モト</t>
    </rPh>
    <phoneticPr fontId="4"/>
  </si>
  <si>
    <t>T1</t>
    <phoneticPr fontId="4"/>
  </si>
  <si>
    <t>T1～2</t>
    <phoneticPr fontId="4"/>
  </si>
  <si>
    <t>T2～</t>
    <phoneticPr fontId="4"/>
  </si>
  <si>
    <t>岡崎　悌二郎</t>
    <rPh sb="0" eb="2">
      <t>オカザキ</t>
    </rPh>
    <rPh sb="3" eb="4">
      <t>テイ</t>
    </rPh>
    <rPh sb="4" eb="6">
      <t>ジロウ</t>
    </rPh>
    <phoneticPr fontId="4"/>
  </si>
  <si>
    <t>T15</t>
    <phoneticPr fontId="4"/>
  </si>
  <si>
    <t>昭和2</t>
    <rPh sb="0" eb="2">
      <t>ショウワ</t>
    </rPh>
    <phoneticPr fontId="4"/>
  </si>
  <si>
    <t>T15～</t>
    <phoneticPr fontId="4"/>
  </si>
  <si>
    <t>田中　喜三郎</t>
    <rPh sb="0" eb="2">
      <t>タナカ</t>
    </rPh>
    <rPh sb="3" eb="6">
      <t>キサブロウ</t>
    </rPh>
    <phoneticPr fontId="4"/>
  </si>
  <si>
    <t>S17</t>
    <phoneticPr fontId="4"/>
  </si>
  <si>
    <t>S17～18</t>
    <phoneticPr fontId="4"/>
  </si>
  <si>
    <t>森田　佐武郎</t>
    <rPh sb="0" eb="2">
      <t>モリタ</t>
    </rPh>
    <rPh sb="3" eb="4">
      <t>サ</t>
    </rPh>
    <rPh sb="4" eb="5">
      <t>ブ</t>
    </rPh>
    <rPh sb="5" eb="6">
      <t>ロウ</t>
    </rPh>
    <phoneticPr fontId="4"/>
  </si>
  <si>
    <t>S18～</t>
    <phoneticPr fontId="4"/>
  </si>
  <si>
    <t>名村　寅雄</t>
    <rPh sb="0" eb="2">
      <t>ナムラ</t>
    </rPh>
    <rPh sb="3" eb="4">
      <t>トラ</t>
    </rPh>
    <rPh sb="4" eb="5">
      <t>オ</t>
    </rPh>
    <phoneticPr fontId="4"/>
  </si>
  <si>
    <t>S22</t>
    <phoneticPr fontId="4"/>
  </si>
  <si>
    <t>S22～</t>
    <phoneticPr fontId="4"/>
  </si>
  <si>
    <t>宮川　秀雄</t>
    <rPh sb="0" eb="2">
      <t>ミヤガワ</t>
    </rPh>
    <rPh sb="3" eb="5">
      <t>ヒデオ</t>
    </rPh>
    <phoneticPr fontId="4"/>
  </si>
  <si>
    <t>S26</t>
    <phoneticPr fontId="4"/>
  </si>
  <si>
    <t>S26～27</t>
    <phoneticPr fontId="4"/>
  </si>
  <si>
    <t>井上　太蔵</t>
    <rPh sb="0" eb="2">
      <t>イノウエ</t>
    </rPh>
    <rPh sb="3" eb="4">
      <t>タ</t>
    </rPh>
    <rPh sb="4" eb="5">
      <t>ゾウ</t>
    </rPh>
    <phoneticPr fontId="4"/>
  </si>
  <si>
    <t>S27～</t>
    <phoneticPr fontId="4"/>
  </si>
  <si>
    <t>昭和29</t>
    <rPh sb="0" eb="2">
      <t>ショウワ</t>
    </rPh>
    <phoneticPr fontId="4"/>
  </si>
  <si>
    <t>S29.4.1～</t>
    <phoneticPr fontId="4"/>
  </si>
  <si>
    <t>S30.4.30～</t>
    <phoneticPr fontId="4"/>
  </si>
  <si>
    <t>Ｓ30.3.30～4.19</t>
    <phoneticPr fontId="4"/>
  </si>
  <si>
    <t>三寺　利兵衛</t>
    <rPh sb="0" eb="1">
      <t>ミ</t>
    </rPh>
    <rPh sb="1" eb="2">
      <t>テラ</t>
    </rPh>
    <rPh sb="3" eb="4">
      <t>リ</t>
    </rPh>
    <rPh sb="4" eb="5">
      <t>ヘイ</t>
    </rPh>
    <rPh sb="5" eb="6">
      <t>エイ</t>
    </rPh>
    <phoneticPr fontId="4"/>
  </si>
  <si>
    <t>S30.5.1～</t>
    <phoneticPr fontId="4"/>
  </si>
  <si>
    <t>久保　三郎</t>
    <rPh sb="0" eb="2">
      <t>クボ</t>
    </rPh>
    <rPh sb="3" eb="5">
      <t>サブロウ</t>
    </rPh>
    <phoneticPr fontId="4"/>
  </si>
  <si>
    <t>中野　秀孝</t>
    <rPh sb="0" eb="2">
      <t>ナカノ</t>
    </rPh>
    <rPh sb="3" eb="5">
      <t>ヒデタカ</t>
    </rPh>
    <phoneticPr fontId="4"/>
  </si>
  <si>
    <t>竹本  嘉二</t>
    <phoneticPr fontId="4"/>
  </si>
  <si>
    <t>S34.5.1～</t>
    <phoneticPr fontId="4"/>
  </si>
  <si>
    <t>光成　滋</t>
    <rPh sb="0" eb="2">
      <t>ミツナリ</t>
    </rPh>
    <rPh sb="3" eb="4">
      <t>シゲル</t>
    </rPh>
    <phoneticPr fontId="4"/>
  </si>
  <si>
    <t>S38.4.29</t>
    <phoneticPr fontId="4"/>
  </si>
  <si>
    <t>S38.4.30</t>
    <phoneticPr fontId="4"/>
  </si>
  <si>
    <t>S38.4.30～</t>
    <phoneticPr fontId="4"/>
  </si>
  <si>
    <t>S38.5.1～</t>
    <phoneticPr fontId="4"/>
  </si>
  <si>
    <t>戸田　末太郎</t>
    <rPh sb="0" eb="2">
      <t>トダ</t>
    </rPh>
    <rPh sb="3" eb="6">
      <t>マツタロウ</t>
    </rPh>
    <phoneticPr fontId="4"/>
  </si>
  <si>
    <t>文殊  立性</t>
    <phoneticPr fontId="4"/>
  </si>
  <si>
    <t>S45.4.9</t>
    <phoneticPr fontId="4"/>
  </si>
  <si>
    <t>S45.4.10～</t>
    <phoneticPr fontId="4"/>
  </si>
  <si>
    <t>S46.4.29</t>
    <phoneticPr fontId="4"/>
  </si>
  <si>
    <t>S46.4.30～</t>
    <phoneticPr fontId="4"/>
  </si>
  <si>
    <t>小杉　正一郎</t>
    <rPh sb="0" eb="2">
      <t>コスギ</t>
    </rPh>
    <rPh sb="3" eb="5">
      <t>ショウイチ</t>
    </rPh>
    <rPh sb="5" eb="6">
      <t>ロウ</t>
    </rPh>
    <phoneticPr fontId="4"/>
  </si>
  <si>
    <t>S50.4.29</t>
    <phoneticPr fontId="4"/>
  </si>
  <si>
    <t>S50.4.30～</t>
    <phoneticPr fontId="4"/>
  </si>
  <si>
    <t>S50.5.1～</t>
    <phoneticPr fontId="4"/>
  </si>
  <si>
    <t>朝日　岳乗</t>
    <rPh sb="0" eb="2">
      <t>アサヒ</t>
    </rPh>
    <rPh sb="3" eb="4">
      <t>ガク</t>
    </rPh>
    <rPh sb="4" eb="5">
      <t>ジョウ</t>
    </rPh>
    <phoneticPr fontId="4"/>
  </si>
  <si>
    <t>S57.9.5</t>
    <phoneticPr fontId="4"/>
  </si>
  <si>
    <t>S57.10.24～</t>
    <phoneticPr fontId="4"/>
  </si>
  <si>
    <t>齊藤  袈裟太</t>
    <phoneticPr fontId="4"/>
  </si>
  <si>
    <t>半澤　政二</t>
    <rPh sb="0" eb="2">
      <t>ハンザワ</t>
    </rPh>
    <rPh sb="3" eb="5">
      <t>マサジ</t>
    </rPh>
    <phoneticPr fontId="4"/>
  </si>
  <si>
    <t>S62.4.29</t>
    <phoneticPr fontId="4"/>
  </si>
  <si>
    <t>S62.4.30～</t>
    <phoneticPr fontId="4"/>
  </si>
  <si>
    <t>平成元</t>
    <rPh sb="0" eb="2">
      <t>ヘイセイ</t>
    </rPh>
    <rPh sb="2" eb="3">
      <t>モト</t>
    </rPh>
    <phoneticPr fontId="4"/>
  </si>
  <si>
    <t>坪田　儉治</t>
    <rPh sb="0" eb="2">
      <t>ツボタ</t>
    </rPh>
    <rPh sb="3" eb="4">
      <t>ケン</t>
    </rPh>
    <rPh sb="4" eb="5">
      <t>ジ</t>
    </rPh>
    <phoneticPr fontId="4"/>
  </si>
  <si>
    <t>H3.5.1～</t>
    <phoneticPr fontId="4"/>
  </si>
  <si>
    <t>髙倉　忠</t>
    <rPh sb="1" eb="2">
      <t>クラ</t>
    </rPh>
    <rPh sb="3" eb="4">
      <t>タダシ</t>
    </rPh>
    <phoneticPr fontId="4"/>
  </si>
  <si>
    <t>髙橋  耕二</t>
    <phoneticPr fontId="4"/>
  </si>
  <si>
    <t>H10.4.9</t>
    <phoneticPr fontId="4"/>
  </si>
  <si>
    <t>H10.10.23</t>
    <phoneticPr fontId="4"/>
  </si>
  <si>
    <t>H10.4.10～</t>
    <phoneticPr fontId="4"/>
  </si>
  <si>
    <t>H11.4.29</t>
    <phoneticPr fontId="4"/>
  </si>
  <si>
    <t>H10.10.24～</t>
    <phoneticPr fontId="4"/>
  </si>
  <si>
    <t>H11.4.30～</t>
    <phoneticPr fontId="4"/>
  </si>
  <si>
    <t>坂本　憲男</t>
    <rPh sb="0" eb="2">
      <t>サカモト</t>
    </rPh>
    <rPh sb="3" eb="5">
      <t>ノリオ</t>
    </rPh>
    <phoneticPr fontId="4"/>
  </si>
  <si>
    <t>松浦　豊</t>
    <rPh sb="0" eb="2">
      <t>マツウラ</t>
    </rPh>
    <rPh sb="3" eb="4">
      <t>ユタカ</t>
    </rPh>
    <phoneticPr fontId="4"/>
  </si>
  <si>
    <t>林田　恒正</t>
    <rPh sb="0" eb="2">
      <t>ハヤシダ</t>
    </rPh>
    <rPh sb="3" eb="4">
      <t>ツネ</t>
    </rPh>
    <rPh sb="4" eb="5">
      <t>マサ</t>
    </rPh>
    <phoneticPr fontId="4"/>
  </si>
  <si>
    <t>H15.5.1～</t>
    <phoneticPr fontId="4"/>
  </si>
  <si>
    <t>H17.4.17</t>
    <phoneticPr fontId="4"/>
  </si>
  <si>
    <t>伊藤　平一郎</t>
    <phoneticPr fontId="4"/>
  </si>
  <si>
    <t>H17.5.22～</t>
    <phoneticPr fontId="4"/>
  </si>
  <si>
    <t>渡邉 一成</t>
    <rPh sb="1" eb="2">
      <t>ホトリ</t>
    </rPh>
    <phoneticPr fontId="4"/>
  </si>
  <si>
    <t>H18.3.19</t>
    <phoneticPr fontId="4"/>
  </si>
  <si>
    <t>資料：総務課</t>
    <rPh sb="0" eb="2">
      <t>シリョウ</t>
    </rPh>
    <rPh sb="3" eb="6">
      <t>ソウムカ</t>
    </rPh>
    <phoneticPr fontId="4"/>
  </si>
  <si>
    <t>T-6．歴代町議会議長</t>
    <rPh sb="4" eb="6">
      <t>レキダイ</t>
    </rPh>
    <rPh sb="6" eb="9">
      <t>チョウギカイ</t>
    </rPh>
    <rPh sb="9" eb="11">
      <t>ギチョウ</t>
    </rPh>
    <phoneticPr fontId="4"/>
  </si>
  <si>
    <t>歴代</t>
    <rPh sb="0" eb="2">
      <t>レキダイ</t>
    </rPh>
    <phoneticPr fontId="4"/>
  </si>
  <si>
    <t>光成　平三郎</t>
    <rPh sb="0" eb="2">
      <t>ミツナリ</t>
    </rPh>
    <rPh sb="3" eb="4">
      <t>ヘイ</t>
    </rPh>
    <rPh sb="4" eb="6">
      <t>サブロウ</t>
    </rPh>
    <phoneticPr fontId="4"/>
  </si>
  <si>
    <t>S30.4.3～S31.3.30</t>
    <phoneticPr fontId="4"/>
  </si>
  <si>
    <t>吉本　末吉</t>
    <rPh sb="0" eb="2">
      <t>ヨシモト</t>
    </rPh>
    <rPh sb="3" eb="4">
      <t>スエ</t>
    </rPh>
    <rPh sb="4" eb="5">
      <t>キチ</t>
    </rPh>
    <phoneticPr fontId="4"/>
  </si>
  <si>
    <t>S30.4.5～S30.9.5</t>
    <phoneticPr fontId="4"/>
  </si>
  <si>
    <t>西田　清</t>
    <rPh sb="0" eb="2">
      <t>ニシダ</t>
    </rPh>
    <rPh sb="3" eb="4">
      <t>キヨシ</t>
    </rPh>
    <phoneticPr fontId="4"/>
  </si>
  <si>
    <t>S30.7.21～</t>
    <phoneticPr fontId="4"/>
  </si>
  <si>
    <t>S30.9.8～S31.7.19</t>
    <phoneticPr fontId="4"/>
  </si>
  <si>
    <t>石津　末二</t>
    <rPh sb="0" eb="1">
      <t>イシ</t>
    </rPh>
    <rPh sb="1" eb="2">
      <t>ツ</t>
    </rPh>
    <rPh sb="3" eb="4">
      <t>スエ</t>
    </rPh>
    <rPh sb="4" eb="5">
      <t>ニ</t>
    </rPh>
    <phoneticPr fontId="4"/>
  </si>
  <si>
    <t>齊藤　袈裟太</t>
    <rPh sb="0" eb="2">
      <t>サイトウ</t>
    </rPh>
    <rPh sb="3" eb="5">
      <t>ケサ</t>
    </rPh>
    <rPh sb="5" eb="6">
      <t>タ</t>
    </rPh>
    <phoneticPr fontId="4"/>
  </si>
  <si>
    <t>S31.4.6～</t>
    <phoneticPr fontId="4"/>
  </si>
  <si>
    <t>S32.8.4</t>
    <phoneticPr fontId="4"/>
  </si>
  <si>
    <t>S31.8.3～</t>
    <phoneticPr fontId="4"/>
  </si>
  <si>
    <t>S33.4.18</t>
    <phoneticPr fontId="4"/>
  </si>
  <si>
    <t>S32.8.5～</t>
    <phoneticPr fontId="4"/>
  </si>
  <si>
    <t>古屋敷　勘右エ門</t>
    <rPh sb="0" eb="1">
      <t>フル</t>
    </rPh>
    <rPh sb="1" eb="3">
      <t>ヤシキ</t>
    </rPh>
    <rPh sb="4" eb="5">
      <t>カン</t>
    </rPh>
    <rPh sb="5" eb="6">
      <t>ミギ</t>
    </rPh>
    <rPh sb="7" eb="8">
      <t>モン</t>
    </rPh>
    <phoneticPr fontId="4"/>
  </si>
  <si>
    <t>S34.3.30</t>
    <phoneticPr fontId="4"/>
  </si>
  <si>
    <t>S34.9.5</t>
    <phoneticPr fontId="4"/>
  </si>
  <si>
    <t>藤山　隆二</t>
    <rPh sb="0" eb="2">
      <t>フジヤマ</t>
    </rPh>
    <rPh sb="3" eb="4">
      <t>リュウ</t>
    </rPh>
    <rPh sb="4" eb="5">
      <t>ニ</t>
    </rPh>
    <phoneticPr fontId="4"/>
  </si>
  <si>
    <t>S33.4.18～S34.5.23</t>
    <phoneticPr fontId="4"/>
  </si>
  <si>
    <t>S34.4.29～</t>
    <phoneticPr fontId="4"/>
  </si>
  <si>
    <t>慈道　甚七</t>
    <rPh sb="0" eb="1">
      <t>ジ</t>
    </rPh>
    <rPh sb="1" eb="2">
      <t>ミチ</t>
    </rPh>
    <rPh sb="3" eb="4">
      <t>ジン</t>
    </rPh>
    <rPh sb="4" eb="5">
      <t>シチ</t>
    </rPh>
    <phoneticPr fontId="4"/>
  </si>
  <si>
    <t>S34.9.7～</t>
    <phoneticPr fontId="4"/>
  </si>
  <si>
    <t>S34.5.23～S35.3.30</t>
    <phoneticPr fontId="4"/>
  </si>
  <si>
    <t>坪井　金作</t>
    <rPh sb="0" eb="2">
      <t>ツボイ</t>
    </rPh>
    <rPh sb="3" eb="4">
      <t>キン</t>
    </rPh>
    <rPh sb="4" eb="5">
      <t>サク</t>
    </rPh>
    <phoneticPr fontId="4"/>
  </si>
  <si>
    <t>S34.7.21～S35.7.3</t>
    <phoneticPr fontId="4"/>
  </si>
  <si>
    <t>S38.4.23</t>
    <phoneticPr fontId="4"/>
  </si>
  <si>
    <t>S35.4.1～</t>
    <phoneticPr fontId="4"/>
  </si>
  <si>
    <t>S35.7.4～S36.6.26</t>
    <phoneticPr fontId="4"/>
  </si>
  <si>
    <t>藤田　治</t>
    <rPh sb="0" eb="2">
      <t>フジタ</t>
    </rPh>
    <rPh sb="3" eb="4">
      <t>オサム</t>
    </rPh>
    <phoneticPr fontId="4"/>
  </si>
  <si>
    <t>S38.5.23～S38.9.5</t>
    <phoneticPr fontId="4"/>
  </si>
  <si>
    <t>小杉　正一郎</t>
    <rPh sb="0" eb="2">
      <t>コスギ</t>
    </rPh>
    <rPh sb="3" eb="6">
      <t>ショウイチロウ</t>
    </rPh>
    <phoneticPr fontId="4"/>
  </si>
  <si>
    <t>S36.6.27～S37.5.12</t>
    <phoneticPr fontId="4"/>
  </si>
  <si>
    <t>友田　信七</t>
    <rPh sb="0" eb="2">
      <t>トモダ</t>
    </rPh>
    <rPh sb="3" eb="4">
      <t>シン</t>
    </rPh>
    <rPh sb="4" eb="5">
      <t>シチ</t>
    </rPh>
    <phoneticPr fontId="4"/>
  </si>
  <si>
    <t>S38.3.30</t>
    <phoneticPr fontId="4"/>
  </si>
  <si>
    <t>S38.9.6～</t>
    <phoneticPr fontId="4"/>
  </si>
  <si>
    <t>S37.6.7～S38.7.20</t>
    <phoneticPr fontId="4"/>
  </si>
  <si>
    <t>竹内　篤三</t>
    <rPh sb="0" eb="2">
      <t>タケウチ</t>
    </rPh>
    <rPh sb="3" eb="4">
      <t>トク</t>
    </rPh>
    <rPh sb="4" eb="5">
      <t>サン</t>
    </rPh>
    <phoneticPr fontId="4"/>
  </si>
  <si>
    <t>S38.4.1～</t>
    <phoneticPr fontId="4"/>
  </si>
  <si>
    <t>S38.7.29～S39.7.20</t>
    <phoneticPr fontId="4"/>
  </si>
  <si>
    <t>近藤　善男</t>
    <rPh sb="0" eb="2">
      <t>コンドウ</t>
    </rPh>
    <rPh sb="3" eb="4">
      <t>ゼン</t>
    </rPh>
    <rPh sb="4" eb="5">
      <t>オトコ</t>
    </rPh>
    <phoneticPr fontId="4"/>
  </si>
  <si>
    <t>西端　多明郎</t>
    <rPh sb="0" eb="2">
      <t>ニシバタ</t>
    </rPh>
    <rPh sb="3" eb="4">
      <t>オオ</t>
    </rPh>
    <rPh sb="4" eb="5">
      <t>メイ</t>
    </rPh>
    <rPh sb="5" eb="6">
      <t>ロウ</t>
    </rPh>
    <phoneticPr fontId="4"/>
  </si>
  <si>
    <t>S39.4.6～</t>
    <phoneticPr fontId="4"/>
  </si>
  <si>
    <t>S39.7.20～</t>
    <phoneticPr fontId="4"/>
  </si>
  <si>
    <t>竹内　一</t>
    <rPh sb="0" eb="2">
      <t>タケウチ</t>
    </rPh>
    <rPh sb="3" eb="4">
      <t>イチ</t>
    </rPh>
    <phoneticPr fontId="4"/>
  </si>
  <si>
    <t>五十嵐　等</t>
    <rPh sb="0" eb="3">
      <t>イガラシ</t>
    </rPh>
    <rPh sb="4" eb="5">
      <t>ヒトシ</t>
    </rPh>
    <phoneticPr fontId="4"/>
  </si>
  <si>
    <t>S41.8.8</t>
    <phoneticPr fontId="4"/>
  </si>
  <si>
    <t>S41.7.19</t>
    <phoneticPr fontId="4"/>
  </si>
  <si>
    <t>S41.8.8～</t>
    <phoneticPr fontId="4"/>
  </si>
  <si>
    <t>堀田　清栄</t>
    <rPh sb="0" eb="2">
      <t>ホリタ</t>
    </rPh>
    <rPh sb="3" eb="4">
      <t>キヨ</t>
    </rPh>
    <rPh sb="4" eb="5">
      <t>エイ</t>
    </rPh>
    <phoneticPr fontId="4"/>
  </si>
  <si>
    <t>S41.2.22～</t>
    <phoneticPr fontId="4"/>
  </si>
  <si>
    <t>S41.7.20～S42.7.23</t>
    <phoneticPr fontId="4"/>
  </si>
  <si>
    <t>岡崎　利雄</t>
    <rPh sb="0" eb="2">
      <t>オカザキ</t>
    </rPh>
    <rPh sb="3" eb="5">
      <t>トシオ</t>
    </rPh>
    <phoneticPr fontId="4"/>
  </si>
  <si>
    <t>S43.12.18</t>
    <phoneticPr fontId="4"/>
  </si>
  <si>
    <t>S42.7.24～</t>
    <phoneticPr fontId="4"/>
  </si>
  <si>
    <t>S43.12.18～</t>
    <phoneticPr fontId="4"/>
  </si>
  <si>
    <t>S44.9.26</t>
    <phoneticPr fontId="4"/>
  </si>
  <si>
    <t>S43.4.3～S44.3.31</t>
    <phoneticPr fontId="4"/>
  </si>
  <si>
    <t>西川　実慧</t>
    <rPh sb="0" eb="2">
      <t>ニシカワ</t>
    </rPh>
    <rPh sb="3" eb="4">
      <t>ジツ</t>
    </rPh>
    <rPh sb="4" eb="5">
      <t>エ</t>
    </rPh>
    <phoneticPr fontId="4"/>
  </si>
  <si>
    <t>五十嵐　等</t>
    <phoneticPr fontId="4"/>
  </si>
  <si>
    <t>S45.3.25</t>
    <phoneticPr fontId="4"/>
  </si>
  <si>
    <t>S44.9.27～</t>
    <phoneticPr fontId="4"/>
  </si>
  <si>
    <t>S44.3.31～S45.3.31</t>
    <phoneticPr fontId="4"/>
  </si>
  <si>
    <t>伊藤　徳男</t>
    <rPh sb="0" eb="2">
      <t>イトウ</t>
    </rPh>
    <rPh sb="3" eb="4">
      <t>トク</t>
    </rPh>
    <rPh sb="4" eb="5">
      <t>オトコ</t>
    </rPh>
    <phoneticPr fontId="4"/>
  </si>
  <si>
    <t>板谷　静</t>
    <rPh sb="0" eb="1">
      <t>イタ</t>
    </rPh>
    <rPh sb="1" eb="2">
      <t>タニ</t>
    </rPh>
    <rPh sb="3" eb="4">
      <t>シズ</t>
    </rPh>
    <phoneticPr fontId="4"/>
  </si>
  <si>
    <t>S45.4.27～</t>
    <phoneticPr fontId="4"/>
  </si>
  <si>
    <t>坂本　巌男</t>
    <rPh sb="0" eb="2">
      <t>サカモト</t>
    </rPh>
    <rPh sb="3" eb="4">
      <t>イワオ</t>
    </rPh>
    <rPh sb="4" eb="5">
      <t>オトコ</t>
    </rPh>
    <phoneticPr fontId="4"/>
  </si>
  <si>
    <t>S46.9.5</t>
    <phoneticPr fontId="4"/>
  </si>
  <si>
    <t>S45.3.31～S46.3.30</t>
    <phoneticPr fontId="4"/>
  </si>
  <si>
    <t>渡辺　金五郎</t>
    <rPh sb="0" eb="2">
      <t>ワタナベ</t>
    </rPh>
    <rPh sb="3" eb="4">
      <t>キン</t>
    </rPh>
    <rPh sb="4" eb="6">
      <t>ゴロウ</t>
    </rPh>
    <phoneticPr fontId="4"/>
  </si>
  <si>
    <t>S46.7.20</t>
    <phoneticPr fontId="4"/>
  </si>
  <si>
    <t>S46.9.7～</t>
    <phoneticPr fontId="4"/>
  </si>
  <si>
    <t>S46.3.30～S47.3.30</t>
    <phoneticPr fontId="4"/>
  </si>
  <si>
    <t>西島　甚造</t>
    <rPh sb="0" eb="2">
      <t>ニシジマ</t>
    </rPh>
    <rPh sb="3" eb="4">
      <t>ジン</t>
    </rPh>
    <rPh sb="4" eb="5">
      <t>ゾウ</t>
    </rPh>
    <phoneticPr fontId="4"/>
  </si>
  <si>
    <t>S46.7.26～</t>
    <phoneticPr fontId="4"/>
  </si>
  <si>
    <t>S.47.4.6～</t>
    <phoneticPr fontId="4"/>
  </si>
  <si>
    <t>S48.7.23</t>
    <phoneticPr fontId="4"/>
  </si>
  <si>
    <t>S49.4.12</t>
    <phoneticPr fontId="4"/>
  </si>
  <si>
    <t>S48.7.24～</t>
    <phoneticPr fontId="4"/>
  </si>
  <si>
    <t>S49.4.12～S50.3.30</t>
    <phoneticPr fontId="4"/>
  </si>
  <si>
    <t>篠崎　惣七</t>
    <rPh sb="0" eb="2">
      <t>シノザキ</t>
    </rPh>
    <rPh sb="3" eb="5">
      <t>ソウシチ</t>
    </rPh>
    <phoneticPr fontId="4"/>
  </si>
  <si>
    <t>S50.9.5</t>
    <phoneticPr fontId="4"/>
  </si>
  <si>
    <t>S50.7.20</t>
    <phoneticPr fontId="4"/>
  </si>
  <si>
    <t>橋本　敏</t>
    <rPh sb="0" eb="2">
      <t>ハシモト</t>
    </rPh>
    <rPh sb="3" eb="4">
      <t>トシ</t>
    </rPh>
    <phoneticPr fontId="4"/>
  </si>
  <si>
    <t>斉藤　徳</t>
    <rPh sb="0" eb="2">
      <t>サイトウ</t>
    </rPh>
    <rPh sb="3" eb="4">
      <t>トク</t>
    </rPh>
    <phoneticPr fontId="4"/>
  </si>
  <si>
    <t>S50.4.4～</t>
    <phoneticPr fontId="4"/>
  </si>
  <si>
    <t>近藤　彦右ヱ門</t>
    <rPh sb="0" eb="2">
      <t>コンドウ</t>
    </rPh>
    <rPh sb="3" eb="4">
      <t>ヒコ</t>
    </rPh>
    <rPh sb="4" eb="5">
      <t>ミギ</t>
    </rPh>
    <rPh sb="6" eb="7">
      <t>モン</t>
    </rPh>
    <phoneticPr fontId="4"/>
  </si>
  <si>
    <t>S50.9.8～</t>
    <phoneticPr fontId="4"/>
  </si>
  <si>
    <t>S50.7.22～</t>
    <phoneticPr fontId="4"/>
  </si>
  <si>
    <t>伊藤　長</t>
    <rPh sb="0" eb="2">
      <t>イトウ</t>
    </rPh>
    <rPh sb="3" eb="4">
      <t>ナガ</t>
    </rPh>
    <phoneticPr fontId="4"/>
  </si>
  <si>
    <t>S51.4.8～</t>
    <phoneticPr fontId="4"/>
  </si>
  <si>
    <t>S53.4.4</t>
    <phoneticPr fontId="4"/>
  </si>
  <si>
    <t>S53.4.4～S54.3.30</t>
    <phoneticPr fontId="4"/>
  </si>
  <si>
    <t>河合　人志</t>
    <rPh sb="0" eb="2">
      <t>カワイ</t>
    </rPh>
    <rPh sb="3" eb="4">
      <t>ヒト</t>
    </rPh>
    <rPh sb="4" eb="5">
      <t>シ</t>
    </rPh>
    <phoneticPr fontId="4"/>
  </si>
  <si>
    <t>S54.9.5</t>
    <phoneticPr fontId="4"/>
  </si>
  <si>
    <t>S53.7.5～</t>
    <phoneticPr fontId="4"/>
  </si>
  <si>
    <t>S54.7.20</t>
    <phoneticPr fontId="4"/>
  </si>
  <si>
    <t>西端　登</t>
    <rPh sb="0" eb="2">
      <t>ニシバタ</t>
    </rPh>
    <rPh sb="3" eb="4">
      <t>ノボ</t>
    </rPh>
    <phoneticPr fontId="4"/>
  </si>
  <si>
    <t>S54.4.6～</t>
    <phoneticPr fontId="4"/>
  </si>
  <si>
    <t>村上　弘之</t>
    <rPh sb="0" eb="2">
      <t>ムラカミ</t>
    </rPh>
    <rPh sb="3" eb="5">
      <t>ヒロユキ</t>
    </rPh>
    <phoneticPr fontId="4"/>
  </si>
  <si>
    <t>S54.9.7～</t>
    <phoneticPr fontId="4"/>
  </si>
  <si>
    <t>S54.7.21～</t>
    <phoneticPr fontId="4"/>
  </si>
  <si>
    <t>林下　友太郎</t>
    <rPh sb="0" eb="2">
      <t>ハヤシシタ</t>
    </rPh>
    <rPh sb="3" eb="4">
      <t>トモ</t>
    </rPh>
    <rPh sb="4" eb="6">
      <t>タロウ</t>
    </rPh>
    <phoneticPr fontId="4"/>
  </si>
  <si>
    <t>小林　勲</t>
    <rPh sb="0" eb="2">
      <t>コバヤシ</t>
    </rPh>
    <rPh sb="3" eb="4">
      <t>イサオ</t>
    </rPh>
    <phoneticPr fontId="4"/>
  </si>
  <si>
    <t>S56.4.17</t>
    <phoneticPr fontId="4"/>
  </si>
  <si>
    <t>S56.9.10</t>
    <phoneticPr fontId="4"/>
  </si>
  <si>
    <t>S55.4.8～</t>
    <phoneticPr fontId="4"/>
  </si>
  <si>
    <t>S.56.7.21</t>
    <phoneticPr fontId="4"/>
  </si>
  <si>
    <t>髙山　諭</t>
    <rPh sb="0" eb="1">
      <t>コウ</t>
    </rPh>
    <rPh sb="1" eb="2">
      <t>ヤマ</t>
    </rPh>
    <rPh sb="3" eb="4">
      <t>サト</t>
    </rPh>
    <phoneticPr fontId="4"/>
  </si>
  <si>
    <t>S56.4.17～</t>
    <phoneticPr fontId="4"/>
  </si>
  <si>
    <t>西　直之</t>
    <rPh sb="0" eb="1">
      <t>ニシ</t>
    </rPh>
    <rPh sb="2" eb="4">
      <t>ナオユキ</t>
    </rPh>
    <phoneticPr fontId="4"/>
  </si>
  <si>
    <t>S56.9.10～</t>
    <phoneticPr fontId="4"/>
  </si>
  <si>
    <t>S.56.7.22～S57.7.21</t>
    <phoneticPr fontId="4"/>
  </si>
  <si>
    <t>手嶋　市右エ門</t>
    <rPh sb="0" eb="2">
      <t>テシマ</t>
    </rPh>
    <rPh sb="3" eb="4">
      <t>イチ</t>
    </rPh>
    <rPh sb="4" eb="5">
      <t>ミギ</t>
    </rPh>
    <rPh sb="6" eb="7">
      <t>モン</t>
    </rPh>
    <phoneticPr fontId="4"/>
  </si>
  <si>
    <t>S58.3.30</t>
    <phoneticPr fontId="4"/>
  </si>
  <si>
    <t>S57.10.4～</t>
    <phoneticPr fontId="4"/>
  </si>
  <si>
    <t>S.57.7.22～S58.7.20</t>
    <phoneticPr fontId="4"/>
  </si>
  <si>
    <t>坪川　孝太郎</t>
    <rPh sb="0" eb="2">
      <t>ツボカワ</t>
    </rPh>
    <rPh sb="3" eb="6">
      <t>コウタロウ</t>
    </rPh>
    <phoneticPr fontId="4"/>
  </si>
  <si>
    <t>山本　文雄</t>
    <rPh sb="0" eb="2">
      <t>ヤマモト</t>
    </rPh>
    <rPh sb="3" eb="5">
      <t>フミオ</t>
    </rPh>
    <phoneticPr fontId="4"/>
  </si>
  <si>
    <t>S58.4.1～</t>
    <phoneticPr fontId="4"/>
  </si>
  <si>
    <t>髙倉　忠</t>
    <rPh sb="0" eb="1">
      <t>コウ</t>
    </rPh>
    <rPh sb="1" eb="2">
      <t>クラ</t>
    </rPh>
    <rPh sb="3" eb="4">
      <t>チュウ</t>
    </rPh>
    <phoneticPr fontId="4"/>
  </si>
  <si>
    <t>S.58.7.25～</t>
    <phoneticPr fontId="4"/>
  </si>
  <si>
    <t>久田　利雄</t>
    <phoneticPr fontId="4"/>
  </si>
  <si>
    <t>手嶋　市右エ門</t>
    <phoneticPr fontId="4"/>
  </si>
  <si>
    <t>S60.4.17</t>
    <phoneticPr fontId="4"/>
  </si>
  <si>
    <t>S59.4.6～</t>
    <phoneticPr fontId="4"/>
  </si>
  <si>
    <t>S60.7.15</t>
    <phoneticPr fontId="4"/>
  </si>
  <si>
    <t>久保　一郎</t>
    <rPh sb="0" eb="2">
      <t>クボ</t>
    </rPh>
    <rPh sb="3" eb="5">
      <t>イチロウ</t>
    </rPh>
    <phoneticPr fontId="4"/>
  </si>
  <si>
    <t>S60.4.17～</t>
    <phoneticPr fontId="4"/>
  </si>
  <si>
    <t>光成　致彦</t>
    <rPh sb="0" eb="2">
      <t>ミツナリ</t>
    </rPh>
    <rPh sb="3" eb="4">
      <t>チ</t>
    </rPh>
    <rPh sb="4" eb="5">
      <t>ヒコ</t>
    </rPh>
    <phoneticPr fontId="4"/>
  </si>
  <si>
    <t>S61.12.22</t>
    <phoneticPr fontId="4"/>
  </si>
  <si>
    <t>S.60.7.16～S61.7.18</t>
    <phoneticPr fontId="4"/>
  </si>
  <si>
    <t>飛田　正意</t>
    <rPh sb="0" eb="2">
      <t>ヒダ</t>
    </rPh>
    <rPh sb="3" eb="4">
      <t>マサ</t>
    </rPh>
    <rPh sb="4" eb="5">
      <t>イ</t>
    </rPh>
    <phoneticPr fontId="4"/>
  </si>
  <si>
    <t>S62.3.30</t>
    <phoneticPr fontId="4"/>
  </si>
  <si>
    <t>S61.12.22～S62.9.5</t>
    <phoneticPr fontId="4"/>
  </si>
  <si>
    <t>中田　亀之栄</t>
    <rPh sb="0" eb="2">
      <t>ナカタ</t>
    </rPh>
    <rPh sb="3" eb="4">
      <t>カメ</t>
    </rPh>
    <rPh sb="4" eb="5">
      <t>ノ</t>
    </rPh>
    <rPh sb="5" eb="6">
      <t>エイ</t>
    </rPh>
    <phoneticPr fontId="4"/>
  </si>
  <si>
    <t>S61.12.1～S62.3.30</t>
    <phoneticPr fontId="4"/>
  </si>
  <si>
    <t>S.61.7.19～S62.7.20</t>
    <phoneticPr fontId="4"/>
  </si>
  <si>
    <t>一柳　敏夫</t>
    <rPh sb="0" eb="1">
      <t>イチ</t>
    </rPh>
    <rPh sb="1" eb="2">
      <t>ヤナギ</t>
    </rPh>
    <rPh sb="3" eb="5">
      <t>トシオ</t>
    </rPh>
    <phoneticPr fontId="4"/>
  </si>
  <si>
    <t>S62.4.1～</t>
    <phoneticPr fontId="4"/>
  </si>
  <si>
    <t>S62.9.7～S63.11.2</t>
    <phoneticPr fontId="4"/>
  </si>
  <si>
    <t>岡崎　重成</t>
    <rPh sb="0" eb="2">
      <t>オカザキ</t>
    </rPh>
    <rPh sb="3" eb="4">
      <t>シゲ</t>
    </rPh>
    <rPh sb="4" eb="5">
      <t>ナ</t>
    </rPh>
    <phoneticPr fontId="4"/>
  </si>
  <si>
    <t>S62.3.30～S63.3.30</t>
    <phoneticPr fontId="4"/>
  </si>
  <si>
    <t>杉村　一見</t>
    <rPh sb="0" eb="2">
      <t>スギムラ</t>
    </rPh>
    <rPh sb="3" eb="4">
      <t>イチ</t>
    </rPh>
    <rPh sb="4" eb="5">
      <t>ミ</t>
    </rPh>
    <phoneticPr fontId="4"/>
  </si>
  <si>
    <t>S.62.7.22～</t>
    <phoneticPr fontId="4"/>
  </si>
  <si>
    <t>木下　昌司</t>
    <phoneticPr fontId="4"/>
  </si>
  <si>
    <t>H元.5.23</t>
    <rPh sb="1" eb="2">
      <t>モト</t>
    </rPh>
    <phoneticPr fontId="4"/>
  </si>
  <si>
    <t>S63.12.2～H元.8.18</t>
    <rPh sb="10" eb="11">
      <t>モト</t>
    </rPh>
    <phoneticPr fontId="4"/>
  </si>
  <si>
    <t>本谷　清</t>
    <rPh sb="0" eb="2">
      <t>モトタニ</t>
    </rPh>
    <rPh sb="3" eb="4">
      <t>キヨシ</t>
    </rPh>
    <phoneticPr fontId="4"/>
  </si>
  <si>
    <t>S.63.4.6～</t>
    <phoneticPr fontId="4"/>
  </si>
  <si>
    <t>H元.5.23～</t>
    <rPh sb="1" eb="2">
      <t>モト</t>
    </rPh>
    <phoneticPr fontId="4"/>
  </si>
  <si>
    <t>西端　陞</t>
    <rPh sb="0" eb="2">
      <t>ニシバタ</t>
    </rPh>
    <rPh sb="3" eb="4">
      <t>ノボル</t>
    </rPh>
    <phoneticPr fontId="4"/>
  </si>
  <si>
    <t>H元.9.7～</t>
    <rPh sb="1" eb="2">
      <t>モト</t>
    </rPh>
    <phoneticPr fontId="4"/>
  </si>
  <si>
    <t>斉藤　徳</t>
  </si>
  <si>
    <t>H2.12.21</t>
    <phoneticPr fontId="4"/>
  </si>
  <si>
    <t>南嶋　菊次</t>
    <rPh sb="0" eb="2">
      <t>ミナミシマ</t>
    </rPh>
    <rPh sb="3" eb="5">
      <t>キクジ</t>
    </rPh>
    <phoneticPr fontId="4"/>
  </si>
  <si>
    <t>H3.3.30</t>
    <phoneticPr fontId="4"/>
  </si>
  <si>
    <t>H3.9.5</t>
    <phoneticPr fontId="4"/>
  </si>
  <si>
    <t>H.2.12.22～</t>
    <phoneticPr fontId="4"/>
  </si>
  <si>
    <t>H3.3.30～</t>
    <phoneticPr fontId="4"/>
  </si>
  <si>
    <t>H3.9.5～</t>
    <phoneticPr fontId="4"/>
  </si>
  <si>
    <t>H3.3.280～H4.3.30</t>
    <phoneticPr fontId="4"/>
  </si>
  <si>
    <t>松原　秀雄</t>
    <rPh sb="0" eb="2">
      <t>マツバラ</t>
    </rPh>
    <rPh sb="3" eb="5">
      <t>ヒデオ</t>
    </rPh>
    <phoneticPr fontId="4"/>
  </si>
  <si>
    <t>海道　和忠</t>
    <rPh sb="0" eb="2">
      <t>カイドウ</t>
    </rPh>
    <rPh sb="3" eb="4">
      <t>カズ</t>
    </rPh>
    <rPh sb="4" eb="5">
      <t>チュウ</t>
    </rPh>
    <phoneticPr fontId="4"/>
  </si>
  <si>
    <t>三安　礼機</t>
    <rPh sb="0" eb="1">
      <t>サン</t>
    </rPh>
    <rPh sb="1" eb="2">
      <t>ヤス</t>
    </rPh>
    <rPh sb="3" eb="4">
      <t>レイ</t>
    </rPh>
    <rPh sb="4" eb="5">
      <t>キ</t>
    </rPh>
    <phoneticPr fontId="4"/>
  </si>
  <si>
    <t>H5.4.8</t>
    <phoneticPr fontId="4"/>
  </si>
  <si>
    <t>H5.10.19</t>
    <phoneticPr fontId="4"/>
  </si>
  <si>
    <t>H4.4.1～</t>
    <phoneticPr fontId="4"/>
  </si>
  <si>
    <t>H5.7.20</t>
    <phoneticPr fontId="4"/>
  </si>
  <si>
    <t>H5.6.25～</t>
    <phoneticPr fontId="4"/>
  </si>
  <si>
    <t>下迫　一美</t>
    <rPh sb="0" eb="1">
      <t>シモ</t>
    </rPh>
    <rPh sb="1" eb="2">
      <t>サコ</t>
    </rPh>
    <rPh sb="3" eb="4">
      <t>イチ</t>
    </rPh>
    <rPh sb="4" eb="5">
      <t>ミ</t>
    </rPh>
    <phoneticPr fontId="4"/>
  </si>
  <si>
    <t>H5.10.19～H6.9.5</t>
    <phoneticPr fontId="4"/>
  </si>
  <si>
    <t>上坂　豊</t>
    <rPh sb="0" eb="2">
      <t>ウエサカ</t>
    </rPh>
    <rPh sb="3" eb="4">
      <t>ユタカ</t>
    </rPh>
    <phoneticPr fontId="4"/>
  </si>
  <si>
    <t>加藤　巖</t>
    <rPh sb="0" eb="2">
      <t>カトウ</t>
    </rPh>
    <rPh sb="3" eb="4">
      <t>イワオ</t>
    </rPh>
    <phoneticPr fontId="4"/>
  </si>
  <si>
    <t>H5.7.21～</t>
    <phoneticPr fontId="4"/>
  </si>
  <si>
    <t>伊藤　平一郎</t>
    <rPh sb="0" eb="2">
      <t>イトウ</t>
    </rPh>
    <rPh sb="3" eb="6">
      <t>ヘイイチロウ</t>
    </rPh>
    <phoneticPr fontId="4"/>
  </si>
  <si>
    <t>H7.3.30</t>
    <phoneticPr fontId="4"/>
  </si>
  <si>
    <t>H6.9.5～H7.9.5</t>
    <phoneticPr fontId="4"/>
  </si>
  <si>
    <t>前田　重一</t>
    <rPh sb="0" eb="2">
      <t>マエダ</t>
    </rPh>
    <rPh sb="3" eb="5">
      <t>シゲカズ</t>
    </rPh>
    <phoneticPr fontId="4"/>
  </si>
  <si>
    <t>H7.6.15</t>
    <phoneticPr fontId="4"/>
  </si>
  <si>
    <t>H7.7.20</t>
    <phoneticPr fontId="4"/>
  </si>
  <si>
    <t>H7.4.3～</t>
    <phoneticPr fontId="4"/>
  </si>
  <si>
    <t>石森　則夫</t>
    <rPh sb="0" eb="2">
      <t>イシモリ</t>
    </rPh>
    <rPh sb="3" eb="5">
      <t>ノリオ</t>
    </rPh>
    <phoneticPr fontId="4"/>
  </si>
  <si>
    <t>H7.9.6～</t>
    <phoneticPr fontId="4"/>
  </si>
  <si>
    <t>H7.6.15～H8.3.30</t>
    <phoneticPr fontId="4"/>
  </si>
  <si>
    <t>唐崎　勘一</t>
    <rPh sb="0" eb="2">
      <t>カラサキ</t>
    </rPh>
    <rPh sb="3" eb="5">
      <t>カンイチ</t>
    </rPh>
    <phoneticPr fontId="4"/>
  </si>
  <si>
    <t>H7.7.21～</t>
    <phoneticPr fontId="4"/>
  </si>
  <si>
    <t>柴田　正男</t>
    <rPh sb="0" eb="2">
      <t>シバタ</t>
    </rPh>
    <rPh sb="3" eb="5">
      <t>マサオ</t>
    </rPh>
    <phoneticPr fontId="4"/>
  </si>
  <si>
    <t>中舎　良一</t>
    <rPh sb="0" eb="2">
      <t>ナカシャ</t>
    </rPh>
    <rPh sb="3" eb="5">
      <t>リョウイチ</t>
    </rPh>
    <phoneticPr fontId="4"/>
  </si>
  <si>
    <t>H9.4.3</t>
    <phoneticPr fontId="4"/>
  </si>
  <si>
    <t>H9.9.5</t>
    <phoneticPr fontId="4"/>
  </si>
  <si>
    <t>H8.4.3～</t>
    <phoneticPr fontId="4"/>
  </si>
  <si>
    <t>H9.7.17</t>
    <phoneticPr fontId="4"/>
  </si>
  <si>
    <t>後藤　閑</t>
    <rPh sb="0" eb="2">
      <t>ゴトウ</t>
    </rPh>
    <rPh sb="3" eb="4">
      <t>カン</t>
    </rPh>
    <phoneticPr fontId="4"/>
  </si>
  <si>
    <t>H9.4.3～</t>
    <phoneticPr fontId="4"/>
  </si>
  <si>
    <t>H9.9.5～</t>
    <phoneticPr fontId="4"/>
  </si>
  <si>
    <t>H10.3.31</t>
    <phoneticPr fontId="4"/>
  </si>
  <si>
    <t>H9.7.17～</t>
    <phoneticPr fontId="4"/>
  </si>
  <si>
    <t>中野　忠行</t>
    <phoneticPr fontId="4"/>
  </si>
  <si>
    <t>西浦　武夫</t>
    <rPh sb="0" eb="2">
      <t>ニシウラ</t>
    </rPh>
    <rPh sb="3" eb="5">
      <t>タケオ</t>
    </rPh>
    <phoneticPr fontId="4"/>
  </si>
  <si>
    <t>友吉　光夫</t>
    <rPh sb="0" eb="1">
      <t>トモ</t>
    </rPh>
    <rPh sb="1" eb="2">
      <t>ヨシ</t>
    </rPh>
    <rPh sb="3" eb="5">
      <t>ミツオ</t>
    </rPh>
    <phoneticPr fontId="4"/>
  </si>
  <si>
    <t>H11.3.30</t>
    <phoneticPr fontId="4"/>
  </si>
  <si>
    <t>H11.9.5</t>
    <phoneticPr fontId="4"/>
  </si>
  <si>
    <t>H10.3.31～</t>
    <phoneticPr fontId="4"/>
  </si>
  <si>
    <t>H11.7.20</t>
    <phoneticPr fontId="4"/>
  </si>
  <si>
    <t>西畠　千春</t>
    <rPh sb="0" eb="2">
      <t>ニシハタ</t>
    </rPh>
    <rPh sb="3" eb="5">
      <t>チハル</t>
    </rPh>
    <phoneticPr fontId="4"/>
  </si>
  <si>
    <t>H11.4.1～</t>
    <phoneticPr fontId="4"/>
  </si>
  <si>
    <t>濱中　邦男</t>
    <rPh sb="0" eb="2">
      <t>ハマナカ</t>
    </rPh>
    <rPh sb="3" eb="5">
      <t>クニオ</t>
    </rPh>
    <phoneticPr fontId="4"/>
  </si>
  <si>
    <t>H11.9.6～</t>
    <phoneticPr fontId="4"/>
  </si>
  <si>
    <t>H12.3.30</t>
    <phoneticPr fontId="4"/>
  </si>
  <si>
    <t>H11.7.21～</t>
    <phoneticPr fontId="4"/>
  </si>
  <si>
    <t>橋本　幸一郎</t>
    <rPh sb="0" eb="2">
      <t>ハシモト</t>
    </rPh>
    <rPh sb="3" eb="6">
      <t>コウイチロウ</t>
    </rPh>
    <phoneticPr fontId="4"/>
  </si>
  <si>
    <t>藤岡　秀敏</t>
    <rPh sb="0" eb="2">
      <t>フジオカ</t>
    </rPh>
    <rPh sb="3" eb="5">
      <t>ヒデトシ</t>
    </rPh>
    <phoneticPr fontId="4"/>
  </si>
  <si>
    <t>H13.4.19</t>
    <phoneticPr fontId="4"/>
  </si>
  <si>
    <t>H13.9.5</t>
    <phoneticPr fontId="4"/>
  </si>
  <si>
    <t>H12.4.4～</t>
    <phoneticPr fontId="4"/>
  </si>
  <si>
    <t>H13.7.12</t>
    <phoneticPr fontId="4"/>
  </si>
  <si>
    <t>橋本　充雄</t>
    <rPh sb="0" eb="2">
      <t>ハシモト</t>
    </rPh>
    <rPh sb="3" eb="5">
      <t>ミツオ</t>
    </rPh>
    <phoneticPr fontId="4"/>
  </si>
  <si>
    <t>H13.4.19～</t>
    <phoneticPr fontId="4"/>
  </si>
  <si>
    <t>中田　靜一</t>
    <rPh sb="0" eb="2">
      <t>ナカタ</t>
    </rPh>
    <rPh sb="3" eb="4">
      <t>シズカ</t>
    </rPh>
    <rPh sb="4" eb="5">
      <t>イチ</t>
    </rPh>
    <phoneticPr fontId="4"/>
  </si>
  <si>
    <t>H13.9.5～</t>
    <phoneticPr fontId="4"/>
  </si>
  <si>
    <t>H14.12.20</t>
    <phoneticPr fontId="4"/>
  </si>
  <si>
    <t>H13.7.12～</t>
    <phoneticPr fontId="4"/>
  </si>
  <si>
    <t>南　勇</t>
    <rPh sb="0" eb="1">
      <t>ミナミ</t>
    </rPh>
    <rPh sb="2" eb="3">
      <t>イサム</t>
    </rPh>
    <phoneticPr fontId="4"/>
  </si>
  <si>
    <t>東　健一</t>
    <rPh sb="0" eb="1">
      <t>ヒガシ</t>
    </rPh>
    <rPh sb="2" eb="4">
      <t>ケンイチ</t>
    </rPh>
    <phoneticPr fontId="4"/>
  </si>
  <si>
    <t>H15.4.1</t>
    <phoneticPr fontId="4"/>
  </si>
  <si>
    <t>H15.9.5</t>
    <phoneticPr fontId="4"/>
  </si>
  <si>
    <t>H14.12.20～</t>
    <phoneticPr fontId="4"/>
  </si>
  <si>
    <t>H15.7.20</t>
    <phoneticPr fontId="4"/>
  </si>
  <si>
    <t>西端　勲</t>
    <rPh sb="0" eb="2">
      <t>セイタン</t>
    </rPh>
    <rPh sb="3" eb="4">
      <t>イサオ</t>
    </rPh>
    <phoneticPr fontId="4"/>
  </si>
  <si>
    <t>H15.4.14～</t>
    <phoneticPr fontId="4"/>
  </si>
  <si>
    <t>木下　恒則</t>
    <rPh sb="0" eb="2">
      <t>キノシタ</t>
    </rPh>
    <rPh sb="3" eb="4">
      <t>ツネ</t>
    </rPh>
    <rPh sb="4" eb="5">
      <t>ノリ</t>
    </rPh>
    <phoneticPr fontId="4"/>
  </si>
  <si>
    <t>H15.9.8～</t>
    <phoneticPr fontId="4"/>
  </si>
  <si>
    <t>H16.3.30</t>
    <phoneticPr fontId="4"/>
  </si>
  <si>
    <t>H15.7.22～</t>
    <phoneticPr fontId="4"/>
  </si>
  <si>
    <t>釣部　勝義</t>
    <rPh sb="0" eb="2">
      <t>ツリベ</t>
    </rPh>
    <rPh sb="3" eb="5">
      <t>カツヨシ</t>
    </rPh>
    <phoneticPr fontId="4"/>
  </si>
  <si>
    <t>H17.4.14</t>
    <phoneticPr fontId="4"/>
  </si>
  <si>
    <t>H17.9.5</t>
    <phoneticPr fontId="4"/>
  </si>
  <si>
    <t>H16.4.5～H17.7.1</t>
    <phoneticPr fontId="4"/>
  </si>
  <si>
    <t>東野　栄治</t>
    <rPh sb="0" eb="2">
      <t>ヒガシノ</t>
    </rPh>
    <rPh sb="3" eb="5">
      <t>エイジ</t>
    </rPh>
    <phoneticPr fontId="4"/>
  </si>
  <si>
    <t>岡本　正義</t>
    <rPh sb="0" eb="2">
      <t>オカモト</t>
    </rPh>
    <rPh sb="3" eb="5">
      <t>マサヨシ</t>
    </rPh>
    <phoneticPr fontId="4"/>
  </si>
  <si>
    <t>H17.4.14～H18.3.19</t>
    <phoneticPr fontId="4"/>
  </si>
  <si>
    <t>中島　広</t>
    <rPh sb="0" eb="2">
      <t>ナカジマ</t>
    </rPh>
    <rPh sb="3" eb="4">
      <t>ヒロ</t>
    </rPh>
    <phoneticPr fontId="4"/>
  </si>
  <si>
    <t>H17.9.5～H18.3.19</t>
    <phoneticPr fontId="4"/>
  </si>
  <si>
    <t>酒井　英夫</t>
    <rPh sb="0" eb="2">
      <t>サカイ</t>
    </rPh>
    <rPh sb="3" eb="5">
      <t>ヒデオ</t>
    </rPh>
    <phoneticPr fontId="4"/>
  </si>
  <si>
    <t>H17.7.1～H18.3.19</t>
    <phoneticPr fontId="4"/>
  </si>
  <si>
    <t>富田　康彦</t>
    <rPh sb="0" eb="2">
      <t>トミタ</t>
    </rPh>
    <rPh sb="3" eb="5">
      <t>ヤスヒコ</t>
    </rPh>
    <phoneticPr fontId="4"/>
  </si>
  <si>
    <t>T-7．歴代市長</t>
    <rPh sb="4" eb="6">
      <t>レキダイ</t>
    </rPh>
    <rPh sb="6" eb="8">
      <t>シチョウ</t>
    </rPh>
    <phoneticPr fontId="4"/>
  </si>
  <si>
    <t>氏　　　名</t>
    <phoneticPr fontId="4"/>
  </si>
  <si>
    <t>出　　身　　地</t>
  </si>
  <si>
    <t>就任年月日</t>
  </si>
  <si>
    <t>退任年月日</t>
  </si>
  <si>
    <t>三国町　下野</t>
    <rPh sb="0" eb="3">
      <t>ミクニチョウ</t>
    </rPh>
    <phoneticPr fontId="4"/>
  </si>
  <si>
    <t>平成18年4月23日</t>
    <rPh sb="0" eb="2">
      <t>ヘイセイ</t>
    </rPh>
    <rPh sb="4" eb="5">
      <t>ネン</t>
    </rPh>
    <rPh sb="6" eb="7">
      <t>ツキ</t>
    </rPh>
    <rPh sb="9" eb="10">
      <t>ニチ</t>
    </rPh>
    <phoneticPr fontId="5"/>
  </si>
  <si>
    <t>池田　禎孝</t>
    <rPh sb="0" eb="2">
      <t>イケダ</t>
    </rPh>
    <rPh sb="3" eb="5">
      <t>ヨシタカ</t>
    </rPh>
    <phoneticPr fontId="4"/>
  </si>
  <si>
    <t>丸岡町　西里丸岡</t>
    <rPh sb="0" eb="3">
      <t>マルオカチョウ</t>
    </rPh>
    <rPh sb="4" eb="8">
      <t>ニシサトマルオカ</t>
    </rPh>
    <phoneticPr fontId="4"/>
  </si>
  <si>
    <t>T-8．歴代市議会議長</t>
    <rPh sb="4" eb="6">
      <t>レキダイ</t>
    </rPh>
    <rPh sb="6" eb="7">
      <t>シ</t>
    </rPh>
    <rPh sb="7" eb="9">
      <t>ギカイ</t>
    </rPh>
    <rPh sb="9" eb="11">
      <t>ギチョウ</t>
    </rPh>
    <phoneticPr fontId="4"/>
  </si>
  <si>
    <t>酒井　英夫</t>
    <phoneticPr fontId="4"/>
  </si>
  <si>
    <t>丸岡町　下安田</t>
    <rPh sb="4" eb="7">
      <t>シモヤスダ</t>
    </rPh>
    <phoneticPr fontId="4"/>
  </si>
  <si>
    <t>平成18年5月10日</t>
    <rPh sb="0" eb="2">
      <t>ヘイセイ</t>
    </rPh>
    <rPh sb="4" eb="5">
      <t>ネン</t>
    </rPh>
    <rPh sb="6" eb="7">
      <t>ツキ</t>
    </rPh>
    <rPh sb="9" eb="10">
      <t>ニチ</t>
    </rPh>
    <phoneticPr fontId="5"/>
  </si>
  <si>
    <t>平成19年5月10日</t>
    <phoneticPr fontId="5"/>
  </si>
  <si>
    <t>岡本　正義</t>
    <phoneticPr fontId="4"/>
  </si>
  <si>
    <t>坂井町　清永</t>
    <phoneticPr fontId="19"/>
  </si>
  <si>
    <t>平成20年5月9日</t>
    <phoneticPr fontId="5"/>
  </si>
  <si>
    <t>西端　勲</t>
    <rPh sb="0" eb="2">
      <t>ニシバタ</t>
    </rPh>
    <phoneticPr fontId="4"/>
  </si>
  <si>
    <t>春江町　中庄</t>
    <phoneticPr fontId="19"/>
  </si>
  <si>
    <t>春江町中庄</t>
  </si>
  <si>
    <t>平成21年5月8日</t>
    <phoneticPr fontId="5"/>
  </si>
  <si>
    <t>春江町</t>
  </si>
  <si>
    <t>大和　久米登</t>
    <rPh sb="0" eb="1">
      <t>ダイ</t>
    </rPh>
    <rPh sb="1" eb="2">
      <t>ワ</t>
    </rPh>
    <rPh sb="3" eb="6">
      <t>クメノボル</t>
    </rPh>
    <phoneticPr fontId="4"/>
  </si>
  <si>
    <t>三国町　北本町四丁目</t>
    <phoneticPr fontId="19"/>
  </si>
  <si>
    <t>三国町北本町四丁目</t>
  </si>
  <si>
    <t>平成22年4月22日</t>
    <phoneticPr fontId="5"/>
  </si>
  <si>
    <t>三国町</t>
    <rPh sb="0" eb="2">
      <t>ミクニ</t>
    </rPh>
    <phoneticPr fontId="4"/>
  </si>
  <si>
    <t>山田　栄</t>
    <rPh sb="0" eb="2">
      <t>ヤマダ</t>
    </rPh>
    <rPh sb="3" eb="4">
      <t>サカエ</t>
    </rPh>
    <phoneticPr fontId="4"/>
  </si>
  <si>
    <t>丸岡町　舟寄</t>
    <phoneticPr fontId="19"/>
  </si>
  <si>
    <t>丸岡町舟寄</t>
  </si>
  <si>
    <t>丸岡町</t>
  </si>
  <si>
    <t>広瀬　潤一</t>
    <rPh sb="0" eb="2">
      <t>ヒロセ</t>
    </rPh>
    <rPh sb="3" eb="5">
      <t>ジュンイチ</t>
    </rPh>
    <phoneticPr fontId="4"/>
  </si>
  <si>
    <t>三国町　黒目</t>
    <phoneticPr fontId="19"/>
  </si>
  <si>
    <t>三国町黒目</t>
  </si>
  <si>
    <t>釣部　勝義</t>
    <rPh sb="0" eb="1">
      <t>ツリ</t>
    </rPh>
    <rPh sb="1" eb="2">
      <t>ブ</t>
    </rPh>
    <rPh sb="3" eb="4">
      <t>マサル</t>
    </rPh>
    <rPh sb="4" eb="5">
      <t>ギ</t>
    </rPh>
    <phoneticPr fontId="4"/>
  </si>
  <si>
    <t>丸岡町　朝陽</t>
    <phoneticPr fontId="19"/>
  </si>
  <si>
    <t>丸岡町朝陽</t>
  </si>
  <si>
    <t>橋本　充雄</t>
    <rPh sb="0" eb="1">
      <t>ハシ</t>
    </rPh>
    <rPh sb="1" eb="2">
      <t>ホン</t>
    </rPh>
    <rPh sb="3" eb="4">
      <t>ミツル</t>
    </rPh>
    <rPh sb="4" eb="5">
      <t>オス</t>
    </rPh>
    <phoneticPr fontId="4"/>
  </si>
  <si>
    <t>春江町　沖布目</t>
    <phoneticPr fontId="19"/>
  </si>
  <si>
    <t>春江町沖布目</t>
  </si>
  <si>
    <t>伊藤　聖一</t>
    <rPh sb="0" eb="1">
      <t>イ</t>
    </rPh>
    <rPh sb="1" eb="2">
      <t>フジ</t>
    </rPh>
    <phoneticPr fontId="4"/>
  </si>
  <si>
    <t>坂井町　下関</t>
    <phoneticPr fontId="19"/>
  </si>
  <si>
    <t>坂井町下関</t>
  </si>
  <si>
    <t>坂井町</t>
  </si>
  <si>
    <t>田中　哲治</t>
    <rPh sb="0" eb="1">
      <t>タ</t>
    </rPh>
    <rPh sb="1" eb="2">
      <t>ナカ</t>
    </rPh>
    <rPh sb="3" eb="4">
      <t>テツ</t>
    </rPh>
    <rPh sb="4" eb="5">
      <t>オサム</t>
    </rPh>
    <phoneticPr fontId="4"/>
  </si>
  <si>
    <t>坂井町　若宮</t>
    <phoneticPr fontId="19"/>
  </si>
  <si>
    <t>坂井町若宮</t>
  </si>
  <si>
    <t>坂井町</t>
    <rPh sb="0" eb="2">
      <t>サカイ</t>
    </rPh>
    <phoneticPr fontId="4"/>
  </si>
  <si>
    <t>古屋　信二</t>
    <rPh sb="0" eb="2">
      <t>フルヤ</t>
    </rPh>
    <rPh sb="3" eb="5">
      <t>シンジ</t>
    </rPh>
    <phoneticPr fontId="4"/>
  </si>
  <si>
    <t>丸岡町　高瀬</t>
    <phoneticPr fontId="19"/>
  </si>
  <si>
    <t>丸岡町高瀬</t>
  </si>
  <si>
    <t>丸岡町</t>
    <rPh sb="0" eb="2">
      <t>マルオカ</t>
    </rPh>
    <rPh sb="2" eb="3">
      <t>マチ</t>
    </rPh>
    <phoneticPr fontId="4"/>
  </si>
  <si>
    <t>前田　嘉彦</t>
    <rPh sb="0" eb="2">
      <t>マエダ</t>
    </rPh>
    <rPh sb="3" eb="5">
      <t>ヨシヒコ</t>
    </rPh>
    <phoneticPr fontId="4"/>
  </si>
  <si>
    <t>丸岡町　上安田</t>
    <phoneticPr fontId="19"/>
  </si>
  <si>
    <t>丸岡町上安田</t>
  </si>
  <si>
    <t>　人志</t>
    <rPh sb="2" eb="4">
      <t>ヒトシ</t>
    </rPh>
    <phoneticPr fontId="4"/>
  </si>
  <si>
    <t>三国町　山王三丁目</t>
    <phoneticPr fontId="19"/>
  </si>
  <si>
    <t>三国町山王三丁目</t>
  </si>
  <si>
    <t>三国町</t>
    <rPh sb="0" eb="2">
      <t>ミクニ</t>
    </rPh>
    <rPh sb="2" eb="3">
      <t>マチ</t>
    </rPh>
    <phoneticPr fontId="4"/>
  </si>
  <si>
    <t>戸板　進</t>
    <rPh sb="0" eb="2">
      <t>トイタ</t>
    </rPh>
    <rPh sb="3" eb="4">
      <t>ススム</t>
    </rPh>
    <phoneticPr fontId="4"/>
  </si>
  <si>
    <t>丸岡町　下安田</t>
    <rPh sb="0" eb="3">
      <t>マルオカチョウ</t>
    </rPh>
    <rPh sb="4" eb="5">
      <t>シモ</t>
    </rPh>
    <rPh sb="5" eb="7">
      <t>ヤスダ</t>
    </rPh>
    <phoneticPr fontId="4"/>
  </si>
  <si>
    <t>佐藤　寛治</t>
    <rPh sb="0" eb="2">
      <t>サトウ</t>
    </rPh>
    <rPh sb="3" eb="5">
      <t>カンジ</t>
    </rPh>
    <phoneticPr fontId="4"/>
  </si>
  <si>
    <t>春江町　中庄</t>
    <rPh sb="0" eb="3">
      <t>ハルエチョウ</t>
    </rPh>
    <rPh sb="4" eb="6">
      <t>ナカノショウ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</si>
  <si>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</si>
  <si>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T-7.8</t>
  </si>
  <si>
    <t>T-9．議会議案等審議状況</t>
    <phoneticPr fontId="4"/>
  </si>
  <si>
    <t>年度</t>
    <phoneticPr fontId="4"/>
  </si>
  <si>
    <t>招集
回数</t>
    <phoneticPr fontId="4"/>
  </si>
  <si>
    <t>会期
日数</t>
    <phoneticPr fontId="4"/>
  </si>
  <si>
    <t>本会議
日数</t>
    <phoneticPr fontId="4"/>
  </si>
  <si>
    <t>議会議決内容</t>
    <rPh sb="0" eb="2">
      <t>ギカイ</t>
    </rPh>
    <rPh sb="2" eb="4">
      <t>ギケツ</t>
    </rPh>
    <rPh sb="4" eb="6">
      <t>ナイヨウ</t>
    </rPh>
    <phoneticPr fontId="4"/>
  </si>
  <si>
    <t>請願</t>
  </si>
  <si>
    <t>陳情</t>
  </si>
  <si>
    <t>計</t>
  </si>
  <si>
    <t>原案
可決</t>
    <phoneticPr fontId="4"/>
  </si>
  <si>
    <t>否決</t>
  </si>
  <si>
    <t>修正
可決</t>
    <phoneticPr fontId="4"/>
  </si>
  <si>
    <t>原案
撤回</t>
    <rPh sb="0" eb="2">
      <t>ゲンアン</t>
    </rPh>
    <rPh sb="3" eb="5">
      <t>テッカイ</t>
    </rPh>
    <phoneticPr fontId="18"/>
  </si>
  <si>
    <t>審議
未了</t>
    <rPh sb="0" eb="2">
      <t>シンギ</t>
    </rPh>
    <rPh sb="3" eb="5">
      <t>ミリョウ</t>
    </rPh>
    <phoneticPr fontId="18"/>
  </si>
  <si>
    <t>翌年へ
継続</t>
    <rPh sb="0" eb="2">
      <t>ヨクネン</t>
    </rPh>
    <rPh sb="4" eb="6">
      <t>ケイゾク</t>
    </rPh>
    <phoneticPr fontId="18"/>
  </si>
  <si>
    <t>平成10年度</t>
  </si>
  <si>
    <t>丸岡町</t>
    <rPh sb="0" eb="3">
      <t>マルオカチョウ</t>
    </rPh>
    <phoneticPr fontId="4"/>
  </si>
  <si>
    <t>坂井町</t>
    <rPh sb="0" eb="2">
      <t>サカイ</t>
    </rPh>
    <rPh sb="2" eb="3">
      <t>チョウ</t>
    </rPh>
    <phoneticPr fontId="4"/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</si>
  <si>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</si>
  <si>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</si>
  <si>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</si>
  <si>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</si>
  <si>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</si>
  <si>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</si>
  <si>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</si>
  <si>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</si>
  <si>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</si>
  <si>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</si>
  <si>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</si>
  <si>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</si>
  <si>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</si>
  <si>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</si>
  <si>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</si>
  <si>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</si>
  <si>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</si>
  <si>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</si>
  <si>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</si>
  <si>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</si>
  <si>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3">
      <t>ゲン</t>
    </rPh>
    <phoneticPr fontId="4"/>
  </si>
  <si>
    <t>令和 2年度</t>
    <rPh sb="0" eb="2">
      <t>レイワ</t>
    </rPh>
    <phoneticPr fontId="4"/>
  </si>
  <si>
    <t>令和 3年度</t>
    <rPh sb="0" eb="2">
      <t>レイワ</t>
    </rPh>
    <phoneticPr fontId="4"/>
  </si>
  <si>
    <t>令和 4年度</t>
    <rPh sb="0" eb="2">
      <t>レイワ</t>
    </rPh>
    <phoneticPr fontId="4"/>
  </si>
  <si>
    <t>令和 5年度</t>
    <rPh sb="0" eb="2">
      <t>レイワ</t>
    </rPh>
    <phoneticPr fontId="4"/>
  </si>
  <si>
    <t>令和 6年度</t>
    <rPh sb="0" eb="2">
      <t>レイワ</t>
    </rPh>
    <phoneticPr fontId="4"/>
  </si>
  <si>
    <t>T-10．市（町）職員数</t>
    <rPh sb="5" eb="6">
      <t>シ</t>
    </rPh>
    <rPh sb="7" eb="8">
      <t>マチ</t>
    </rPh>
    <rPh sb="9" eb="12">
      <t>ショクインスウ</t>
    </rPh>
    <phoneticPr fontId="4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</si>
  <si>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</si>
  <si>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単位：人</t>
    <rPh sb="0" eb="2">
      <t>タンイ</t>
    </rPh>
    <rPh sb="3" eb="4">
      <t>ニン</t>
    </rPh>
    <phoneticPr fontId="20"/>
  </si>
  <si>
    <t>年次</t>
    <rPh sb="0" eb="2">
      <t>ネンジ</t>
    </rPh>
    <phoneticPr fontId="4"/>
  </si>
  <si>
    <t>計</t>
    <rPh sb="0" eb="1">
      <t>ケイ</t>
    </rPh>
    <phoneticPr fontId="5"/>
  </si>
  <si>
    <t>一般</t>
    <rPh sb="0" eb="2">
      <t>イッパン</t>
    </rPh>
    <phoneticPr fontId="20"/>
  </si>
  <si>
    <t>税務職</t>
    <rPh sb="0" eb="2">
      <t>ゼイム</t>
    </rPh>
    <rPh sb="2" eb="3">
      <t>ショク</t>
    </rPh>
    <phoneticPr fontId="20"/>
  </si>
  <si>
    <t>医師</t>
    <rPh sb="0" eb="2">
      <t>イシ</t>
    </rPh>
    <phoneticPr fontId="20"/>
  </si>
  <si>
    <t>薬剤師</t>
    <rPh sb="0" eb="3">
      <t>ヤクザイシ</t>
    </rPh>
    <phoneticPr fontId="20"/>
  </si>
  <si>
    <t>看護</t>
    <rPh sb="0" eb="2">
      <t>カンゴ</t>
    </rPh>
    <phoneticPr fontId="20"/>
  </si>
  <si>
    <t>消防職</t>
    <rPh sb="0" eb="2">
      <t>ショウボウ</t>
    </rPh>
    <rPh sb="2" eb="3">
      <t>ショク</t>
    </rPh>
    <phoneticPr fontId="20"/>
  </si>
  <si>
    <t>企業職</t>
    <rPh sb="0" eb="2">
      <t>キギョウ</t>
    </rPh>
    <rPh sb="2" eb="3">
      <t>ショク</t>
    </rPh>
    <phoneticPr fontId="20"/>
  </si>
  <si>
    <t>技能</t>
    <rPh sb="0" eb="2">
      <t>ギノウ</t>
    </rPh>
    <phoneticPr fontId="20"/>
  </si>
  <si>
    <t>教育職</t>
    <rPh sb="0" eb="2">
      <t>キョウイク</t>
    </rPh>
    <rPh sb="2" eb="3">
      <t>ショク</t>
    </rPh>
    <phoneticPr fontId="20"/>
  </si>
  <si>
    <t>福祉職</t>
    <rPh sb="0" eb="2">
      <t>フクシ</t>
    </rPh>
    <rPh sb="2" eb="3">
      <t>ショク</t>
    </rPh>
    <phoneticPr fontId="20"/>
  </si>
  <si>
    <t>行政職</t>
  </si>
  <si>
    <t>歯科医師職</t>
  </si>
  <si>
    <t>医療技術職</t>
  </si>
  <si>
    <t>保健職</t>
  </si>
  <si>
    <t>労務職</t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</si>
  <si>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</si>
  <si>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</si>
  <si>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</si>
  <si>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</si>
  <si>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</si>
  <si>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</si>
  <si>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</si>
  <si>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</si>
  <si>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</si>
  <si>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</si>
  <si>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</si>
  <si>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</si>
  <si>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</si>
  <si>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</si>
  <si>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</si>
  <si>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</si>
  <si>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</si>
  <si>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</si>
  <si>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</si>
  <si>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</si>
  <si>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令和 2年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</si>
  <si>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</si>
  <si>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</si>
  <si>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</si>
  <si>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</si>
  <si>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7年</t>
    <rPh sb="0" eb="2">
      <t>レイワ</t>
    </rPh>
    <rPh sb="4" eb="5">
      <t>ネン</t>
    </rPh>
    <phoneticPr fontId="4"/>
  </si>
  <si>
    <t>資料：職員課</t>
    <rPh sb="0" eb="1">
      <t>シ</t>
    </rPh>
    <rPh sb="1" eb="2">
      <t>リョウ</t>
    </rPh>
    <rPh sb="3" eb="5">
      <t>ショクイン</t>
    </rPh>
    <rPh sb="5" eb="6">
      <t>カ</t>
    </rPh>
    <phoneticPr fontId="20"/>
  </si>
  <si>
    <t>T-11．会計別決算額の推移</t>
    <rPh sb="5" eb="7">
      <t>カイケイ</t>
    </rPh>
    <rPh sb="7" eb="8">
      <t>ベツ</t>
    </rPh>
    <rPh sb="8" eb="10">
      <t>ケッサン</t>
    </rPh>
    <rPh sb="10" eb="11">
      <t>ガク</t>
    </rPh>
    <rPh sb="12" eb="14">
      <t>スイイ</t>
    </rPh>
    <phoneticPr fontId="4"/>
  </si>
  <si>
    <t>　　単位：千円</t>
  </si>
  <si>
    <t>年度</t>
    <rPh sb="0" eb="2">
      <t>ネンド</t>
    </rPh>
    <phoneticPr fontId="4"/>
  </si>
  <si>
    <t>一般会計</t>
    <rPh sb="0" eb="2">
      <t>イッパン</t>
    </rPh>
    <rPh sb="2" eb="4">
      <t>カイケイ</t>
    </rPh>
    <phoneticPr fontId="5"/>
  </si>
  <si>
    <t>特別会計</t>
    <rPh sb="0" eb="2">
      <t>トクベツ</t>
    </rPh>
    <rPh sb="2" eb="4">
      <t>カイケイ</t>
    </rPh>
    <phoneticPr fontId="5"/>
  </si>
  <si>
    <t>公営企業会計</t>
    <rPh sb="0" eb="2">
      <t>コウエイ</t>
    </rPh>
    <rPh sb="2" eb="4">
      <t>キギョウ</t>
    </rPh>
    <rPh sb="4" eb="6">
      <t>カイケイ</t>
    </rPh>
    <phoneticPr fontId="5"/>
  </si>
  <si>
    <t>歳入</t>
    <rPh sb="0" eb="2">
      <t>サイニュウ</t>
    </rPh>
    <phoneticPr fontId="5"/>
  </si>
  <si>
    <t>歳出</t>
    <rPh sb="0" eb="2">
      <t>サイシュツ</t>
    </rPh>
    <phoneticPr fontId="5"/>
  </si>
  <si>
    <t>平成17年度</t>
    <rPh sb="0" eb="2">
      <t>ヘイセイ</t>
    </rPh>
    <rPh sb="4" eb="5">
      <t>ネン</t>
    </rPh>
    <rPh sb="5" eb="6">
      <t>ド</t>
    </rPh>
    <phoneticPr fontId="4"/>
  </si>
  <si>
    <t>坂井市</t>
    <rPh sb="0" eb="2">
      <t>サカイ</t>
    </rPh>
    <rPh sb="2" eb="3">
      <t>シ</t>
    </rPh>
    <phoneticPr fontId="4"/>
  </si>
  <si>
    <t>平成18年度</t>
    <rPh sb="0" eb="2">
      <t>ヘイセイ</t>
    </rPh>
    <rPh sb="4" eb="5">
      <t>ネン</t>
    </rPh>
    <rPh sb="5" eb="6">
      <t>ド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</si>
  <si>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</si>
  <si>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</si>
  <si>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  <rPh sb="0" eb="2">
      <t>ヘイセイ</t>
    </rPh>
    <rPh sb="4" eb="5">
      <t>ネン</t>
    </rPh>
    <rPh sb="5" eb="6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</si>
  <si>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</si>
  <si>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</si>
  <si>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</si>
  <si>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</si>
  <si>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</si>
  <si>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</si>
  <si>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</si>
  <si>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</si>
  <si>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</si>
  <si>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</si>
  <si>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令和 2年度</t>
    <rPh sb="0" eb="2">
      <t>レイワ</t>
    </rPh>
    <rPh sb="4" eb="5">
      <t>ネン</t>
    </rPh>
    <rPh sb="5" eb="6">
      <t>ド</t>
    </rPh>
    <phoneticPr fontId="4"/>
  </si>
  <si>
    <t>令和 3年度</t>
    <rPh sb="0" eb="2">
      <t>レイワ</t>
    </rPh>
    <rPh sb="4" eb="5">
      <t>ネン</t>
    </rPh>
    <rPh sb="5" eb="6">
      <t>ド</t>
    </rPh>
    <phoneticPr fontId="4"/>
  </si>
  <si>
    <t>令和 4年度</t>
    <rPh sb="0" eb="2">
      <t>レイワ</t>
    </rPh>
    <rPh sb="4" eb="5">
      <t>ネン</t>
    </rPh>
    <rPh sb="5" eb="6">
      <t>ド</t>
    </rPh>
    <phoneticPr fontId="4"/>
  </si>
  <si>
    <t>令和 5年度</t>
    <rPh sb="0" eb="2">
      <t>レイワ</t>
    </rPh>
    <rPh sb="4" eb="5">
      <t>ネン</t>
    </rPh>
    <rPh sb="5" eb="6">
      <t>ド</t>
    </rPh>
    <phoneticPr fontId="4"/>
  </si>
  <si>
    <t>令和 6年度</t>
    <rPh sb="0" eb="2">
      <t>レイワ</t>
    </rPh>
    <rPh sb="4" eb="5">
      <t>ネン</t>
    </rPh>
    <rPh sb="5" eb="6">
      <t>ド</t>
    </rPh>
    <phoneticPr fontId="4"/>
  </si>
  <si>
    <t>※特別会計、公営企業会計は「Ｔ-12」の集計値</t>
    <rPh sb="1" eb="3">
      <t>トクベツ</t>
    </rPh>
    <rPh sb="3" eb="5">
      <t>カイケイ</t>
    </rPh>
    <rPh sb="6" eb="8">
      <t>コウエイ</t>
    </rPh>
    <rPh sb="8" eb="10">
      <t>キギョウ</t>
    </rPh>
    <rPh sb="10" eb="12">
      <t>カイケイ</t>
    </rPh>
    <rPh sb="20" eb="22">
      <t>シュウケイ</t>
    </rPh>
    <rPh sb="22" eb="23">
      <t>アタイ</t>
    </rPh>
    <phoneticPr fontId="4"/>
  </si>
  <si>
    <t>資料：財政課、上下水道課、三国病院</t>
    <rPh sb="0" eb="2">
      <t>シリョウ</t>
    </rPh>
    <rPh sb="3" eb="5">
      <t>ザイセイ</t>
    </rPh>
    <rPh sb="5" eb="6">
      <t>カ</t>
    </rPh>
    <rPh sb="7" eb="9">
      <t>ジョウゲ</t>
    </rPh>
    <rPh sb="9" eb="11">
      <t>スイドウ</t>
    </rPh>
    <phoneticPr fontId="4"/>
  </si>
  <si>
    <t>T-12．特別会計別・公営企業会計別決算額の推移</t>
    <rPh sb="5" eb="7">
      <t>トクベツ</t>
    </rPh>
    <rPh sb="7" eb="9">
      <t>カイケイ</t>
    </rPh>
    <rPh sb="9" eb="10">
      <t>ベツ</t>
    </rPh>
    <rPh sb="11" eb="13">
      <t>コウエイ</t>
    </rPh>
    <rPh sb="13" eb="15">
      <t>キギョウ</t>
    </rPh>
    <rPh sb="15" eb="17">
      <t>カイケイ</t>
    </rPh>
    <rPh sb="17" eb="18">
      <t>ベツ</t>
    </rPh>
    <rPh sb="18" eb="20">
      <t>ケッサン</t>
    </rPh>
    <rPh sb="20" eb="21">
      <t>ガク</t>
    </rPh>
    <rPh sb="22" eb="24">
      <t>スイイ</t>
    </rPh>
    <phoneticPr fontId="4"/>
  </si>
  <si>
    <t>特別会計</t>
    <rPh sb="0" eb="2">
      <t>トクベツ</t>
    </rPh>
    <rPh sb="2" eb="4">
      <t>カイケイ</t>
    </rPh>
    <phoneticPr fontId="4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</si>
  <si>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</si>
  <si>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5"/>
  </si>
  <si>
    <t>赤坂聖苑特別会計</t>
    <rPh sb="0" eb="2">
      <t>アカサカ</t>
    </rPh>
    <rPh sb="2" eb="3">
      <t>セイ</t>
    </rPh>
    <rPh sb="3" eb="4">
      <t>エン</t>
    </rPh>
    <rPh sb="4" eb="6">
      <t>トクベツ</t>
    </rPh>
    <rPh sb="6" eb="8">
      <t>カイケイ</t>
    </rPh>
    <phoneticPr fontId="5"/>
  </si>
  <si>
    <t>その他特別会計</t>
    <rPh sb="2" eb="3">
      <t>タ</t>
    </rPh>
    <rPh sb="3" eb="5">
      <t>トクベツ</t>
    </rPh>
    <rPh sb="5" eb="7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</si>
  <si>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</si>
  <si>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平成20年度</t>
  </si>
  <si>
    <t>平成21年度</t>
  </si>
  <si>
    <t>令和元年度</t>
    <rPh sb="0" eb="2">
      <t>レイワ</t>
    </rPh>
    <rPh sb="2" eb="3">
      <t>ゲン</t>
    </rPh>
    <rPh sb="3" eb="5">
      <t>ネンド</t>
    </rPh>
    <phoneticPr fontId="4"/>
  </si>
  <si>
    <t>令和 2年度</t>
    <rPh sb="0" eb="2">
      <t>レイワ</t>
    </rPh>
    <rPh sb="4" eb="6">
      <t>ネンド</t>
    </rPh>
    <phoneticPr fontId="4"/>
  </si>
  <si>
    <t>令和 3年度</t>
    <rPh sb="0" eb="2">
      <t>レイワ</t>
    </rPh>
    <rPh sb="4" eb="6">
      <t>ネンド</t>
    </rPh>
    <phoneticPr fontId="4"/>
  </si>
  <si>
    <t>令和 4年度</t>
    <rPh sb="0" eb="2">
      <t>レイワ</t>
    </rPh>
    <rPh sb="4" eb="6">
      <t>ネンド</t>
    </rPh>
    <phoneticPr fontId="4"/>
  </si>
  <si>
    <t>令和 5年度</t>
    <rPh sb="0" eb="2">
      <t>レイワ</t>
    </rPh>
    <rPh sb="4" eb="6">
      <t>ネンド</t>
    </rPh>
    <phoneticPr fontId="4"/>
  </si>
  <si>
    <t>令和 6年度</t>
    <rPh sb="0" eb="2">
      <t>レイワ</t>
    </rPh>
    <rPh sb="4" eb="6">
      <t>ネンド</t>
    </rPh>
    <phoneticPr fontId="4"/>
  </si>
  <si>
    <t>資料：保険年金課</t>
    <rPh sb="3" eb="5">
      <t>ホケン</t>
    </rPh>
    <rPh sb="5" eb="7">
      <t>ネンキン</t>
    </rPh>
    <rPh sb="7" eb="8">
      <t>カ</t>
    </rPh>
    <phoneticPr fontId="4"/>
  </si>
  <si>
    <t>公営企業会計</t>
    <rPh sb="0" eb="2">
      <t>コウエイ</t>
    </rPh>
    <rPh sb="2" eb="4">
      <t>キギョウ</t>
    </rPh>
    <rPh sb="4" eb="6">
      <t>カイケイ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</si>
  <si>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</si>
  <si>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収益的事業</t>
    <rPh sb="0" eb="3">
      <t>シュウエキテキ</t>
    </rPh>
    <rPh sb="3" eb="5">
      <t>ジギョウ</t>
    </rPh>
    <phoneticPr fontId="5"/>
  </si>
  <si>
    <t>資本的事業</t>
    <rPh sb="0" eb="3">
      <t>シホンテキ</t>
    </rPh>
    <rPh sb="3" eb="5">
      <t>ジギョウ</t>
    </rPh>
    <phoneticPr fontId="5"/>
  </si>
  <si>
    <t>特例的</t>
    <rPh sb="0" eb="3">
      <t>トクレイテキ</t>
    </rPh>
    <phoneticPr fontId="5"/>
  </si>
  <si>
    <t>収入</t>
    <rPh sb="0" eb="2">
      <t>シュウニュウ</t>
    </rPh>
    <phoneticPr fontId="5"/>
  </si>
  <si>
    <t>支出</t>
    <rPh sb="0" eb="2">
      <t>シシュツ</t>
    </rPh>
    <phoneticPr fontId="5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</si>
  <si>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4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</si>
  <si>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4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</si>
  <si>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4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</si>
  <si>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4"/>
  </si>
  <si>
    <t>病院事業会計</t>
    <rPh sb="0" eb="2">
      <t>ビョウイン</t>
    </rPh>
    <rPh sb="2" eb="4">
      <t>ジギョウ</t>
    </rPh>
    <rPh sb="4" eb="6">
      <t>カイケイ</t>
    </rPh>
    <phoneticPr fontId="4"/>
  </si>
  <si>
    <t>資料：三国病院</t>
    <rPh sb="0" eb="2">
      <t>シリョウ</t>
    </rPh>
    <rPh sb="3" eb="5">
      <t>ミクニ</t>
    </rPh>
    <rPh sb="5" eb="7">
      <t>ビョウイン</t>
    </rPh>
    <phoneticPr fontId="4"/>
  </si>
  <si>
    <t>T-13．普通会計款別歳入決算額の推移</t>
    <rPh sb="5" eb="7">
      <t>フツウ</t>
    </rPh>
    <rPh sb="7" eb="9">
      <t>カイケイ</t>
    </rPh>
    <rPh sb="9" eb="10">
      <t>カン</t>
    </rPh>
    <rPh sb="10" eb="11">
      <t>ベツ</t>
    </rPh>
    <rPh sb="11" eb="13">
      <t>サイニュウ</t>
    </rPh>
    <rPh sb="13" eb="15">
      <t>ケッサン</t>
    </rPh>
    <rPh sb="15" eb="16">
      <t>ガク</t>
    </rPh>
    <rPh sb="17" eb="19">
      <t>スイイ</t>
    </rPh>
    <phoneticPr fontId="4"/>
  </si>
  <si>
    <t>単位：千円</t>
    <phoneticPr fontId="4"/>
  </si>
  <si>
    <t>区分</t>
    <rPh sb="0" eb="2">
      <t>クブン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</si>
  <si>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</si>
  <si>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</si>
  <si>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</si>
  <si>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</si>
  <si>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</si>
  <si>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</si>
  <si>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</si>
  <si>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</si>
  <si>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</si>
  <si>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</si>
  <si>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</si>
  <si>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</si>
  <si>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</si>
  <si>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</si>
  <si>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</si>
  <si>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</si>
  <si>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計</t>
    <rPh sb="0" eb="1">
      <t>ケイ</t>
    </rPh>
    <phoneticPr fontId="4"/>
  </si>
  <si>
    <t>構成比</t>
    <rPh sb="0" eb="3">
      <t>コウセイヒ</t>
    </rPh>
    <phoneticPr fontId="4"/>
  </si>
  <si>
    <t>三国町</t>
  </si>
  <si>
    <t>決算額</t>
    <rPh sb="0" eb="2">
      <t>ケッサン</t>
    </rPh>
    <rPh sb="2" eb="3">
      <t>ガク</t>
    </rPh>
    <phoneticPr fontId="4"/>
  </si>
  <si>
    <t>○</t>
    <phoneticPr fontId="4"/>
  </si>
  <si>
    <t>自主財源</t>
    <rPh sb="0" eb="2">
      <t>ジシュ</t>
    </rPh>
    <rPh sb="2" eb="4">
      <t>ザイゲン</t>
    </rPh>
    <phoneticPr fontId="4"/>
  </si>
  <si>
    <t>依存財源</t>
    <rPh sb="0" eb="2">
      <t>イゾン</t>
    </rPh>
    <rPh sb="2" eb="4">
      <t>ザイゲン</t>
    </rPh>
    <phoneticPr fontId="4"/>
  </si>
  <si>
    <t>総額</t>
    <rPh sb="0" eb="2">
      <t>ソウガク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</si>
  <si>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</si>
  <si>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ゾウヨゼイ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</si>
  <si>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</si>
  <si>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
交付金</t>
    <rPh sb="0" eb="2">
      <t>ハイトウ</t>
    </rPh>
    <rPh sb="2" eb="3">
      <t>ワリ</t>
    </rPh>
    <rPh sb="4" eb="7">
      <t>コウフキン</t>
    </rPh>
    <phoneticPr fontId="4"/>
  </si>
  <si>
    <t>株式等譲渡
所得割交付金</t>
    <rPh sb="0" eb="2">
      <t>カブシキ</t>
    </rPh>
    <rPh sb="2" eb="3">
      <t>トウ</t>
    </rPh>
    <rPh sb="3" eb="5">
      <t>ジョウト</t>
    </rPh>
    <rPh sb="6" eb="8">
      <t>ショトク</t>
    </rPh>
    <rPh sb="8" eb="9">
      <t>ワ</t>
    </rPh>
    <rPh sb="9" eb="12">
      <t>コウフキン</t>
    </rPh>
    <phoneticPr fontId="4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</si>
  <si>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</si>
  <si>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</si>
  <si>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</si>
  <si>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－</t>
  </si>
  <si>
    <t>自動車税環境性能割
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4"/>
  </si>
  <si>
    <t>法人事業税交付金</t>
    <rPh sb="0" eb="5">
      <t>ホウジンジギョウゼイ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</si>
  <si>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</si>
  <si>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</si>
  <si>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4"/>
  </si>
  <si>
    <t>分担金および
負担金</t>
    <rPh sb="0" eb="3">
      <t>ブンタンキン</t>
    </rPh>
    <rPh sb="7" eb="10">
      <t>フタンキン</t>
    </rPh>
    <phoneticPr fontId="4"/>
  </si>
  <si>
    <t>使用料</t>
    <rPh sb="0" eb="3">
      <t>シヨウリョウ</t>
    </rPh>
    <phoneticPr fontId="4"/>
  </si>
  <si>
    <t>手数料</t>
    <rPh sb="0" eb="3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</si>
  <si>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</si>
  <si>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</si>
  <si>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</si>
  <si>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</si>
  <si>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</si>
  <si>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</si>
  <si>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</si>
  <si>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地方債</t>
    <rPh sb="0" eb="3">
      <t>チホウサイ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</si>
  <si>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</si>
  <si>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T-14．普通会計目的別歳出決算額の推移</t>
    <rPh sb="5" eb="7">
      <t>フツウ</t>
    </rPh>
    <rPh sb="7" eb="9">
      <t>カイケイ</t>
    </rPh>
    <rPh sb="9" eb="11">
      <t>モクテキ</t>
    </rPh>
    <rPh sb="11" eb="12">
      <t>ベツ</t>
    </rPh>
    <rPh sb="12" eb="14">
      <t>サイシュツ</t>
    </rPh>
    <rPh sb="14" eb="16">
      <t>ケッサン</t>
    </rPh>
    <rPh sb="16" eb="17">
      <t>ガク</t>
    </rPh>
    <rPh sb="18" eb="20">
      <t>スイイ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</si>
  <si>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</si>
  <si>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</si>
  <si>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</si>
  <si>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</si>
  <si>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</si>
  <si>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
産業費</t>
    <rPh sb="0" eb="2">
      <t>ノウリン</t>
    </rPh>
    <rPh sb="2" eb="3">
      <t>ミズ</t>
    </rPh>
    <rPh sb="4" eb="6">
      <t>サンギョウ</t>
    </rPh>
    <rPh sb="6" eb="7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</si>
  <si>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</si>
  <si>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</si>
  <si>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</si>
  <si>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</si>
  <si>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
復旧費</t>
    <rPh sb="0" eb="2">
      <t>サイガイ</t>
    </rPh>
    <rPh sb="3" eb="5">
      <t>フッキュウ</t>
    </rPh>
    <rPh sb="5" eb="6">
      <t>ヒ</t>
    </rPh>
    <phoneticPr fontId="4"/>
  </si>
  <si>
    <t>公債費</t>
    <rPh sb="0" eb="3">
      <t>コウサイヒ</t>
    </rPh>
    <phoneticPr fontId="4"/>
  </si>
  <si>
    <t>11年度</t>
    <rPh sb="2" eb="4">
      <t>ネンド</t>
    </rPh>
    <phoneticPr fontId="4"/>
  </si>
  <si>
    <t>12年度</t>
    <rPh sb="2" eb="4">
      <t>ネンド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</si>
  <si>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</si>
  <si>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</si>
  <si>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</si>
  <si>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</si>
  <si>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 xml:space="preserve"> 令和 2年度</t>
    <rPh sb="1" eb="3">
      <t>レイワ</t>
    </rPh>
    <rPh sb="5" eb="7">
      <t>ネンド</t>
    </rPh>
    <phoneticPr fontId="4"/>
  </si>
  <si>
    <t xml:space="preserve"> 令和 3年度</t>
    <rPh sb="1" eb="3">
      <t>レイワ</t>
    </rPh>
    <rPh sb="5" eb="7">
      <t>ネンド</t>
    </rPh>
    <phoneticPr fontId="4"/>
  </si>
  <si>
    <t xml:space="preserve"> 令和 4年度</t>
    <rPh sb="1" eb="3">
      <t>レイワ</t>
    </rPh>
    <rPh sb="5" eb="7">
      <t>ネンド</t>
    </rPh>
    <phoneticPr fontId="4"/>
  </si>
  <si>
    <t xml:space="preserve"> 令和 5年度</t>
    <rPh sb="1" eb="3">
      <t>レイワ</t>
    </rPh>
    <rPh sb="5" eb="7">
      <t>ネンド</t>
    </rPh>
    <phoneticPr fontId="4"/>
  </si>
  <si>
    <t xml:space="preserve"> 令和 6年度</t>
    <rPh sb="1" eb="3">
      <t>レイワ</t>
    </rPh>
    <rPh sb="5" eb="7">
      <t>ネンド</t>
    </rPh>
    <phoneticPr fontId="4"/>
  </si>
  <si>
    <t>T-15．普通会計性質別歳出決算額の推移</t>
    <rPh sb="5" eb="7">
      <t>フツウ</t>
    </rPh>
    <rPh sb="7" eb="9">
      <t>カイケイ</t>
    </rPh>
    <rPh sb="9" eb="11">
      <t>セイシツ</t>
    </rPh>
    <rPh sb="11" eb="12">
      <t>ベツ</t>
    </rPh>
    <rPh sb="12" eb="14">
      <t>サイシュツ</t>
    </rPh>
    <rPh sb="14" eb="16">
      <t>ケッサン</t>
    </rPh>
    <rPh sb="16" eb="17">
      <t>ガク</t>
    </rPh>
    <rPh sb="18" eb="20">
      <t>スイイ</t>
    </rPh>
    <phoneticPr fontId="4"/>
  </si>
  <si>
    <t>人件費</t>
    <rPh sb="0" eb="3">
      <t>ジンケンヒ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</si>
  <si>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</si>
  <si>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</si>
  <si>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3">
      <t>フジョヒ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</si>
  <si>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</si>
  <si>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公債費</t>
    <rPh sb="0" eb="2">
      <t>コウサイ</t>
    </rPh>
    <rPh sb="2" eb="3">
      <t>ヒ</t>
    </rPh>
    <phoneticPr fontId="4"/>
  </si>
  <si>
    <t>(1)</t>
    <phoneticPr fontId="4"/>
  </si>
  <si>
    <t>元利償還金</t>
    <rPh sb="0" eb="2">
      <t>ガンリ</t>
    </rPh>
    <rPh sb="2" eb="5">
      <t>ショウカンキン</t>
    </rPh>
    <phoneticPr fontId="4"/>
  </si>
  <si>
    <t>(2)</t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</si>
  <si>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"/>
  </si>
  <si>
    <t>積立金</t>
    <rPh sb="0" eb="2">
      <t>ツミタテ</t>
    </rPh>
    <rPh sb="2" eb="3">
      <t>キン</t>
    </rPh>
    <phoneticPr fontId="4"/>
  </si>
  <si>
    <t>投資及び出資金・貸付金</t>
    <rPh sb="0" eb="2">
      <t>トウシ</t>
    </rPh>
    <rPh sb="2" eb="3">
      <t>オヨ</t>
    </rPh>
    <rPh sb="4" eb="7">
      <t>シュッシキン</t>
    </rPh>
    <rPh sb="8" eb="10">
      <t>カシツケ</t>
    </rPh>
    <rPh sb="10" eb="11">
      <t>キン</t>
    </rPh>
    <phoneticPr fontId="4"/>
  </si>
  <si>
    <t>繰出金</t>
    <rPh sb="0" eb="2">
      <t>クリダ</t>
    </rPh>
    <rPh sb="2" eb="3">
      <t>キン</t>
    </rPh>
    <phoneticPr fontId="4"/>
  </si>
  <si>
    <t>前年度繰上充用金</t>
    <rPh sb="0" eb="3">
      <t>ゼンネンド</t>
    </rPh>
    <rPh sb="3" eb="5">
      <t>クリア</t>
    </rPh>
    <rPh sb="5" eb="7">
      <t>ジュウヨウ</t>
    </rPh>
    <rPh sb="7" eb="8">
      <t>キン</t>
    </rPh>
    <phoneticPr fontId="4"/>
  </si>
  <si>
    <t xml:space="preserve"> 計     （ 1 ～ 10 ）</t>
    <rPh sb="1" eb="2">
      <t>ケイ</t>
    </rPh>
    <phoneticPr fontId="4"/>
  </si>
  <si>
    <t>投資的経費</t>
    <rPh sb="0" eb="3">
      <t>トウシテキ</t>
    </rPh>
    <rPh sb="3" eb="5">
      <t>ケイヒ</t>
    </rPh>
    <phoneticPr fontId="4"/>
  </si>
  <si>
    <t>うち人件費</t>
    <rPh sb="2" eb="5">
      <t>ジンケンヒ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</si>
  <si>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</si>
  <si>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うち単独事業費</t>
    <rPh sb="2" eb="4">
      <t>タンドク</t>
    </rPh>
    <rPh sb="4" eb="7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</si>
  <si>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</si>
  <si>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(3)</t>
  </si>
  <si>
    <t>失業対策事業費</t>
    <rPh sb="0" eb="2">
      <t>シツギョウ</t>
    </rPh>
    <rPh sb="2" eb="4">
      <t>タイサク</t>
    </rPh>
    <rPh sb="4" eb="7">
      <t>ジギョウヒ</t>
    </rPh>
    <phoneticPr fontId="4"/>
  </si>
  <si>
    <t>T-16．市（町）税別収入額の推移</t>
    <rPh sb="5" eb="6">
      <t>シ</t>
    </rPh>
    <rPh sb="10" eb="11">
      <t>ベツ</t>
    </rPh>
    <rPh sb="13" eb="14">
      <t>ガク</t>
    </rPh>
    <rPh sb="15" eb="17">
      <t>スイイ</t>
    </rPh>
    <phoneticPr fontId="4"/>
  </si>
  <si>
    <t>　　単位：千円</t>
    <rPh sb="2" eb="4">
      <t>タンイ</t>
    </rPh>
    <rPh sb="5" eb="7">
      <t>センエン</t>
    </rPh>
    <phoneticPr fontId="5"/>
  </si>
  <si>
    <t>合 計</t>
    <phoneticPr fontId="4"/>
  </si>
  <si>
    <t>税目別</t>
    <rPh sb="0" eb="2">
      <t>ゼイモク</t>
    </rPh>
    <rPh sb="2" eb="3">
      <t>ベツ</t>
    </rPh>
    <phoneticPr fontId="4"/>
  </si>
  <si>
    <t>国民健康
保険税</t>
    <rPh sb="5" eb="7">
      <t>ホケン</t>
    </rPh>
    <rPh sb="7" eb="8">
      <t>ゼイ</t>
    </rPh>
    <phoneticPr fontId="4"/>
  </si>
  <si>
    <t>住民税</t>
    <rPh sb="0" eb="2">
      <t>ジュウミン</t>
    </rPh>
    <phoneticPr fontId="4"/>
  </si>
  <si>
    <t>固定資産税</t>
  </si>
  <si>
    <t>軽自動車税</t>
    <phoneticPr fontId="4"/>
  </si>
  <si>
    <t>たばこ税</t>
    <phoneticPr fontId="4"/>
  </si>
  <si>
    <t>入湯税</t>
    <rPh sb="0" eb="2">
      <t>ニュウトウ</t>
    </rPh>
    <rPh sb="2" eb="3">
      <t>ゼイ</t>
    </rPh>
    <phoneticPr fontId="4"/>
  </si>
  <si>
    <t>特別土地</t>
  </si>
  <si>
    <t>個人</t>
  </si>
  <si>
    <t>法人</t>
  </si>
  <si>
    <t>一般</t>
  </si>
  <si>
    <t>国有資産等</t>
  </si>
  <si>
    <t>保有税</t>
  </si>
  <si>
    <t>平成10年度</t>
    <rPh sb="0" eb="2">
      <t>ヘイセイ</t>
    </rPh>
    <rPh sb="4" eb="6">
      <t>ネンド</t>
    </rPh>
    <phoneticPr fontId="4"/>
  </si>
  <si>
    <t>平成11年度</t>
    <rPh sb="0" eb="2">
      <t>ヘイセイ</t>
    </rPh>
    <rPh sb="4" eb="6">
      <t>ネンド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</si>
  <si>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</si>
  <si>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</si>
  <si>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</si>
  <si>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</si>
  <si>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資料：税務課</t>
    <rPh sb="0" eb="2">
      <t>シリョウ</t>
    </rPh>
    <rPh sb="3" eb="6">
      <t>ゼイムカ</t>
    </rPh>
    <phoneticPr fontId="4"/>
  </si>
  <si>
    <t>T-17．財政力指数の推移</t>
    <rPh sb="11" eb="13">
      <t>スイイ</t>
    </rPh>
    <phoneticPr fontId="5"/>
  </si>
  <si>
    <t>単位：千円</t>
  </si>
  <si>
    <t>基準財政需要額</t>
    <phoneticPr fontId="4"/>
  </si>
  <si>
    <t>基準財政収入額</t>
    <phoneticPr fontId="4"/>
  </si>
  <si>
    <t>財政力指数</t>
  </si>
  <si>
    <t>普通交付税</t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</si>
  <si>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</si>
  <si>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（Ａ）</t>
    <phoneticPr fontId="5"/>
  </si>
  <si>
    <t>（Ｂ）</t>
    <phoneticPr fontId="5"/>
  </si>
  <si>
    <t>（Ｂ／Ａ）</t>
    <phoneticPr fontId="4"/>
  </si>
  <si>
    <t>平成10年度</t>
    <rPh sb="0" eb="2">
      <t>ヘイセイ</t>
    </rPh>
    <rPh sb="4" eb="6">
      <t>ネンド</t>
    </rPh>
    <phoneticPr fontId="5"/>
  </si>
  <si>
    <t>平成11年度</t>
    <rPh sb="0" eb="2">
      <t>ヘイセイ</t>
    </rPh>
    <rPh sb="4" eb="6">
      <t>ネンド</t>
    </rPh>
    <phoneticPr fontId="5"/>
  </si>
  <si>
    <t>平成12年度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</si>
  <si>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</si>
  <si>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</si>
  <si>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</si>
  <si>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</si>
  <si>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</si>
  <si>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</si>
  <si>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</si>
  <si>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</si>
  <si>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</si>
  <si>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</si>
  <si>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</si>
  <si>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</si>
  <si>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</si>
  <si>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</si>
  <si>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</si>
  <si>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</si>
  <si>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</si>
  <si>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</si>
  <si>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</si>
  <si>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令和 2年度</t>
    <rPh sb="0" eb="2">
      <t>レイワ</t>
    </rPh>
    <rPh sb="4" eb="6">
      <t>ネンド</t>
    </rPh>
    <phoneticPr fontId="5"/>
  </si>
  <si>
    <t>令和 3年度</t>
    <rPh sb="0" eb="2">
      <t>レイワ</t>
    </rPh>
    <rPh sb="4" eb="6">
      <t>ネンド</t>
    </rPh>
    <phoneticPr fontId="5"/>
  </si>
  <si>
    <t>令和 4年度</t>
    <rPh sb="0" eb="2">
      <t>レイワ</t>
    </rPh>
    <rPh sb="4" eb="6">
      <t>ネンド</t>
    </rPh>
    <phoneticPr fontId="5"/>
  </si>
  <si>
    <t>令和 5年度</t>
    <rPh sb="0" eb="2">
      <t>レイワ</t>
    </rPh>
    <rPh sb="4" eb="6">
      <t>ネンド</t>
    </rPh>
    <phoneticPr fontId="5"/>
  </si>
  <si>
    <t>令和 6年度</t>
    <rPh sb="0" eb="2">
      <t>レイワ</t>
    </rPh>
    <rPh sb="4" eb="6">
      <t>ネンド</t>
    </rPh>
    <phoneticPr fontId="5"/>
  </si>
  <si>
    <t xml:space="preserve">※財政力指数は3か年平均 </t>
    <phoneticPr fontId="5"/>
  </si>
  <si>
    <t>資料：財政課</t>
    <rPh sb="3" eb="5">
      <t>ザイセイ</t>
    </rPh>
    <rPh sb="5" eb="6">
      <t>カ</t>
    </rPh>
    <phoneticPr fontId="5"/>
  </si>
  <si>
    <t>T-18．会計別公債費の推移</t>
    <rPh sb="5" eb="7">
      <t>カイケイ</t>
    </rPh>
    <rPh sb="7" eb="8">
      <t>ベツ</t>
    </rPh>
    <rPh sb="8" eb="11">
      <t>コウサイヒ</t>
    </rPh>
    <rPh sb="12" eb="14">
      <t>スイイ</t>
    </rPh>
    <phoneticPr fontId="5"/>
  </si>
  <si>
    <t>単位：千円</t>
    <rPh sb="0" eb="2">
      <t>タンイ</t>
    </rPh>
    <rPh sb="3" eb="5">
      <t>センエン</t>
    </rPh>
    <phoneticPr fontId="4"/>
  </si>
  <si>
    <t>前年度末</t>
    <phoneticPr fontId="4"/>
  </si>
  <si>
    <t>元金</t>
    <rPh sb="1" eb="2">
      <t>キン</t>
    </rPh>
    <phoneticPr fontId="18"/>
  </si>
  <si>
    <t>年度末</t>
    <phoneticPr fontId="4"/>
  </si>
  <si>
    <t>現在</t>
  </si>
  <si>
    <t>発行額</t>
  </si>
  <si>
    <t>償還額</t>
  </si>
  <si>
    <t>一般会計</t>
    <rPh sb="0" eb="2">
      <t>イッパン</t>
    </rPh>
    <rPh sb="2" eb="4">
      <t>カイケイ</t>
    </rPh>
    <phoneticPr fontId="4"/>
  </si>
  <si>
    <t>赤坂聖苑特別会計</t>
    <rPh sb="0" eb="2">
      <t>アカサカ</t>
    </rPh>
    <rPh sb="2" eb="3">
      <t>セイ</t>
    </rPh>
    <rPh sb="3" eb="4">
      <t>エン</t>
    </rPh>
    <rPh sb="4" eb="6">
      <t>トクベツ</t>
    </rPh>
    <rPh sb="6" eb="8">
      <t>カイケイ</t>
    </rPh>
    <phoneticPr fontId="4"/>
  </si>
  <si>
    <t>公共下水道事業会計</t>
    <phoneticPr fontId="4"/>
  </si>
  <si>
    <t>水道事業会計</t>
  </si>
  <si>
    <t>公共下水道事業会計</t>
  </si>
  <si>
    <t>農業集落排水事業会計</t>
  </si>
  <si>
    <t>病院事業会計</t>
  </si>
  <si>
    <t>令和元年度</t>
    <rPh sb="0" eb="2">
      <t>レイワ</t>
    </rPh>
    <rPh sb="2" eb="4">
      <t>ガンネン</t>
    </rPh>
    <rPh sb="3" eb="5">
      <t>ネンド</t>
    </rPh>
    <phoneticPr fontId="4"/>
  </si>
  <si>
    <t>令和2年度</t>
    <rPh sb="0" eb="2">
      <t>レイワ</t>
    </rPh>
    <rPh sb="3" eb="5">
      <t>ネンド</t>
    </rPh>
    <rPh sb="4" eb="5">
      <t>ガンネン</t>
    </rPh>
    <phoneticPr fontId="4"/>
  </si>
  <si>
    <t>令和3年度</t>
    <rPh sb="0" eb="2">
      <t>レイワ</t>
    </rPh>
    <rPh sb="3" eb="5">
      <t>ネンド</t>
    </rPh>
    <rPh sb="4" eb="5">
      <t>ガンネン</t>
    </rPh>
    <phoneticPr fontId="4"/>
  </si>
  <si>
    <t>令和4年度</t>
    <rPh sb="0" eb="2">
      <t>レイワ</t>
    </rPh>
    <rPh sb="3" eb="5">
      <t>ネンド</t>
    </rPh>
    <rPh sb="4" eb="5">
      <t>ガンネン</t>
    </rPh>
    <phoneticPr fontId="4"/>
  </si>
  <si>
    <t>令和5年度</t>
    <rPh sb="0" eb="2">
      <t>レイワ</t>
    </rPh>
    <rPh sb="3" eb="5">
      <t>ネンド</t>
    </rPh>
    <rPh sb="4" eb="5">
      <t>ガンネン</t>
    </rPh>
    <phoneticPr fontId="4"/>
  </si>
  <si>
    <t>令和6年度</t>
    <rPh sb="0" eb="2">
      <t>レイワ</t>
    </rPh>
    <rPh sb="3" eb="5">
      <t>ネンド</t>
    </rPh>
    <rPh sb="4" eb="5">
      <t>ガンネン</t>
    </rPh>
    <phoneticPr fontId="4"/>
  </si>
  <si>
    <t>資料：財政課、上下水道課、三国病院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</si>
</sst>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  &quot;;&quot;△&quot;#,##0&quot;  &quot;"/>
    <numFmt numFmtId="177" formatCode="0.00;&quot;△ &quot;0.00"/>
    <numFmt numFmtId="178" formatCode="#,##0;&quot;△ &quot;#,##0"/>
    <numFmt numFmtId="182" formatCode="#,##0.00;&quot;△ &quot;#,##0.00"/>
    <numFmt numFmtId="183" formatCode="&quot;（&quot;###0&quot;）　&quot;;&quot;（△&quot;###0&quot;）　&quot;"/>
    <numFmt numFmtId="184" formatCode="0.0_ "/>
    <numFmt numFmtId="185" formatCode="0.0;&quot;△ &quot;0.0"/>
    <numFmt numFmtId="186" formatCode="#,##0.0;&quot;△ &quot;#,##0.0"/>
    <numFmt numFmtId="187" formatCode="&quot;（&quot;#,##0.0&quot;)&quot;;[Red]\-#,##0.0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ajor"/>
    </font>
    <font>
      <sz val="12"/>
      <color indexed="6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rgb="FF92D050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20"/>
      <color indexed="64"/>
      <name val="ＭＳ Ｐゴシック"/>
      <family val="3"/>
      <charset val="128"/>
    </font>
    <font>
      <sz val="9"/>
      <color indexed="64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3" fillId="2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  <xf numFmtId="0" fontId="3" fillId="3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</cellStyleXfs>
  <cellXfs count="945">
    <xf numFmtId="0" fontId="0" fillId="0" borderId="0" xfId="0">
      <alignment vertical="center"/>
    </xf>
    <xf numFmtId="0" fontId="2" fillId="0" borderId="0" xfId="1">
      <alignment vertical="center"/>
    </xf>
    <xf numFmtId="177" fontId="9" fillId="0" borderId="5" xfId="4" applyNumberFormat="1" applyFont="1" applyFill="1" applyBorder="1" applyAlignment="1">
      <alignment vertical="center"/>
    </xf>
    <xf numFmtId="177" fontId="6" fillId="0" borderId="5" xfId="4" applyNumberFormat="1" applyFont="1" applyFill="1" applyBorder="1" applyAlignment="1">
      <alignment vertical="center"/>
    </xf>
    <xf numFmtId="177" fontId="9" fillId="0" borderId="6" xfId="4" applyNumberFormat="1" applyFont="1" applyFill="1" applyBorder="1" applyAlignment="1">
      <alignment vertical="center"/>
    </xf>
    <xf numFmtId="177" fontId="6" fillId="0" borderId="6" xfId="4" applyNumberFormat="1" applyFont="1" applyFill="1" applyBorder="1" applyAlignment="1">
      <alignment vertical="center"/>
    </xf>
    <xf numFmtId="177" fontId="9" fillId="0" borderId="3" xfId="4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1" applyFont="1">
      <alignment vertical="center"/>
    </xf>
    <xf numFmtId="0" fontId="6" fillId="0" borderId="0" xfId="3" applyFont="1" applyAlignment="1">
      <alignment horizontal="center" vertical="center" shrinkToFit="1"/>
    </xf>
    <xf numFmtId="0" fontId="6" fillId="0" borderId="0" xfId="3" applyFont="1"/>
    <xf numFmtId="177" fontId="6" fillId="0" borderId="0" xfId="3" applyNumberFormat="1" applyFont="1"/>
    <xf numFmtId="0" fontId="2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 shrinkToFit="1"/>
    </xf>
    <xf numFmtId="177" fontId="2" fillId="0" borderId="0" xfId="3" applyNumberFormat="1" applyFont="1" applyAlignment="1">
      <alignment horizontal="right" vertical="center"/>
    </xf>
    <xf numFmtId="0" fontId="6" fillId="0" borderId="9" xfId="3" applyFont="1" applyBorder="1" applyAlignment="1">
      <alignment horizontal="distributed" vertical="center" justifyLastLine="1"/>
    </xf>
    <xf numFmtId="0" fontId="6" fillId="0" borderId="14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177" fontId="6" fillId="0" borderId="4" xfId="3" applyNumberFormat="1" applyFont="1" applyBorder="1" applyAlignment="1">
      <alignment horizontal="distributed" vertical="center" justifyLastLine="1"/>
    </xf>
    <xf numFmtId="0" fontId="6" fillId="0" borderId="12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0" fontId="6" fillId="0" borderId="5" xfId="3" applyFont="1" applyBorder="1" applyAlignment="1">
      <alignment horizontal="center" vertical="center" shrinkToFit="1"/>
    </xf>
    <xf numFmtId="38" fontId="9" fillId="0" borderId="5" xfId="1" applyNumberFormat="1" applyFont="1" applyBorder="1">
      <alignment vertical="center"/>
    </xf>
    <xf numFmtId="38" fontId="6" fillId="0" borderId="5" xfId="1" applyNumberFormat="1" applyFont="1" applyBorder="1">
      <alignment vertical="center"/>
    </xf>
    <xf numFmtId="177" fontId="9" fillId="0" borderId="5" xfId="1" applyNumberFormat="1" applyFont="1" applyBorder="1">
      <alignment vertical="center"/>
    </xf>
    <xf numFmtId="177" fontId="6" fillId="0" borderId="5" xfId="1" applyNumberFormat="1" applyFont="1" applyBorder="1">
      <alignment vertical="center"/>
    </xf>
    <xf numFmtId="0" fontId="6" fillId="0" borderId="6" xfId="3" applyFont="1" applyBorder="1" applyAlignment="1">
      <alignment horizontal="center" vertical="center" shrinkToFit="1"/>
    </xf>
    <xf numFmtId="38" fontId="9" fillId="0" borderId="6" xfId="1" applyNumberFormat="1" applyFont="1" applyBorder="1">
      <alignment vertical="center"/>
    </xf>
    <xf numFmtId="38" fontId="6" fillId="0" borderId="6" xfId="1" applyNumberFormat="1" applyFont="1" applyBorder="1">
      <alignment vertical="center"/>
    </xf>
    <xf numFmtId="177" fontId="9" fillId="0" borderId="6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178" fontId="9" fillId="0" borderId="5" xfId="1" applyNumberFormat="1" applyFont="1" applyBorder="1">
      <alignment vertical="center"/>
    </xf>
    <xf numFmtId="178" fontId="6" fillId="0" borderId="5" xfId="1" applyNumberFormat="1" applyFont="1" applyBorder="1">
      <alignment vertical="center"/>
    </xf>
    <xf numFmtId="178" fontId="9" fillId="0" borderId="6" xfId="1" applyNumberFormat="1" applyFont="1" applyBorder="1">
      <alignment vertical="center"/>
    </xf>
    <xf numFmtId="178" fontId="6" fillId="0" borderId="6" xfId="1" applyNumberFormat="1" applyFont="1" applyBorder="1">
      <alignment vertical="center"/>
    </xf>
    <xf numFmtId="178" fontId="9" fillId="0" borderId="3" xfId="1" applyNumberFormat="1" applyFont="1" applyBorder="1">
      <alignment vertical="center"/>
    </xf>
    <xf numFmtId="178" fontId="9" fillId="0" borderId="7" xfId="1" applyNumberFormat="1" applyFont="1" applyBorder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8" xfId="1" applyFont="1" applyBorder="1">
      <alignment vertical="center"/>
    </xf>
    <xf numFmtId="177" fontId="6" fillId="0" borderId="0" xfId="1" applyNumberFormat="1" applyFont="1">
      <alignment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8" fontId="6" fillId="0" borderId="0" xfId="3" applyNumberFormat="1" applyFont="1" applyAlignment="1">
      <alignment vertical="center"/>
    </xf>
    <xf numFmtId="177" fontId="6" fillId="0" borderId="0" xfId="3" applyNumberFormat="1" applyFont="1" applyAlignment="1">
      <alignment horizontal="right" vertical="center"/>
    </xf>
    <xf numFmtId="178" fontId="6" fillId="0" borderId="3" xfId="3" applyNumberFormat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9" fillId="0" borderId="0" xfId="1" applyFont="1">
      <alignment vertical="center"/>
    </xf>
    <xf numFmtId="0" fontId="6" fillId="0" borderId="5" xfId="3" applyFont="1" applyBorder="1" applyAlignment="1">
      <alignment horizontal="center" vertical="center" wrapText="1" shrinkToFit="1"/>
    </xf>
    <xf numFmtId="0" fontId="6" fillId="0" borderId="0" xfId="3" applyFont="1" applyAlignment="1">
      <alignment horizontal="center" vertical="center" wrapText="1" justifyLastLine="1" shrinkToFit="1"/>
    </xf>
    <xf numFmtId="177" fontId="6" fillId="0" borderId="15" xfId="3" applyNumberFormat="1" applyFont="1" applyBorder="1" applyAlignment="1">
      <alignment horizontal="distributed" vertical="center" justifyLastLine="1"/>
    </xf>
    <xf numFmtId="177" fontId="6" fillId="0" borderId="16" xfId="3" applyNumberFormat="1" applyFont="1" applyBorder="1" applyAlignment="1">
      <alignment horizontal="distributed" vertical="center" justifyLastLine="1"/>
    </xf>
    <xf numFmtId="177" fontId="6" fillId="0" borderId="17" xfId="3" applyNumberFormat="1" applyFont="1" applyBorder="1" applyAlignment="1">
      <alignment horizontal="distributed" vertical="center" justifyLastLine="1"/>
    </xf>
    <xf numFmtId="58" fontId="6" fillId="0" borderId="9" xfId="3" quotePrefix="1" applyNumberFormat="1" applyFont="1" applyBorder="1" applyAlignment="1">
      <alignment horizontal="center" vertical="center" shrinkToFit="1"/>
    </xf>
    <xf numFmtId="58" fontId="6" fillId="0" borderId="10" xfId="3" quotePrefix="1" applyNumberFormat="1" applyFont="1" applyBorder="1" applyAlignment="1">
      <alignment horizontal="center" vertical="center" shrinkToFit="1"/>
    </xf>
    <xf numFmtId="58" fontId="6" fillId="0" borderId="11" xfId="3" quotePrefix="1" applyNumberFormat="1" applyFont="1" applyBorder="1" applyAlignment="1">
      <alignment horizontal="center" vertical="center" shrinkToFit="1"/>
    </xf>
    <xf numFmtId="58" fontId="6" fillId="0" borderId="12" xfId="3" quotePrefix="1" applyNumberFormat="1" applyFont="1" applyBorder="1" applyAlignment="1">
      <alignment horizontal="center" vertical="center" shrinkToFit="1"/>
    </xf>
    <xf numFmtId="0" fontId="6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6" fillId="0" borderId="13" xfId="3" applyFont="1" applyBorder="1" applyAlignment="1">
      <alignment horizontal="distributed" vertical="center" justifyLastLine="1"/>
    </xf>
    <xf numFmtId="0" fontId="6" fillId="0" borderId="14" xfId="3" applyFont="1" applyBorder="1" applyAlignment="1">
      <alignment horizontal="distributed" vertical="center" justifyLastLine="1"/>
    </xf>
    <xf numFmtId="0" fontId="6" fillId="0" borderId="11" xfId="3" applyFont="1" applyBorder="1" applyAlignment="1">
      <alignment horizontal="distributed" vertical="center" justifyLastLine="1"/>
    </xf>
    <xf numFmtId="0" fontId="6" fillId="0" borderId="1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wrapText="1" justifyLastLine="1" shrinkToFit="1"/>
    </xf>
    <xf numFmtId="0" fontId="6" fillId="0" borderId="4" xfId="3" applyFont="1" applyBorder="1" applyAlignment="1">
      <alignment horizontal="distributed" vertical="center" wrapText="1" justifyLastLine="1" shrinkToFit="1"/>
    </xf>
    <xf numFmtId="0" fontId="6" fillId="0" borderId="2" xfId="3" applyFont="1" applyBorder="1" applyAlignment="1">
      <alignment horizontal="distributed" vertical="center" wrapText="1" justifyLastLine="1" shrinkToFit="1"/>
    </xf>
    <xf numFmtId="178" fontId="6" fillId="0" borderId="18" xfId="3" applyNumberFormat="1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 shrinkToFit="1"/>
    </xf>
    <xf numFmtId="0" fontId="6" fillId="0" borderId="2" xfId="3" applyFont="1" applyBorder="1" applyAlignment="1">
      <alignment horizontal="distributed" vertical="center" justifyLastLine="1" shrinkToFit="1"/>
    </xf>
    <xf numFmtId="0" fontId="6" fillId="0" borderId="18" xfId="3" applyFont="1" applyBorder="1" applyAlignment="1">
      <alignment horizontal="distributed" vertical="center" justifyLastLine="1"/>
    </xf>
    <xf numFmtId="176" fontId="6" fillId="0" borderId="9" xfId="2" quotePrefix="1" applyNumberFormat="1" applyFont="1" applyFill="1" applyBorder="1" applyAlignment="1" applyProtection="1">
      <alignment horizontal="center" vertical="center"/>
      <protection locked="0"/>
    </xf>
    <xf numFmtId="176" fontId="6" fillId="0" borderId="10" xfId="2" quotePrefix="1" applyNumberFormat="1" applyFont="1" applyFill="1" applyBorder="1" applyAlignment="1" applyProtection="1">
      <alignment horizontal="center" vertical="center"/>
      <protection locked="0"/>
    </xf>
    <xf numFmtId="176" fontId="6" fillId="0" borderId="13" xfId="2" quotePrefix="1" applyNumberFormat="1" applyFont="1" applyFill="1" applyBorder="1" applyAlignment="1" applyProtection="1">
      <alignment horizontal="center" vertical="center"/>
      <protection locked="0"/>
    </xf>
    <xf numFmtId="176" fontId="6" fillId="0" borderId="14" xfId="2" quotePrefix="1" applyNumberFormat="1" applyFont="1" applyFill="1" applyBorder="1" applyAlignment="1" applyProtection="1">
      <alignment horizontal="center" vertical="center"/>
      <protection locked="0"/>
    </xf>
    <xf numFmtId="58" fontId="6" fillId="0" borderId="13" xfId="3" quotePrefix="1" applyNumberFormat="1" applyFont="1" applyBorder="1" applyAlignment="1">
      <alignment horizontal="center" vertical="center" shrinkToFit="1"/>
    </xf>
    <xf numFmtId="58" fontId="6" fillId="0" borderId="14" xfId="3" quotePrefix="1" applyNumberFormat="1" applyFont="1" applyBorder="1" applyAlignment="1">
      <alignment horizontal="center" vertical="center" shrinkToFit="1"/>
    </xf>
    <xf numFmtId="0" fontId="11" fillId="0" borderId="0" xfId="6" applyFont="1">
      <alignment vertical="center"/>
    </xf>
    <xf numFmtId="0" fontId="13" fillId="0" borderId="0" xfId="6" applyFont="1">
      <alignment vertical="center"/>
    </xf>
    <xf numFmtId="0" fontId="14" fillId="0" borderId="18" xfId="6" applyFont="1" applyBorder="1" applyAlignment="1">
      <alignment horizontal="center" vertical="center"/>
    </xf>
    <xf numFmtId="0" fontId="14" fillId="0" borderId="18" xfId="6" applyFont="1" applyBorder="1">
      <alignment vertical="center"/>
    </xf>
    <xf numFmtId="0" fontId="15" fillId="0" borderId="18" xfId="6" applyFont="1" applyBorder="1">
      <alignment vertical="center"/>
    </xf>
    <xf numFmtId="0" fontId="17" fillId="0" borderId="18" xfId="7" applyFont="1" applyFill="1" applyBorder="1" applyAlignment="1">
      <alignment horizontal="center" vertical="center"/>
    </xf>
    <xf numFmtId="0" fontId="15" fillId="0" borderId="18" xfId="6" applyFont="1" applyBorder="1" applyAlignment="1">
      <alignment horizontal="center" vertical="center"/>
    </xf>
    <xf numFmtId="182" fontId="6" fillId="0" borderId="0" xfId="3" applyNumberFormat="1" applyFont="1" applyAlignment="1">
      <alignment vertical="center"/>
    </xf>
    <xf numFmtId="0" fontId="6" fillId="0" borderId="0" xfId="1" applyFont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178" fontId="6" fillId="0" borderId="15" xfId="3" applyNumberFormat="1" applyFont="1" applyBorder="1" applyAlignment="1">
      <alignment horizontal="distributed" vertical="center" justifyLastLine="1"/>
    </xf>
    <xf numFmtId="178" fontId="6" fillId="0" borderId="16" xfId="3" applyNumberFormat="1" applyFont="1" applyBorder="1" applyAlignment="1">
      <alignment horizontal="distributed" vertical="center" justifyLastLine="1"/>
    </xf>
    <xf numFmtId="178" fontId="6" fillId="0" borderId="17" xfId="3" applyNumberFormat="1" applyFont="1" applyBorder="1" applyAlignment="1">
      <alignment horizontal="distributed" vertical="center" justifyLastLine="1"/>
    </xf>
    <xf numFmtId="182" fontId="6" fillId="0" borderId="15" xfId="3" applyNumberFormat="1" applyFont="1" applyBorder="1" applyAlignment="1">
      <alignment horizontal="distributed" vertical="center" justifyLastLine="1"/>
    </xf>
    <xf numFmtId="182" fontId="6" fillId="0" borderId="16" xfId="3" applyNumberFormat="1" applyFont="1" applyBorder="1" applyAlignment="1">
      <alignment horizontal="distributed" vertical="center" justifyLastLine="1"/>
    </xf>
    <xf numFmtId="182" fontId="6" fillId="0" borderId="17" xfId="3" applyNumberFormat="1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178" fontId="6" fillId="0" borderId="9" xfId="3" applyNumberFormat="1" applyFont="1" applyBorder="1" applyAlignment="1">
      <alignment horizontal="distributed" vertical="center" justifyLastLine="1"/>
    </xf>
    <xf numFmtId="178" fontId="6" fillId="0" borderId="19" xfId="3" applyNumberFormat="1" applyFont="1" applyBorder="1" applyAlignment="1">
      <alignment horizontal="distributed" vertical="center" justifyLastLine="1"/>
    </xf>
    <xf numFmtId="178" fontId="6" fillId="0" borderId="20" xfId="3" applyNumberFormat="1" applyFont="1" applyBorder="1" applyAlignment="1">
      <alignment horizontal="distributed" vertical="center" justifyLastLine="1"/>
    </xf>
    <xf numFmtId="178" fontId="6" fillId="0" borderId="10" xfId="3" applyNumberFormat="1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right" vertical="center"/>
    </xf>
    <xf numFmtId="178" fontId="6" fillId="0" borderId="21" xfId="3" applyNumberFormat="1" applyFont="1" applyBorder="1" applyAlignment="1">
      <alignment horizontal="right" vertical="center"/>
    </xf>
    <xf numFmtId="178" fontId="6" fillId="0" borderId="22" xfId="3" applyNumberFormat="1" applyFont="1" applyBorder="1" applyAlignment="1">
      <alignment horizontal="right" vertical="center"/>
    </xf>
    <xf numFmtId="178" fontId="6" fillId="0" borderId="12" xfId="3" applyNumberFormat="1" applyFont="1" applyBorder="1" applyAlignment="1">
      <alignment horizontal="right" vertical="center"/>
    </xf>
    <xf numFmtId="0" fontId="6" fillId="0" borderId="3" xfId="1" quotePrefix="1" applyFont="1" applyBorder="1" applyAlignment="1">
      <alignment horizontal="center" vertical="center"/>
    </xf>
    <xf numFmtId="178" fontId="6" fillId="0" borderId="9" xfId="1" applyNumberFormat="1" applyFont="1" applyBorder="1">
      <alignment vertical="center"/>
    </xf>
    <xf numFmtId="178" fontId="6" fillId="0" borderId="19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178" fontId="6" fillId="0" borderId="10" xfId="1" applyNumberFormat="1" applyFont="1" applyBorder="1">
      <alignment vertical="center"/>
    </xf>
    <xf numFmtId="182" fontId="9" fillId="0" borderId="3" xfId="4" applyNumberFormat="1" applyFont="1" applyBorder="1" applyAlignment="1">
      <alignment vertical="center"/>
    </xf>
    <xf numFmtId="182" fontId="6" fillId="0" borderId="9" xfId="4" applyNumberFormat="1" applyFont="1" applyBorder="1" applyAlignment="1">
      <alignment vertical="center"/>
    </xf>
    <xf numFmtId="182" fontId="6" fillId="0" borderId="19" xfId="4" applyNumberFormat="1" applyFont="1" applyBorder="1" applyAlignment="1">
      <alignment vertical="center"/>
    </xf>
    <xf numFmtId="0" fontId="6" fillId="0" borderId="18" xfId="1" quotePrefix="1" applyFont="1" applyBorder="1" applyAlignment="1">
      <alignment horizontal="center" vertical="center"/>
    </xf>
    <xf numFmtId="178" fontId="9" fillId="0" borderId="18" xfId="4" applyNumberFormat="1" applyFont="1" applyBorder="1" applyAlignment="1">
      <alignment vertical="center"/>
    </xf>
    <xf numFmtId="178" fontId="6" fillId="0" borderId="15" xfId="4" applyNumberFormat="1" applyFont="1" applyBorder="1" applyAlignment="1">
      <alignment vertical="center"/>
    </xf>
    <xf numFmtId="178" fontId="6" fillId="0" borderId="23" xfId="4" applyNumberFormat="1" applyFont="1" applyBorder="1" applyAlignment="1">
      <alignment vertical="center"/>
    </xf>
    <xf numFmtId="178" fontId="6" fillId="0" borderId="24" xfId="4" applyNumberFormat="1" applyFont="1" applyBorder="1" applyAlignment="1">
      <alignment vertical="center"/>
    </xf>
    <xf numFmtId="178" fontId="6" fillId="0" borderId="17" xfId="4" applyNumberFormat="1" applyFont="1" applyBorder="1" applyAlignment="1">
      <alignment vertical="center"/>
    </xf>
    <xf numFmtId="182" fontId="9" fillId="0" borderId="18" xfId="4" applyNumberFormat="1" applyFont="1" applyBorder="1" applyAlignment="1">
      <alignment vertical="center"/>
    </xf>
    <xf numFmtId="182" fontId="6" fillId="0" borderId="15" xfId="4" applyNumberFormat="1" applyFont="1" applyBorder="1" applyAlignment="1">
      <alignment vertical="center"/>
    </xf>
    <xf numFmtId="182" fontId="6" fillId="0" borderId="23" xfId="4" applyNumberFormat="1" applyFont="1" applyBorder="1" applyAlignment="1">
      <alignment vertical="center"/>
    </xf>
    <xf numFmtId="178" fontId="9" fillId="0" borderId="18" xfId="4" applyNumberFormat="1" applyFont="1" applyFill="1" applyBorder="1" applyAlignment="1">
      <alignment vertical="center"/>
    </xf>
    <xf numFmtId="178" fontId="6" fillId="0" borderId="15" xfId="4" applyNumberFormat="1" applyFont="1" applyFill="1" applyBorder="1" applyAlignment="1">
      <alignment vertical="center"/>
    </xf>
    <xf numFmtId="178" fontId="6" fillId="0" borderId="23" xfId="4" applyNumberFormat="1" applyFont="1" applyFill="1" applyBorder="1" applyAlignment="1">
      <alignment vertical="center"/>
    </xf>
    <xf numFmtId="178" fontId="6" fillId="0" borderId="24" xfId="4" applyNumberFormat="1" applyFont="1" applyFill="1" applyBorder="1" applyAlignment="1">
      <alignment vertical="center"/>
    </xf>
    <xf numFmtId="178" fontId="6" fillId="0" borderId="17" xfId="4" applyNumberFormat="1" applyFont="1" applyFill="1" applyBorder="1" applyAlignment="1">
      <alignment vertical="center"/>
    </xf>
    <xf numFmtId="182" fontId="9" fillId="0" borderId="18" xfId="4" applyNumberFormat="1" applyFont="1" applyFill="1" applyBorder="1" applyAlignment="1">
      <alignment vertical="center"/>
    </xf>
    <xf numFmtId="182" fontId="6" fillId="0" borderId="15" xfId="4" applyNumberFormat="1" applyFont="1" applyFill="1" applyBorder="1" applyAlignment="1">
      <alignment vertical="center"/>
    </xf>
    <xf numFmtId="182" fontId="6" fillId="0" borderId="23" xfId="4" applyNumberFormat="1" applyFont="1" applyFill="1" applyBorder="1" applyAlignment="1">
      <alignment vertical="center"/>
    </xf>
    <xf numFmtId="58" fontId="6" fillId="0" borderId="18" xfId="1" quotePrefix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78" fontId="6" fillId="0" borderId="0" xfId="4" applyNumberFormat="1" applyFont="1" applyBorder="1" applyAlignment="1">
      <alignment vertical="center"/>
    </xf>
    <xf numFmtId="182" fontId="6" fillId="0" borderId="0" xfId="4" applyNumberFormat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178" fontId="6" fillId="0" borderId="0" xfId="1" applyNumberFormat="1" applyFont="1">
      <alignment vertical="center"/>
    </xf>
    <xf numFmtId="182" fontId="6" fillId="0" borderId="0" xfId="1" applyNumberFormat="1" applyFont="1">
      <alignment vertical="center"/>
    </xf>
    <xf numFmtId="178" fontId="9" fillId="0" borderId="18" xfId="4" applyNumberFormat="1" applyFont="1" applyBorder="1" applyAlignment="1">
      <alignment horizontal="center" vertical="center"/>
    </xf>
    <xf numFmtId="178" fontId="6" fillId="0" borderId="15" xfId="4" applyNumberFormat="1" applyFont="1" applyBorder="1" applyAlignment="1">
      <alignment horizontal="center" vertical="center"/>
    </xf>
    <xf numFmtId="178" fontId="6" fillId="0" borderId="23" xfId="4" applyNumberFormat="1" applyFont="1" applyBorder="1" applyAlignment="1">
      <alignment horizontal="center" vertical="center"/>
    </xf>
    <xf numFmtId="178" fontId="6" fillId="0" borderId="24" xfId="4" applyNumberFormat="1" applyFont="1" applyBorder="1" applyAlignment="1">
      <alignment horizontal="center" vertical="center"/>
    </xf>
    <xf numFmtId="178" fontId="6" fillId="0" borderId="17" xfId="4" applyNumberFormat="1" applyFont="1" applyBorder="1" applyAlignment="1">
      <alignment horizontal="center" vertical="center"/>
    </xf>
    <xf numFmtId="182" fontId="9" fillId="0" borderId="18" xfId="4" applyNumberFormat="1" applyFont="1" applyBorder="1" applyAlignment="1">
      <alignment horizontal="center" vertical="center"/>
    </xf>
    <xf numFmtId="182" fontId="6" fillId="0" borderId="15" xfId="4" applyNumberFormat="1" applyFont="1" applyBorder="1" applyAlignment="1">
      <alignment horizontal="center" vertical="center"/>
    </xf>
    <xf numFmtId="182" fontId="6" fillId="0" borderId="23" xfId="4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distributed" vertical="center" justifyLastLine="1"/>
    </xf>
    <xf numFmtId="177" fontId="6" fillId="0" borderId="15" xfId="3" applyNumberFormat="1" applyFont="1" applyBorder="1" applyAlignment="1">
      <alignment horizontal="center" vertical="center" justifyLastLine="1"/>
    </xf>
    <xf numFmtId="177" fontId="6" fillId="0" borderId="16" xfId="3" applyNumberFormat="1" applyFont="1" applyBorder="1" applyAlignment="1">
      <alignment horizontal="center" vertical="center" justifyLastLine="1"/>
    </xf>
    <xf numFmtId="177" fontId="6" fillId="0" borderId="17" xfId="3" applyNumberFormat="1" applyFont="1" applyBorder="1" applyAlignment="1">
      <alignment horizontal="center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6" fillId="0" borderId="19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11" xfId="3" applyFont="1" applyBorder="1" applyAlignment="1">
      <alignment horizontal="right" vertical="center"/>
    </xf>
    <xf numFmtId="0" fontId="6" fillId="0" borderId="21" xfId="3" applyFont="1" applyBorder="1" applyAlignment="1">
      <alignment horizontal="right" vertical="center"/>
    </xf>
    <xf numFmtId="177" fontId="6" fillId="0" borderId="11" xfId="3" applyNumberFormat="1" applyFont="1" applyBorder="1" applyAlignment="1">
      <alignment horizontal="right" vertical="center"/>
    </xf>
    <xf numFmtId="177" fontId="6" fillId="0" borderId="21" xfId="3" applyNumberFormat="1" applyFont="1" applyBorder="1" applyAlignment="1">
      <alignment horizontal="right" vertical="center"/>
    </xf>
    <xf numFmtId="58" fontId="6" fillId="0" borderId="18" xfId="3" quotePrefix="1" applyNumberFormat="1" applyFont="1" applyBorder="1" applyAlignment="1">
      <alignment horizontal="center" vertical="center"/>
    </xf>
    <xf numFmtId="38" fontId="9" fillId="0" borderId="18" xfId="1" applyNumberFormat="1" applyFont="1" applyBorder="1">
      <alignment vertical="center"/>
    </xf>
    <xf numFmtId="38" fontId="6" fillId="0" borderId="15" xfId="1" applyNumberFormat="1" applyFont="1" applyBorder="1">
      <alignment vertical="center"/>
    </xf>
    <xf numFmtId="38" fontId="6" fillId="0" borderId="23" xfId="1" applyNumberFormat="1" applyFont="1" applyBorder="1">
      <alignment vertical="center"/>
    </xf>
    <xf numFmtId="177" fontId="9" fillId="0" borderId="18" xfId="1" applyNumberFormat="1" applyFont="1" applyBorder="1">
      <alignment vertical="center"/>
    </xf>
    <xf numFmtId="177" fontId="6" fillId="0" borderId="15" xfId="1" applyNumberFormat="1" applyFont="1" applyBorder="1">
      <alignment vertical="center"/>
    </xf>
    <xf numFmtId="177" fontId="6" fillId="0" borderId="23" xfId="1" applyNumberFormat="1" applyFont="1" applyBorder="1">
      <alignment vertical="center"/>
    </xf>
    <xf numFmtId="38" fontId="9" fillId="0" borderId="18" xfId="1" applyNumberFormat="1" applyFont="1" applyBorder="1" applyAlignment="1">
      <alignment horizontal="center" vertical="center"/>
    </xf>
    <xf numFmtId="38" fontId="6" fillId="0" borderId="15" xfId="1" applyNumberFormat="1" applyFont="1" applyBorder="1" applyAlignment="1">
      <alignment horizontal="center" vertical="center"/>
    </xf>
    <xf numFmtId="38" fontId="6" fillId="0" borderId="23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6" fillId="0" borderId="15" xfId="1" applyNumberFormat="1" applyFont="1" applyBorder="1" applyAlignment="1">
      <alignment horizontal="center" vertical="center"/>
    </xf>
    <xf numFmtId="177" fontId="6" fillId="0" borderId="23" xfId="1" applyNumberFormat="1" applyFont="1" applyBorder="1" applyAlignment="1">
      <alignment horizontal="center" vertical="center"/>
    </xf>
    <xf numFmtId="38" fontId="9" fillId="0" borderId="18" xfId="1" applyNumberFormat="1" applyFont="1" applyBorder="1" applyAlignment="1">
      <alignment horizontal="right" vertical="center"/>
    </xf>
    <xf numFmtId="38" fontId="6" fillId="0" borderId="15" xfId="1" applyNumberFormat="1" applyFont="1" applyBorder="1" applyAlignment="1">
      <alignment horizontal="right" vertical="center"/>
    </xf>
    <xf numFmtId="38" fontId="6" fillId="0" borderId="23" xfId="1" applyNumberFormat="1" applyFont="1" applyBorder="1" applyAlignment="1">
      <alignment horizontal="right" vertical="center"/>
    </xf>
    <xf numFmtId="177" fontId="9" fillId="0" borderId="18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177" fontId="6" fillId="0" borderId="23" xfId="1" applyNumberFormat="1" applyFont="1" applyBorder="1" applyAlignment="1">
      <alignment horizontal="right" vertical="center"/>
    </xf>
    <xf numFmtId="58" fontId="6" fillId="0" borderId="0" xfId="3" quotePrefix="1" applyNumberFormat="1" applyFont="1" applyAlignment="1">
      <alignment horizontal="left" vertical="center"/>
    </xf>
    <xf numFmtId="38" fontId="9" fillId="0" borderId="0" xfId="1" applyNumberFormat="1" applyFont="1">
      <alignment vertical="center"/>
    </xf>
    <xf numFmtId="177" fontId="9" fillId="0" borderId="0" xfId="1" applyNumberFormat="1" applyFont="1">
      <alignment vertical="center"/>
    </xf>
    <xf numFmtId="58" fontId="6" fillId="0" borderId="0" xfId="3" quotePrefix="1" applyNumberFormat="1" applyFont="1" applyAlignment="1">
      <alignment horizontal="center" vertical="center"/>
    </xf>
    <xf numFmtId="177" fontId="2" fillId="0" borderId="0" xfId="1" applyNumberFormat="1">
      <alignment vertical="center"/>
    </xf>
    <xf numFmtId="0" fontId="6" fillId="0" borderId="0" xfId="3" applyFont="1" applyAlignment="1">
      <alignment horizontal="right"/>
    </xf>
    <xf numFmtId="0" fontId="6" fillId="0" borderId="8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/>
    </xf>
    <xf numFmtId="0" fontId="6" fillId="0" borderId="24" xfId="3" applyFont="1" applyBorder="1" applyAlignment="1">
      <alignment horizontal="distributed" vertical="center"/>
    </xf>
    <xf numFmtId="0" fontId="6" fillId="0" borderId="17" xfId="3" applyFont="1" applyBorder="1" applyAlignment="1">
      <alignment horizontal="distributed" vertical="center"/>
    </xf>
    <xf numFmtId="0" fontId="6" fillId="0" borderId="9" xfId="1" quotePrefix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center" vertical="center"/>
    </xf>
    <xf numFmtId="178" fontId="9" fillId="0" borderId="3" xfId="3" applyNumberFormat="1" applyFont="1" applyBorder="1" applyAlignment="1">
      <alignment vertical="center"/>
    </xf>
    <xf numFmtId="178" fontId="6" fillId="0" borderId="20" xfId="3" applyNumberFormat="1" applyFont="1" applyBorder="1" applyAlignment="1">
      <alignment vertical="center"/>
    </xf>
    <xf numFmtId="178" fontId="6" fillId="0" borderId="10" xfId="3" applyNumberFormat="1" applyFont="1" applyBorder="1" applyAlignment="1">
      <alignment vertical="center"/>
    </xf>
    <xf numFmtId="0" fontId="6" fillId="0" borderId="13" xfId="1" applyFont="1" applyBorder="1">
      <alignment vertical="center"/>
    </xf>
    <xf numFmtId="0" fontId="6" fillId="0" borderId="14" xfId="3" applyFont="1" applyBorder="1" applyAlignment="1">
      <alignment horizontal="right" vertical="center"/>
    </xf>
    <xf numFmtId="178" fontId="6" fillId="0" borderId="4" xfId="3" applyNumberFormat="1" applyFont="1" applyBorder="1" applyAlignment="1">
      <alignment vertical="center"/>
    </xf>
    <xf numFmtId="178" fontId="6" fillId="0" borderId="25" xfId="3" applyNumberFormat="1" applyFont="1" applyBorder="1" applyAlignment="1">
      <alignment vertical="center"/>
    </xf>
    <xf numFmtId="178" fontId="6" fillId="0" borderId="14" xfId="3" applyNumberFormat="1" applyFont="1" applyBorder="1" applyAlignment="1">
      <alignment vertical="center"/>
    </xf>
    <xf numFmtId="0" fontId="6" fillId="0" borderId="11" xfId="1" applyFont="1" applyBorder="1">
      <alignment vertical="center"/>
    </xf>
    <xf numFmtId="0" fontId="6" fillId="0" borderId="12" xfId="3" applyFont="1" applyBorder="1" applyAlignment="1">
      <alignment horizontal="right" vertical="center"/>
    </xf>
    <xf numFmtId="178" fontId="6" fillId="0" borderId="2" xfId="3" applyNumberFormat="1" applyFont="1" applyBorder="1" applyAlignment="1">
      <alignment vertical="center"/>
    </xf>
    <xf numFmtId="178" fontId="6" fillId="0" borderId="22" xfId="3" applyNumberFormat="1" applyFont="1" applyBorder="1" applyAlignment="1">
      <alignment vertical="center"/>
    </xf>
    <xf numFmtId="178" fontId="6" fillId="0" borderId="12" xfId="3" applyNumberFormat="1" applyFont="1" applyBorder="1" applyAlignment="1">
      <alignment vertical="center"/>
    </xf>
    <xf numFmtId="178" fontId="9" fillId="0" borderId="18" xfId="3" applyNumberFormat="1" applyFont="1" applyBorder="1" applyAlignment="1">
      <alignment vertical="center"/>
    </xf>
    <xf numFmtId="178" fontId="6" fillId="0" borderId="24" xfId="3" applyNumberFormat="1" applyFont="1" applyBorder="1" applyAlignment="1">
      <alignment vertical="center"/>
    </xf>
    <xf numFmtId="178" fontId="6" fillId="0" borderId="17" xfId="3" applyNumberFormat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178" fontId="6" fillId="0" borderId="28" xfId="3" applyNumberFormat="1" applyFont="1" applyBorder="1" applyAlignment="1">
      <alignment vertical="center"/>
    </xf>
    <xf numFmtId="178" fontId="6" fillId="0" borderId="23" xfId="3" applyNumberFormat="1" applyFont="1" applyBorder="1" applyAlignment="1">
      <alignment vertical="center"/>
    </xf>
    <xf numFmtId="0" fontId="6" fillId="0" borderId="29" xfId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right" vertical="center" wrapText="1"/>
    </xf>
    <xf numFmtId="3" fontId="6" fillId="0" borderId="31" xfId="1" applyNumberFormat="1" applyFont="1" applyBorder="1" applyAlignment="1">
      <alignment horizontal="right" vertical="center" wrapText="1"/>
    </xf>
    <xf numFmtId="3" fontId="6" fillId="0" borderId="32" xfId="1" applyNumberFormat="1" applyFont="1" applyBorder="1" applyAlignment="1">
      <alignment horizontal="right" vertical="center" wrapText="1"/>
    </xf>
    <xf numFmtId="3" fontId="9" fillId="0" borderId="33" xfId="1" applyNumberFormat="1" applyFont="1" applyBorder="1" applyAlignment="1">
      <alignment horizontal="right" vertical="center" wrapText="1"/>
    </xf>
    <xf numFmtId="3" fontId="6" fillId="0" borderId="34" xfId="1" applyNumberFormat="1" applyFont="1" applyBorder="1" applyAlignment="1">
      <alignment horizontal="right" vertical="center" wrapText="1"/>
    </xf>
    <xf numFmtId="3" fontId="6" fillId="0" borderId="35" xfId="1" applyNumberFormat="1" applyFont="1" applyBorder="1" applyAlignment="1">
      <alignment horizontal="right" vertical="center" wrapText="1"/>
    </xf>
    <xf numFmtId="3" fontId="6" fillId="0" borderId="28" xfId="1" applyNumberFormat="1" applyFont="1" applyBorder="1" applyAlignment="1">
      <alignment horizontal="right" vertical="center" wrapText="1"/>
    </xf>
    <xf numFmtId="3" fontId="6" fillId="0" borderId="17" xfId="1" applyNumberFormat="1" applyFont="1" applyBorder="1" applyAlignment="1">
      <alignment horizontal="right" vertical="center" wrapText="1"/>
    </xf>
    <xf numFmtId="3" fontId="9" fillId="0" borderId="0" xfId="1" applyNumberFormat="1" applyFont="1" applyAlignment="1">
      <alignment horizontal="right" vertical="center" wrapTex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distributed" vertical="center" justifyLastLine="1"/>
    </xf>
    <xf numFmtId="0" fontId="6" fillId="0" borderId="18" xfId="3" applyFont="1" applyBorder="1" applyAlignment="1">
      <alignment horizontal="distributed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vertical="center" shrinkToFit="1"/>
    </xf>
    <xf numFmtId="38" fontId="6" fillId="0" borderId="40" xfId="4" applyFont="1" applyFill="1" applyBorder="1" applyAlignment="1">
      <alignment horizontal="right" vertical="center" wrapText="1"/>
    </xf>
    <xf numFmtId="38" fontId="6" fillId="0" borderId="41" xfId="4" applyFont="1" applyFill="1" applyBorder="1" applyAlignment="1">
      <alignment horizontal="right" vertical="center" wrapText="1"/>
    </xf>
    <xf numFmtId="38" fontId="6" fillId="0" borderId="42" xfId="4" applyFont="1" applyFill="1" applyBorder="1" applyAlignment="1">
      <alignment horizontal="right" vertical="center" wrapText="1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vertical="center" shrinkToFit="1"/>
    </xf>
    <xf numFmtId="38" fontId="6" fillId="0" borderId="45" xfId="4" applyFont="1" applyFill="1" applyBorder="1" applyAlignment="1">
      <alignment horizontal="right" vertical="center" wrapText="1"/>
    </xf>
    <xf numFmtId="38" fontId="6" fillId="0" borderId="46" xfId="4" applyFont="1" applyFill="1" applyBorder="1" applyAlignment="1">
      <alignment horizontal="right" vertical="center" wrapText="1"/>
    </xf>
    <xf numFmtId="38" fontId="6" fillId="0" borderId="47" xfId="4" applyFont="1" applyFill="1" applyBorder="1" applyAlignment="1">
      <alignment horizontal="right" vertical="center" wrapText="1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vertical="center" shrinkToFit="1"/>
    </xf>
    <xf numFmtId="38" fontId="6" fillId="0" borderId="52" xfId="4" applyFont="1" applyFill="1" applyBorder="1" applyAlignment="1">
      <alignment horizontal="right" vertical="center" wrapText="1"/>
    </xf>
    <xf numFmtId="38" fontId="6" fillId="0" borderId="53" xfId="4" applyFont="1" applyFill="1" applyBorder="1" applyAlignment="1">
      <alignment horizontal="right" vertical="center" wrapText="1"/>
    </xf>
    <xf numFmtId="38" fontId="6" fillId="0" borderId="54" xfId="4" applyFont="1" applyFill="1" applyBorder="1" applyAlignment="1">
      <alignment horizontal="right" vertical="center" wrapText="1"/>
    </xf>
    <xf numFmtId="3" fontId="6" fillId="0" borderId="55" xfId="1" applyNumberFormat="1" applyFont="1" applyBorder="1" applyAlignment="1">
      <alignment horizontal="right" vertical="center" wrapText="1"/>
    </xf>
    <xf numFmtId="3" fontId="6" fillId="0" borderId="56" xfId="1" applyNumberFormat="1" applyFont="1" applyBorder="1" applyAlignment="1">
      <alignment horizontal="right" vertical="center" wrapText="1"/>
    </xf>
    <xf numFmtId="38" fontId="9" fillId="0" borderId="40" xfId="4" applyFont="1" applyFill="1" applyBorder="1" applyAlignment="1">
      <alignment horizontal="right" vertical="center" wrapText="1"/>
    </xf>
    <xf numFmtId="38" fontId="9" fillId="0" borderId="45" xfId="4" applyFont="1" applyFill="1" applyBorder="1" applyAlignment="1">
      <alignment horizontal="right" vertical="center" wrapText="1"/>
    </xf>
    <xf numFmtId="38" fontId="9" fillId="0" borderId="52" xfId="4" applyFont="1" applyFill="1" applyBorder="1" applyAlignment="1">
      <alignment horizontal="right" vertical="center" wrapText="1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vertical="center" shrinkToFit="1"/>
    </xf>
    <xf numFmtId="38" fontId="9" fillId="0" borderId="59" xfId="4" applyFont="1" applyFill="1" applyBorder="1" applyAlignment="1">
      <alignment horizontal="right" vertical="center" wrapText="1"/>
    </xf>
    <xf numFmtId="38" fontId="6" fillId="0" borderId="60" xfId="4" applyFont="1" applyFill="1" applyBorder="1" applyAlignment="1">
      <alignment horizontal="right" vertical="center" wrapText="1"/>
    </xf>
    <xf numFmtId="38" fontId="6" fillId="0" borderId="61" xfId="4" applyFont="1" applyFill="1" applyBorder="1" applyAlignment="1">
      <alignment horizontal="right" vertical="center" wrapText="1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vertical="center" shrinkToFit="1"/>
    </xf>
    <xf numFmtId="38" fontId="9" fillId="0" borderId="64" xfId="4" applyFont="1" applyFill="1" applyBorder="1" applyAlignment="1">
      <alignment horizontal="right" vertical="center" wrapText="1"/>
    </xf>
    <xf numFmtId="38" fontId="6" fillId="0" borderId="65" xfId="4" applyFont="1" applyFill="1" applyBorder="1" applyAlignment="1">
      <alignment horizontal="right" vertical="center" wrapText="1"/>
    </xf>
    <xf numFmtId="38" fontId="6" fillId="0" borderId="66" xfId="4" applyFont="1" applyFill="1" applyBorder="1" applyAlignment="1">
      <alignment horizontal="right" vertical="center" wrapText="1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38" fontId="6" fillId="0" borderId="0" xfId="1" applyNumberFormat="1" applyFont="1">
      <alignment vertical="center"/>
    </xf>
    <xf numFmtId="38" fontId="6" fillId="0" borderId="0" xfId="1" applyNumberFormat="1" applyFont="1" applyAlignment="1">
      <alignment horizontal="right" vertical="center"/>
    </xf>
    <xf numFmtId="0" fontId="2" fillId="0" borderId="0" xfId="1" applyAlignment="1">
      <alignment horizontal="right" vertical="center"/>
    </xf>
    <xf numFmtId="0" fontId="6" fillId="0" borderId="3" xfId="1" applyFont="1" applyBorder="1" applyAlignment="1">
      <alignment horizontal="distributed" vertical="center" justifyLastLine="1" shrinkToFit="1"/>
    </xf>
    <xf numFmtId="0" fontId="6" fillId="0" borderId="18" xfId="1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 shrinkToFit="1"/>
    </xf>
    <xf numFmtId="0" fontId="6" fillId="0" borderId="24" xfId="1" applyFont="1" applyBorder="1" applyAlignment="1">
      <alignment horizontal="distributed" vertical="center" wrapText="1" justifyLastLine="1"/>
    </xf>
    <xf numFmtId="0" fontId="6" fillId="0" borderId="23" xfId="1" applyFont="1" applyBorder="1" applyAlignment="1">
      <alignment horizontal="distributed" vertical="center" wrapText="1" justifyLastLine="1" shrinkToFit="1"/>
    </xf>
    <xf numFmtId="0" fontId="6" fillId="0" borderId="28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right" vertical="center" shrinkToFit="1"/>
    </xf>
    <xf numFmtId="0" fontId="6" fillId="0" borderId="20" xfId="1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 shrinkToFit="1"/>
    </xf>
    <xf numFmtId="0" fontId="6" fillId="0" borderId="2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shrinkToFit="1"/>
    </xf>
    <xf numFmtId="0" fontId="6" fillId="0" borderId="25" xfId="1" applyFont="1" applyBorder="1" applyAlignment="1">
      <alignment horizontal="right" vertical="center" wrapText="1"/>
    </xf>
    <xf numFmtId="0" fontId="6" fillId="0" borderId="69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right" vertical="center" wrapText="1"/>
    </xf>
    <xf numFmtId="0" fontId="6" fillId="0" borderId="21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70" xfId="1" applyFont="1" applyBorder="1" applyAlignment="1">
      <alignment horizontal="right" vertical="center" shrinkToFit="1"/>
    </xf>
    <xf numFmtId="0" fontId="6" fillId="0" borderId="71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 shrinkToFit="1"/>
    </xf>
    <xf numFmtId="0" fontId="6" fillId="0" borderId="22" xfId="1" applyFont="1" applyBorder="1" applyAlignment="1">
      <alignment horizontal="center" vertical="center" wrapText="1"/>
    </xf>
    <xf numFmtId="3" fontId="6" fillId="0" borderId="4" xfId="3" applyNumberFormat="1" applyFont="1" applyBorder="1" applyAlignment="1">
      <alignment horizontal="right" vertical="center" shrinkToFit="1"/>
    </xf>
    <xf numFmtId="0" fontId="6" fillId="0" borderId="73" xfId="1" applyFont="1" applyBorder="1" applyAlignment="1">
      <alignment horizontal="right" vertical="center" wrapText="1"/>
    </xf>
    <xf numFmtId="0" fontId="6" fillId="0" borderId="74" xfId="1" applyFont="1" applyBorder="1" applyAlignment="1">
      <alignment horizontal="center" vertical="center" wrapText="1" shrinkToFit="1"/>
    </xf>
    <xf numFmtId="0" fontId="6" fillId="0" borderId="2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 shrinkToFit="1"/>
    </xf>
    <xf numFmtId="3" fontId="6" fillId="0" borderId="70" xfId="3" applyNumberFormat="1" applyFont="1" applyBorder="1" applyAlignment="1">
      <alignment horizontal="right" vertical="center" shrinkToFit="1"/>
    </xf>
    <xf numFmtId="0" fontId="4" fillId="0" borderId="21" xfId="1" applyFont="1" applyBorder="1" applyAlignment="1">
      <alignment horizontal="center" vertical="center" wrapText="1" shrinkToFit="1"/>
    </xf>
    <xf numFmtId="0" fontId="4" fillId="0" borderId="72" xfId="1" applyFont="1" applyBorder="1" applyAlignment="1">
      <alignment horizontal="center" vertical="center" wrapText="1" shrinkToFit="1"/>
    </xf>
    <xf numFmtId="0" fontId="6" fillId="0" borderId="25" xfId="1" applyFont="1" applyBorder="1">
      <alignment vertical="center"/>
    </xf>
    <xf numFmtId="0" fontId="6" fillId="0" borderId="69" xfId="1" applyFont="1" applyBorder="1">
      <alignment vertical="center"/>
    </xf>
    <xf numFmtId="0" fontId="4" fillId="0" borderId="69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horizontal="right" vertical="center"/>
    </xf>
    <xf numFmtId="0" fontId="6" fillId="0" borderId="71" xfId="1" applyFont="1" applyBorder="1">
      <alignment vertical="center"/>
    </xf>
    <xf numFmtId="0" fontId="6" fillId="0" borderId="72" xfId="1" applyFont="1" applyBorder="1">
      <alignment vertical="center"/>
    </xf>
    <xf numFmtId="0" fontId="6" fillId="0" borderId="69" xfId="1" applyFont="1" applyBorder="1" applyAlignment="1">
      <alignment horizontal="center" vertical="center"/>
    </xf>
    <xf numFmtId="0" fontId="6" fillId="0" borderId="22" xfId="1" applyFont="1" applyBorder="1" applyAlignment="1">
      <alignment horizontal="right" vertical="center"/>
    </xf>
    <xf numFmtId="0" fontId="6" fillId="0" borderId="21" xfId="1" applyFont="1" applyBorder="1">
      <alignment vertic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0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20" xfId="1" quotePrefix="1" applyFont="1" applyBorder="1">
      <alignment vertical="center"/>
    </xf>
    <xf numFmtId="49" fontId="21" fillId="0" borderId="24" xfId="1" applyNumberFormat="1" applyFont="1" applyBorder="1" applyAlignment="1">
      <alignment vertical="center" shrinkToFit="1"/>
    </xf>
    <xf numFmtId="0" fontId="6" fillId="0" borderId="14" xfId="1" applyFont="1" applyBorder="1">
      <alignment vertical="center"/>
    </xf>
    <xf numFmtId="0" fontId="6" fillId="0" borderId="69" xfId="1" applyFont="1" applyBorder="1" applyAlignment="1">
      <alignment vertical="center" wrapText="1" shrinkToFit="1"/>
    </xf>
    <xf numFmtId="57" fontId="6" fillId="0" borderId="22" xfId="1" applyNumberFormat="1" applyFont="1" applyBorder="1">
      <alignment vertical="center"/>
    </xf>
    <xf numFmtId="57" fontId="6" fillId="0" borderId="25" xfId="1" applyNumberFormat="1" applyFont="1" applyBorder="1">
      <alignment vertical="center"/>
    </xf>
    <xf numFmtId="57" fontId="6" fillId="0" borderId="25" xfId="1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horizontal="right" vertical="center" shrinkToFit="1"/>
    </xf>
    <xf numFmtId="0" fontId="6" fillId="0" borderId="22" xfId="1" applyFont="1" applyBorder="1" applyAlignment="1">
      <alignment horizontal="right" wrapText="1"/>
    </xf>
    <xf numFmtId="0" fontId="6" fillId="0" borderId="20" xfId="1" quotePrefix="1" applyFont="1" applyBorder="1" applyAlignment="1">
      <alignment horizontal="left" vertical="top"/>
    </xf>
    <xf numFmtId="0" fontId="6" fillId="0" borderId="25" xfId="1" applyFont="1" applyBorder="1" applyAlignment="1">
      <alignment horizontal="left" vertical="top"/>
    </xf>
    <xf numFmtId="57" fontId="6" fillId="0" borderId="25" xfId="1" quotePrefix="1" applyNumberFormat="1" applyFont="1" applyBorder="1" applyAlignment="1">
      <alignment horizontal="right"/>
    </xf>
    <xf numFmtId="57" fontId="6" fillId="0" borderId="22" xfId="1" applyNumberFormat="1" applyFont="1" applyBorder="1" applyAlignment="1">
      <alignment horizontal="right"/>
    </xf>
    <xf numFmtId="0" fontId="6" fillId="0" borderId="20" xfId="1" applyFont="1" applyBorder="1">
      <alignment vertical="center"/>
    </xf>
    <xf numFmtId="0" fontId="6" fillId="0" borderId="25" xfId="1" quotePrefix="1" applyFont="1" applyBorder="1" applyAlignment="1">
      <alignment horizontal="right" vertical="center"/>
    </xf>
    <xf numFmtId="0" fontId="6" fillId="0" borderId="25" xfId="1" applyFont="1" applyBorder="1">
      <alignment vertical="center"/>
    </xf>
    <xf numFmtId="0" fontId="6" fillId="0" borderId="22" xfId="1" quotePrefix="1" applyFont="1" applyBorder="1" applyAlignment="1">
      <alignment horizontal="right" vertical="center"/>
    </xf>
    <xf numFmtId="0" fontId="6" fillId="0" borderId="20" xfId="1" quotePrefix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1" xfId="1" applyFont="1" applyBorder="1" applyAlignment="1">
      <alignment vertical="center" wrapText="1" shrinkToFit="1"/>
    </xf>
    <xf numFmtId="0" fontId="6" fillId="0" borderId="20" xfId="1" applyFont="1" applyBorder="1" applyAlignment="1">
      <alignment horizontal="left" vertical="top" wrapText="1"/>
    </xf>
    <xf numFmtId="0" fontId="2" fillId="0" borderId="69" xfId="1" applyBorder="1">
      <alignment vertical="center"/>
    </xf>
    <xf numFmtId="0" fontId="6" fillId="0" borderId="25" xfId="1" applyFont="1" applyBorder="1" applyAlignment="1">
      <alignment horizontal="left" vertical="top" wrapText="1"/>
    </xf>
    <xf numFmtId="0" fontId="6" fillId="0" borderId="22" xfId="1" quotePrefix="1" applyFont="1" applyBorder="1" applyAlignment="1">
      <alignment horizontal="right" vertical="center"/>
    </xf>
    <xf numFmtId="57" fontId="6" fillId="0" borderId="22" xfId="1" applyNumberFormat="1" applyFont="1" applyBorder="1" applyAlignment="1">
      <alignment horizontal="right" vertical="center" wrapText="1"/>
    </xf>
    <xf numFmtId="0" fontId="2" fillId="0" borderId="19" xfId="1" applyBorder="1">
      <alignment vertical="center"/>
    </xf>
    <xf numFmtId="0" fontId="6" fillId="0" borderId="25" xfId="1" quotePrefix="1" applyFont="1" applyBorder="1" applyAlignment="1">
      <alignment horizontal="right" vertical="center"/>
    </xf>
    <xf numFmtId="0" fontId="6" fillId="0" borderId="25" xfId="1" quotePrefix="1" applyFont="1" applyBorder="1" applyAlignment="1">
      <alignment horizontal="right"/>
    </xf>
    <xf numFmtId="57" fontId="6" fillId="0" borderId="22" xfId="1" quotePrefix="1" applyNumberFormat="1" applyFont="1" applyBorder="1" applyAlignment="1">
      <alignment horizontal="right"/>
    </xf>
    <xf numFmtId="0" fontId="6" fillId="0" borderId="25" xfId="1" quotePrefix="1" applyFont="1" applyBorder="1">
      <alignment vertical="center"/>
    </xf>
    <xf numFmtId="0" fontId="6" fillId="0" borderId="22" xfId="1" quotePrefix="1" applyFont="1" applyBorder="1" applyAlignment="1">
      <alignment horizontal="right"/>
    </xf>
    <xf numFmtId="0" fontId="6" fillId="0" borderId="12" xfId="1" applyFont="1" applyBorder="1">
      <alignment vertical="center"/>
    </xf>
    <xf numFmtId="57" fontId="6" fillId="0" borderId="20" xfId="1" quotePrefix="1" applyNumberFormat="1" applyFont="1" applyBorder="1" applyAlignment="1">
      <alignment horizontal="left" vertical="center"/>
    </xf>
    <xf numFmtId="57" fontId="6" fillId="0" borderId="20" xfId="1" applyNumberFormat="1" applyFont="1" applyBorder="1" applyAlignment="1">
      <alignment horizontal="left" vertical="top"/>
    </xf>
    <xf numFmtId="0" fontId="6" fillId="0" borderId="0" xfId="1" applyFont="1" applyAlignment="1">
      <alignment vertical="center" wrapText="1"/>
    </xf>
    <xf numFmtId="57" fontId="6" fillId="0" borderId="25" xfId="1" quotePrefix="1" applyNumberFormat="1" applyFont="1" applyBorder="1" applyAlignment="1">
      <alignment horizontal="left" vertical="center"/>
    </xf>
    <xf numFmtId="57" fontId="6" fillId="0" borderId="25" xfId="1" applyNumberFormat="1" applyFont="1" applyBorder="1" applyAlignment="1">
      <alignment horizontal="left" vertical="top"/>
    </xf>
    <xf numFmtId="57" fontId="6" fillId="0" borderId="25" xfId="1" quotePrefix="1" applyNumberFormat="1" applyFont="1" applyBorder="1">
      <alignment vertical="center"/>
    </xf>
    <xf numFmtId="0" fontId="6" fillId="0" borderId="20" xfId="1" quotePrefix="1" applyFont="1" applyBorder="1">
      <alignment vertical="center"/>
    </xf>
    <xf numFmtId="57" fontId="6" fillId="0" borderId="25" xfId="1" applyNumberFormat="1" applyFont="1" applyBorder="1" applyAlignment="1">
      <alignment horizontal="right" vertical="center" wrapText="1"/>
    </xf>
    <xf numFmtId="0" fontId="6" fillId="0" borderId="20" xfId="1" applyFont="1" applyBorder="1" applyAlignment="1">
      <alignment vertical="center" shrinkToFit="1"/>
    </xf>
    <xf numFmtId="178" fontId="6" fillId="0" borderId="69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178" fontId="6" fillId="0" borderId="69" xfId="1" applyNumberFormat="1" applyFont="1" applyBorder="1">
      <alignment vertical="center"/>
    </xf>
    <xf numFmtId="3" fontId="6" fillId="0" borderId="2" xfId="3" applyNumberFormat="1" applyFont="1" applyBorder="1" applyAlignment="1">
      <alignment horizontal="right" vertical="center" shrinkToFit="1"/>
    </xf>
    <xf numFmtId="0" fontId="6" fillId="0" borderId="75" xfId="1" quotePrefix="1" applyFont="1" applyBorder="1" applyAlignment="1">
      <alignment horizontal="right" vertical="center"/>
    </xf>
    <xf numFmtId="0" fontId="6" fillId="0" borderId="21" xfId="1" quotePrefix="1" applyFont="1" applyBorder="1">
      <alignment vertical="center"/>
    </xf>
    <xf numFmtId="0" fontId="6" fillId="0" borderId="22" xfId="1" quotePrefix="1" applyFont="1" applyBorder="1" applyAlignment="1">
      <alignment horizontal="right" vertical="center" shrinkToFit="1"/>
    </xf>
    <xf numFmtId="0" fontId="6" fillId="0" borderId="21" xfId="1" applyFont="1" applyBorder="1" applyAlignment="1">
      <alignment horizontal="center" vertical="center"/>
    </xf>
    <xf numFmtId="57" fontId="6" fillId="0" borderId="22" xfId="1" applyNumberFormat="1" applyFont="1" applyBorder="1" applyAlignment="1">
      <alignment horizontal="right" vertical="center" shrinkToFit="1"/>
    </xf>
    <xf numFmtId="178" fontId="6" fillId="0" borderId="21" xfId="1" applyNumberFormat="1" applyFont="1" applyBorder="1">
      <alignment vertical="center"/>
    </xf>
    <xf numFmtId="0" fontId="6" fillId="0" borderId="0" xfId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shrinkToFit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20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 shrinkToFit="1"/>
    </xf>
    <xf numFmtId="0" fontId="6" fillId="0" borderId="22" xfId="0" applyFont="1" applyBorder="1" applyAlignment="1">
      <alignment horizontal="center" vertical="center" textRotation="255" shrinkToFit="1"/>
    </xf>
    <xf numFmtId="49" fontId="6" fillId="0" borderId="76" xfId="0" applyNumberFormat="1" applyFont="1" applyBorder="1" applyAlignment="1">
      <alignment horizontal="distributed" vertical="center" wrapText="1" justifyLastLine="1"/>
    </xf>
    <xf numFmtId="0" fontId="6" fillId="0" borderId="19" xfId="0" applyFont="1" applyBorder="1" applyAlignment="1">
      <alignment horizontal="distributed" vertical="center" justifyLastLine="1" shrinkToFit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23" xfId="0" applyFont="1" applyBorder="1" applyAlignment="1">
      <alignment horizontal="distributed" vertical="center" justifyLastLine="1" shrinkToFit="1"/>
    </xf>
    <xf numFmtId="3" fontId="6" fillId="0" borderId="3" xfId="3" applyNumberFormat="1" applyFont="1" applyBorder="1" applyAlignment="1">
      <alignment horizontal="right" vertical="center" shrinkToFit="1"/>
    </xf>
    <xf numFmtId="3" fontId="6" fillId="0" borderId="20" xfId="3" applyNumberFormat="1" applyFont="1" applyBorder="1" applyAlignment="1">
      <alignment horizontal="center" vertical="center" textRotation="255" shrinkToFit="1"/>
    </xf>
    <xf numFmtId="49" fontId="6" fillId="0" borderId="76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3" fontId="6" fillId="0" borderId="25" xfId="3" applyNumberFormat="1" applyFont="1" applyBorder="1" applyAlignment="1">
      <alignment horizontal="center" vertical="center" textRotation="255" shrinkToFit="1"/>
    </xf>
    <xf numFmtId="49" fontId="6" fillId="0" borderId="77" xfId="0" applyNumberFormat="1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textRotation="255" shrinkToFit="1"/>
    </xf>
    <xf numFmtId="49" fontId="6" fillId="0" borderId="77" xfId="0" applyNumberFormat="1" applyFont="1" applyBorder="1">
      <alignment vertical="center"/>
    </xf>
    <xf numFmtId="0" fontId="6" fillId="0" borderId="20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0" fontId="6" fillId="0" borderId="78" xfId="0" quotePrefix="1" applyFont="1" applyBorder="1">
      <alignment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79" xfId="0" applyFont="1" applyBorder="1">
      <alignment vertical="center"/>
    </xf>
    <xf numFmtId="0" fontId="6" fillId="0" borderId="76" xfId="0" applyFont="1" applyBorder="1" applyAlignment="1">
      <alignment horizontal="left" vertical="center" shrinkToFit="1"/>
    </xf>
    <xf numFmtId="0" fontId="6" fillId="0" borderId="79" xfId="0" quotePrefix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78" xfId="0" applyFont="1" applyBorder="1">
      <alignment vertical="center"/>
    </xf>
    <xf numFmtId="0" fontId="6" fillId="0" borderId="77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80" xfId="0" applyFont="1" applyBorder="1" applyAlignment="1">
      <alignment horizontal="right" vertical="center"/>
    </xf>
    <xf numFmtId="0" fontId="6" fillId="0" borderId="21" xfId="0" applyFont="1" applyBorder="1" applyAlignment="1">
      <alignment vertical="center" shrinkToFit="1"/>
    </xf>
    <xf numFmtId="49" fontId="6" fillId="0" borderId="77" xfId="0" applyNumberFormat="1" applyFont="1" applyBorder="1" applyAlignment="1">
      <alignment horizontal="right" vertical="center"/>
    </xf>
    <xf numFmtId="0" fontId="6" fillId="0" borderId="77" xfId="0" applyFont="1" applyBorder="1">
      <alignment vertical="center"/>
    </xf>
    <xf numFmtId="49" fontId="6" fillId="0" borderId="34" xfId="0" applyNumberFormat="1" applyFont="1" applyBorder="1" applyAlignment="1">
      <alignment horizontal="right" vertical="center"/>
    </xf>
    <xf numFmtId="57" fontId="6" fillId="0" borderId="79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 textRotation="255" shrinkToFit="1"/>
    </xf>
    <xf numFmtId="3" fontId="6" fillId="0" borderId="20" xfId="3" applyNumberFormat="1" applyFont="1" applyBorder="1" applyAlignment="1">
      <alignment horizontal="center" vertical="center" shrinkToFit="1"/>
    </xf>
    <xf numFmtId="57" fontId="6" fillId="0" borderId="79" xfId="0" quotePrefix="1" applyNumberFormat="1" applyFont="1" applyBorder="1">
      <alignment vertical="center"/>
    </xf>
    <xf numFmtId="3" fontId="6" fillId="0" borderId="25" xfId="3" applyNumberFormat="1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left" vertical="center"/>
    </xf>
    <xf numFmtId="0" fontId="6" fillId="0" borderId="78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left" vertical="center"/>
    </xf>
    <xf numFmtId="0" fontId="6" fillId="0" borderId="80" xfId="0" applyFont="1" applyBorder="1" applyAlignment="1">
      <alignment vertical="center" shrinkToFit="1"/>
    </xf>
    <xf numFmtId="3" fontId="6" fillId="0" borderId="22" xfId="3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57" fontId="6" fillId="0" borderId="77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49" fontId="6" fillId="0" borderId="79" xfId="0" applyNumberFormat="1" applyFont="1" applyBorder="1">
      <alignment vertical="center"/>
    </xf>
    <xf numFmtId="0" fontId="6" fillId="0" borderId="76" xfId="0" quotePrefix="1" applyFont="1" applyBorder="1" applyAlignment="1">
      <alignment horizontal="left" vertical="center"/>
    </xf>
    <xf numFmtId="0" fontId="6" fillId="0" borderId="78" xfId="0" quotePrefix="1" applyFont="1" applyBorder="1" applyAlignment="1">
      <alignment vertical="center" shrinkToFit="1"/>
    </xf>
    <xf numFmtId="0" fontId="6" fillId="0" borderId="79" xfId="0" applyFont="1" applyBorder="1" applyAlignment="1">
      <alignment vertical="center" shrinkToFit="1"/>
    </xf>
    <xf numFmtId="0" fontId="6" fillId="0" borderId="79" xfId="0" quotePrefix="1" applyFont="1" applyBorder="1" applyAlignment="1">
      <alignment horizontal="right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right" vertical="center" shrinkToFit="1"/>
    </xf>
    <xf numFmtId="0" fontId="6" fillId="0" borderId="76" xfId="0" applyFont="1" applyBorder="1">
      <alignment vertical="center"/>
    </xf>
    <xf numFmtId="0" fontId="6" fillId="0" borderId="77" xfId="0" applyFont="1" applyBorder="1">
      <alignment vertical="center"/>
    </xf>
    <xf numFmtId="49" fontId="6" fillId="0" borderId="76" xfId="0" applyNumberFormat="1" applyFont="1" applyBorder="1" applyAlignment="1">
      <alignment horizontal="center" vertical="center"/>
    </xf>
    <xf numFmtId="49" fontId="6" fillId="0" borderId="76" xfId="0" applyNumberFormat="1" applyFont="1" applyBorder="1" applyAlignment="1">
      <alignment horizontal="center" vertical="center" shrinkToFit="1"/>
    </xf>
    <xf numFmtId="49" fontId="6" fillId="0" borderId="77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79" xfId="0" quotePrefix="1" applyFont="1" applyBorder="1">
      <alignment vertical="center"/>
    </xf>
    <xf numFmtId="0" fontId="6" fillId="0" borderId="79" xfId="0" applyFont="1" applyBorder="1">
      <alignment vertical="center"/>
    </xf>
    <xf numFmtId="0" fontId="0" fillId="0" borderId="25" xfId="0" applyBorder="1">
      <alignment vertic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6" fillId="0" borderId="78" xfId="0" quotePrefix="1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3" fontId="6" fillId="0" borderId="20" xfId="3" applyNumberFormat="1" applyFont="1" applyBorder="1" applyAlignment="1">
      <alignment vertical="center" shrinkToFit="1"/>
    </xf>
    <xf numFmtId="3" fontId="6" fillId="0" borderId="22" xfId="3" applyNumberFormat="1" applyFont="1" applyBorder="1" applyAlignment="1">
      <alignment vertical="center" shrinkToFit="1"/>
    </xf>
    <xf numFmtId="49" fontId="6" fillId="0" borderId="76" xfId="0" applyNumberFormat="1" applyFont="1" applyBorder="1">
      <alignment vertical="center"/>
    </xf>
    <xf numFmtId="49" fontId="6" fillId="0" borderId="77" xfId="0" applyNumberFormat="1" applyFont="1" applyBorder="1">
      <alignment vertical="center"/>
    </xf>
    <xf numFmtId="57" fontId="6" fillId="0" borderId="77" xfId="0" applyNumberFormat="1" applyFont="1" applyBorder="1">
      <alignment vertical="center"/>
    </xf>
    <xf numFmtId="0" fontId="6" fillId="0" borderId="34" xfId="0" applyFont="1" applyBorder="1">
      <alignment vertical="center"/>
    </xf>
    <xf numFmtId="49" fontId="6" fillId="0" borderId="79" xfId="0" applyNumberFormat="1" applyFont="1" applyBorder="1" applyAlignment="1">
      <alignment horizontal="right" vertical="center"/>
    </xf>
    <xf numFmtId="49" fontId="6" fillId="0" borderId="80" xfId="0" applyNumberFormat="1" applyFont="1" applyBorder="1" applyAlignment="1">
      <alignment horizontal="right" vertical="center"/>
    </xf>
    <xf numFmtId="57" fontId="6" fillId="0" borderId="77" xfId="0" applyNumberFormat="1" applyFont="1" applyBorder="1">
      <alignment vertical="center"/>
    </xf>
    <xf numFmtId="0" fontId="6" fillId="0" borderId="77" xfId="0" quotePrefix="1" applyFont="1" applyBorder="1" applyAlignment="1">
      <alignment horizontal="right" vertical="center"/>
    </xf>
    <xf numFmtId="57" fontId="6" fillId="0" borderId="77" xfId="0" quotePrefix="1" applyNumberFormat="1" applyFont="1" applyBorder="1" applyAlignment="1">
      <alignment horizontal="right" vertical="center"/>
    </xf>
    <xf numFmtId="57" fontId="6" fillId="0" borderId="76" xfId="0" applyNumberFormat="1" applyFont="1" applyBorder="1">
      <alignment vertical="center"/>
    </xf>
    <xf numFmtId="0" fontId="6" fillId="0" borderId="76" xfId="0" quotePrefix="1" applyFont="1" applyBorder="1">
      <alignment vertical="center"/>
    </xf>
    <xf numFmtId="0" fontId="6" fillId="0" borderId="77" xfId="0" applyFont="1" applyBorder="1" applyAlignment="1">
      <alignment vertical="center" shrinkToFit="1"/>
    </xf>
    <xf numFmtId="0" fontId="6" fillId="0" borderId="76" xfId="0" quotePrefix="1" applyFont="1" applyBorder="1" applyAlignment="1">
      <alignment horizontal="center" vertical="center" shrinkToFit="1"/>
    </xf>
    <xf numFmtId="49" fontId="6" fillId="0" borderId="77" xfId="0" applyNumberFormat="1" applyFont="1" applyBorder="1" applyAlignment="1">
      <alignment horizontal="center" vertical="center" shrinkToFit="1"/>
    </xf>
    <xf numFmtId="57" fontId="6" fillId="0" borderId="79" xfId="0" applyNumberFormat="1" applyFont="1" applyBorder="1" applyAlignment="1">
      <alignment horizontal="right" vertical="center" shrinkToFit="1"/>
    </xf>
    <xf numFmtId="3" fontId="6" fillId="0" borderId="2" xfId="3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Continuous" vertical="center"/>
    </xf>
    <xf numFmtId="0" fontId="6" fillId="0" borderId="17" xfId="8" applyFont="1" applyFill="1" applyBorder="1" applyAlignment="1">
      <alignment horizontal="centerContinuous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8" xfId="8" applyFont="1" applyFill="1" applyBorder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1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9" xfId="8" quotePrefix="1" applyFont="1" applyFill="1" applyBorder="1" applyAlignment="1">
      <alignment horizontal="center"/>
    </xf>
    <xf numFmtId="58" fontId="6" fillId="0" borderId="3" xfId="8" applyNumberFormat="1" applyFont="1" applyFill="1" applyBorder="1" applyAlignment="1">
      <alignment horizontal="center"/>
    </xf>
    <xf numFmtId="0" fontId="6" fillId="0" borderId="2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2" xfId="8" applyFont="1" applyFill="1" applyBorder="1" applyAlignment="1">
      <alignment horizontal="center" vertical="center"/>
    </xf>
    <xf numFmtId="183" fontId="6" fillId="0" borderId="11" xfId="8" applyNumberFormat="1" applyFont="1" applyFill="1" applyBorder="1" applyAlignment="1">
      <alignment horizontal="right" vertical="top"/>
    </xf>
    <xf numFmtId="183" fontId="6" fillId="0" borderId="2" xfId="8" applyNumberFormat="1" applyFont="1" applyFill="1" applyBorder="1" applyAlignment="1">
      <alignment horizontal="right" vertical="top"/>
    </xf>
    <xf numFmtId="0" fontId="6" fillId="0" borderId="0" xfId="8" applyFont="1" applyFill="1" applyAlignment="1">
      <alignment horizontal="center"/>
    </xf>
    <xf numFmtId="58" fontId="6" fillId="0" borderId="9" xfId="8" quotePrefix="1" applyNumberFormat="1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6" fillId="0" borderId="0" xfId="8" applyFont="1" applyFill="1" applyAlignment="1">
      <alignment horizontal="left" vertical="center"/>
    </xf>
    <xf numFmtId="0" fontId="6" fillId="0" borderId="0" xfId="8" applyFont="1" applyFill="1" applyAlignment="1">
      <alignment horizontal="distributed"/>
    </xf>
    <xf numFmtId="0" fontId="6" fillId="0" borderId="0" xfId="8" applyFont="1" applyFill="1"/>
    <xf numFmtId="183" fontId="6" fillId="0" borderId="0" xfId="8" applyNumberFormat="1" applyFont="1" applyFill="1" applyAlignment="1">
      <alignment horizontal="right" vertical="top"/>
    </xf>
    <xf numFmtId="183" fontId="6" fillId="0" borderId="0" xfId="8" applyNumberFormat="1" applyFont="1" applyFill="1" applyAlignment="1">
      <alignment horizontal="right" vertical="center"/>
    </xf>
    <xf numFmtId="0" fontId="6" fillId="0" borderId="0" xfId="8" applyFont="1" applyFill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6" fillId="0" borderId="3" xfId="8" quotePrefix="1" applyFont="1" applyFill="1" applyBorder="1" applyAlignment="1">
      <alignment horizontal="center"/>
    </xf>
    <xf numFmtId="0" fontId="6" fillId="0" borderId="11" xfId="9" applyFont="1" applyBorder="1" applyAlignment="1">
      <alignment horizontal="center" vertical="center"/>
    </xf>
    <xf numFmtId="0" fontId="6" fillId="0" borderId="12" xfId="9" applyFont="1" applyBorder="1" applyAlignment="1">
      <alignment horizontal="center" vertical="center"/>
    </xf>
    <xf numFmtId="58" fontId="6" fillId="0" borderId="9" xfId="8" applyNumberFormat="1" applyFont="1" applyFill="1" applyBorder="1" applyAlignment="1">
      <alignment horizontal="center"/>
    </xf>
    <xf numFmtId="58" fontId="6" fillId="0" borderId="3" xfId="8" quotePrefix="1" applyNumberFormat="1" applyFont="1" applyFill="1" applyBorder="1" applyAlignment="1">
      <alignment horizontal="center"/>
    </xf>
    <xf numFmtId="0" fontId="6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6" fillId="0" borderId="3" xfId="10" applyFont="1" applyBorder="1" applyAlignment="1">
      <alignment horizontal="distributed" vertical="center" justifyLastLine="1"/>
    </xf>
    <xf numFmtId="0" fontId="6" fillId="0" borderId="3" xfId="10" applyFont="1" applyBorder="1" applyAlignment="1">
      <alignment horizontal="distributed" vertical="center" wrapText="1" justifyLastLine="1"/>
    </xf>
    <xf numFmtId="0" fontId="6" fillId="0" borderId="9" xfId="10" applyFont="1" applyBorder="1" applyAlignment="1">
      <alignment horizontal="distributed" vertical="center" justifyLastLine="1"/>
    </xf>
    <xf numFmtId="0" fontId="6" fillId="0" borderId="16" xfId="10" applyFont="1" applyBorder="1" applyAlignment="1">
      <alignment horizontal="distributed" vertical="center" justifyLastLine="1"/>
    </xf>
    <xf numFmtId="0" fontId="6" fillId="0" borderId="17" xfId="10" applyFont="1" applyBorder="1" applyAlignment="1">
      <alignment horizontal="distributed" vertical="center" justifyLastLine="1"/>
    </xf>
    <xf numFmtId="0" fontId="6" fillId="0" borderId="2" xfId="10" applyFont="1" applyBorder="1" applyAlignment="1">
      <alignment horizontal="distributed" vertical="center" justifyLastLine="1"/>
    </xf>
    <xf numFmtId="0" fontId="6" fillId="0" borderId="4" xfId="10" applyFont="1" applyBorder="1" applyAlignment="1">
      <alignment horizontal="distributed" vertical="center" justifyLastLine="1"/>
    </xf>
    <xf numFmtId="0" fontId="6" fillId="0" borderId="2" xfId="10" applyFont="1" applyBorder="1" applyAlignment="1">
      <alignment horizontal="distributed" vertical="center" justifyLastLine="1"/>
    </xf>
    <xf numFmtId="0" fontId="6" fillId="0" borderId="20" xfId="10" applyFont="1" applyBorder="1" applyAlignment="1">
      <alignment horizontal="distributed" vertical="center" wrapText="1" justifyLastLine="1"/>
    </xf>
    <xf numFmtId="0" fontId="6" fillId="0" borderId="78" xfId="10" applyFont="1" applyBorder="1" applyAlignment="1">
      <alignment horizontal="distributed" vertical="center" justifyLastLine="1"/>
    </xf>
    <xf numFmtId="0" fontId="6" fillId="0" borderId="78" xfId="10" applyFont="1" applyBorder="1" applyAlignment="1">
      <alignment horizontal="distributed" vertical="center" wrapText="1" justifyLastLine="1"/>
    </xf>
    <xf numFmtId="0" fontId="6" fillId="0" borderId="19" xfId="10" applyFont="1" applyBorder="1" applyAlignment="1">
      <alignment horizontal="distributed" vertical="center" wrapText="1" justifyLastLine="1"/>
    </xf>
    <xf numFmtId="0" fontId="9" fillId="0" borderId="3" xfId="10" applyFont="1" applyBorder="1" applyAlignment="1">
      <alignment horizontal="center" vertical="center"/>
    </xf>
    <xf numFmtId="0" fontId="9" fillId="0" borderId="3" xfId="10" applyFont="1" applyBorder="1" applyAlignment="1">
      <alignment vertical="center"/>
    </xf>
    <xf numFmtId="0" fontId="9" fillId="0" borderId="20" xfId="10" applyFont="1" applyBorder="1" applyAlignment="1">
      <alignment vertical="center"/>
    </xf>
    <xf numFmtId="0" fontId="9" fillId="0" borderId="78" xfId="10" applyFont="1" applyBorder="1" applyAlignment="1">
      <alignment vertical="center"/>
    </xf>
    <xf numFmtId="0" fontId="9" fillId="0" borderId="19" xfId="10" applyFont="1" applyBorder="1" applyAlignment="1">
      <alignment vertical="center"/>
    </xf>
    <xf numFmtId="0" fontId="6" fillId="0" borderId="4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4" xfId="10" applyFont="1" applyBorder="1" applyAlignment="1">
      <alignment vertical="center"/>
    </xf>
    <xf numFmtId="0" fontId="6" fillId="0" borderId="79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0" applyFont="1" applyBorder="1" applyAlignment="1">
      <alignment vertical="center"/>
    </xf>
    <xf numFmtId="0" fontId="6" fillId="0" borderId="22" xfId="1" applyFont="1" applyBorder="1">
      <alignment vertical="center"/>
    </xf>
    <xf numFmtId="0" fontId="6" fillId="0" borderId="80" xfId="1" applyFont="1" applyBorder="1">
      <alignment vertical="center"/>
    </xf>
    <xf numFmtId="0" fontId="6" fillId="0" borderId="25" xfId="10" applyFont="1" applyBorder="1" applyAlignment="1">
      <alignment vertical="center"/>
    </xf>
    <xf numFmtId="0" fontId="6" fillId="0" borderId="79" xfId="10" applyFont="1" applyBorder="1" applyAlignment="1">
      <alignment vertical="center"/>
    </xf>
    <xf numFmtId="0" fontId="6" fillId="0" borderId="69" xfId="10" applyFont="1" applyBorder="1" applyAlignment="1">
      <alignment vertical="center"/>
    </xf>
    <xf numFmtId="0" fontId="6" fillId="0" borderId="22" xfId="10" applyFont="1" applyBorder="1" applyAlignment="1">
      <alignment vertical="center"/>
    </xf>
    <xf numFmtId="0" fontId="6" fillId="0" borderId="80" xfId="10" applyFont="1" applyBorder="1" applyAlignment="1">
      <alignment vertical="center"/>
    </xf>
    <xf numFmtId="0" fontId="6" fillId="0" borderId="21" xfId="10" applyFont="1" applyBorder="1" applyAlignment="1">
      <alignment vertical="center"/>
    </xf>
    <xf numFmtId="0" fontId="9" fillId="0" borderId="18" xfId="10" applyFont="1" applyBorder="1" applyAlignment="1">
      <alignment horizontal="center" vertical="center"/>
    </xf>
    <xf numFmtId="0" fontId="9" fillId="0" borderId="18" xfId="1" applyFont="1" applyBorder="1">
      <alignment vertical="center"/>
    </xf>
    <xf numFmtId="0" fontId="9" fillId="0" borderId="18" xfId="10" applyFont="1" applyBorder="1" applyAlignment="1">
      <alignment vertical="center"/>
    </xf>
    <xf numFmtId="0" fontId="9" fillId="0" borderId="24" xfId="1" applyFont="1" applyBorder="1">
      <alignment vertical="center"/>
    </xf>
    <xf numFmtId="0" fontId="9" fillId="0" borderId="81" xfId="1" applyFont="1" applyBorder="1">
      <alignment vertical="center"/>
    </xf>
    <xf numFmtId="0" fontId="9" fillId="0" borderId="23" xfId="1" applyFont="1" applyBorder="1">
      <alignment vertical="center"/>
    </xf>
    <xf numFmtId="0" fontId="8" fillId="0" borderId="0" xfId="1" applyFont="1">
      <alignment vertical="center"/>
    </xf>
    <xf numFmtId="0" fontId="6" fillId="0" borderId="0" xfId="11" applyFont="1" applyAlignment="1">
      <alignment horizontal="right" vertical="center"/>
    </xf>
    <xf numFmtId="0" fontId="6" fillId="0" borderId="0" xfId="11" applyFont="1" applyAlignment="1">
      <alignment vertical="center"/>
    </xf>
    <xf numFmtId="0" fontId="2" fillId="0" borderId="0" xfId="11" applyFont="1" applyAlignment="1">
      <alignment vertical="center"/>
    </xf>
    <xf numFmtId="0" fontId="6" fillId="0" borderId="1" xfId="11" applyFont="1" applyBorder="1" applyAlignment="1">
      <alignment horizontal="right"/>
    </xf>
    <xf numFmtId="0" fontId="6" fillId="0" borderId="3" xfId="11" applyFont="1" applyBorder="1" applyAlignment="1">
      <alignment horizontal="distributed" vertical="center" justifyLastLine="1"/>
    </xf>
    <xf numFmtId="0" fontId="6" fillId="0" borderId="20" xfId="11" applyFont="1" applyBorder="1" applyAlignment="1">
      <alignment horizontal="distributed" justifyLastLine="1"/>
    </xf>
    <xf numFmtId="0" fontId="6" fillId="0" borderId="78" xfId="11" applyFont="1" applyBorder="1" applyAlignment="1">
      <alignment horizontal="distributed" vertical="center" justifyLastLine="1"/>
    </xf>
    <xf numFmtId="0" fontId="6" fillId="0" borderId="78" xfId="11" applyFont="1" applyBorder="1" applyAlignment="1">
      <alignment horizontal="distributed" justifyLastLine="1"/>
    </xf>
    <xf numFmtId="0" fontId="6" fillId="0" borderId="19" xfId="11" applyFont="1" applyBorder="1" applyAlignment="1">
      <alignment horizontal="distributed" vertical="center" justifyLastLine="1"/>
    </xf>
    <xf numFmtId="0" fontId="6" fillId="0" borderId="2" xfId="11" applyFont="1" applyBorder="1" applyAlignment="1">
      <alignment horizontal="distributed" vertical="center" justifyLastLine="1"/>
    </xf>
    <xf numFmtId="0" fontId="6" fillId="0" borderId="22" xfId="11" applyFont="1" applyBorder="1" applyAlignment="1">
      <alignment horizontal="distributed" vertical="top" justifyLastLine="1"/>
    </xf>
    <xf numFmtId="0" fontId="6" fillId="0" borderId="80" xfId="11" applyFont="1" applyBorder="1" applyAlignment="1">
      <alignment horizontal="distributed" vertical="center" justifyLastLine="1"/>
    </xf>
    <xf numFmtId="0" fontId="6" fillId="0" borderId="80" xfId="11" applyFont="1" applyBorder="1" applyAlignment="1">
      <alignment horizontal="center" vertical="top" shrinkToFit="1"/>
    </xf>
    <xf numFmtId="0" fontId="6" fillId="0" borderId="80" xfId="11" applyFont="1" applyBorder="1" applyAlignment="1">
      <alignment horizontal="distributed" vertical="top"/>
    </xf>
    <xf numFmtId="0" fontId="6" fillId="0" borderId="80" xfId="11" applyFont="1" applyBorder="1" applyAlignment="1">
      <alignment horizontal="distributed" vertical="top" justifyLastLine="1"/>
    </xf>
    <xf numFmtId="0" fontId="6" fillId="0" borderId="21" xfId="11" applyFont="1" applyBorder="1" applyAlignment="1">
      <alignment horizontal="distributed" vertical="center" justifyLastLine="1"/>
    </xf>
    <xf numFmtId="0" fontId="9" fillId="0" borderId="3" xfId="11" applyFont="1" applyBorder="1" applyAlignment="1">
      <alignment horizontal="center" vertical="center"/>
    </xf>
    <xf numFmtId="178" fontId="9" fillId="0" borderId="3" xfId="11" applyNumberFormat="1" applyFont="1" applyBorder="1" applyAlignment="1">
      <alignment vertical="center"/>
    </xf>
    <xf numFmtId="178" fontId="9" fillId="0" borderId="20" xfId="11" applyNumberFormat="1" applyFont="1" applyBorder="1" applyAlignment="1">
      <alignment vertical="center"/>
    </xf>
    <xf numFmtId="178" fontId="9" fillId="0" borderId="78" xfId="11" applyNumberFormat="1" applyFont="1" applyBorder="1" applyAlignment="1">
      <alignment vertical="center"/>
    </xf>
    <xf numFmtId="178" fontId="9" fillId="0" borderId="19" xfId="11" applyNumberFormat="1" applyFont="1" applyBorder="1" applyAlignment="1">
      <alignment vertical="center"/>
    </xf>
    <xf numFmtId="178" fontId="6" fillId="0" borderId="4" xfId="1" applyNumberFormat="1" applyFont="1" applyBorder="1">
      <alignment vertical="center"/>
    </xf>
    <xf numFmtId="178" fontId="6" fillId="0" borderId="25" xfId="1" applyNumberFormat="1" applyFont="1" applyBorder="1">
      <alignment vertical="center"/>
    </xf>
    <xf numFmtId="178" fontId="6" fillId="0" borderId="79" xfId="1" applyNumberFormat="1" applyFont="1" applyBorder="1">
      <alignment vertical="center"/>
    </xf>
    <xf numFmtId="178" fontId="6" fillId="0" borderId="22" xfId="1" applyNumberFormat="1" applyFont="1" applyBorder="1">
      <alignment vertical="center"/>
    </xf>
    <xf numFmtId="178" fontId="6" fillId="0" borderId="80" xfId="1" applyNumberFormat="1" applyFont="1" applyBorder="1">
      <alignment vertical="center"/>
    </xf>
    <xf numFmtId="178" fontId="6" fillId="0" borderId="2" xfId="1" applyNumberFormat="1" applyFont="1" applyBorder="1">
      <alignment vertical="center"/>
    </xf>
    <xf numFmtId="0" fontId="6" fillId="0" borderId="4" xfId="11" applyFont="1" applyBorder="1" applyAlignment="1">
      <alignment horizontal="right" vertical="center"/>
    </xf>
    <xf numFmtId="178" fontId="6" fillId="0" borderId="4" xfId="11" applyNumberFormat="1" applyFont="1" applyBorder="1" applyAlignment="1">
      <alignment vertical="center"/>
    </xf>
    <xf numFmtId="178" fontId="6" fillId="0" borderId="25" xfId="11" applyNumberFormat="1" applyFont="1" applyBorder="1" applyAlignment="1">
      <alignment vertical="center"/>
    </xf>
    <xf numFmtId="178" fontId="6" fillId="0" borderId="79" xfId="11" applyNumberFormat="1" applyFont="1" applyBorder="1" applyAlignment="1">
      <alignment vertical="center"/>
    </xf>
    <xf numFmtId="178" fontId="6" fillId="0" borderId="69" xfId="11" applyNumberFormat="1" applyFont="1" applyBorder="1" applyAlignment="1">
      <alignment vertical="center"/>
    </xf>
    <xf numFmtId="0" fontId="6" fillId="0" borderId="2" xfId="11" applyFont="1" applyBorder="1" applyAlignment="1">
      <alignment horizontal="right" vertical="center"/>
    </xf>
    <xf numFmtId="178" fontId="6" fillId="0" borderId="2" xfId="11" applyNumberFormat="1" applyFont="1" applyBorder="1" applyAlignment="1">
      <alignment vertical="center"/>
    </xf>
    <xf numFmtId="178" fontId="6" fillId="0" borderId="22" xfId="11" applyNumberFormat="1" applyFont="1" applyBorder="1" applyAlignment="1">
      <alignment vertical="center"/>
    </xf>
    <xf numFmtId="178" fontId="6" fillId="0" borderId="80" xfId="11" applyNumberFormat="1" applyFont="1" applyBorder="1" applyAlignment="1">
      <alignment vertical="center"/>
    </xf>
    <xf numFmtId="178" fontId="6" fillId="0" borderId="21" xfId="11" applyNumberFormat="1" applyFont="1" applyBorder="1" applyAlignment="1">
      <alignment vertical="center"/>
    </xf>
    <xf numFmtId="0" fontId="9" fillId="0" borderId="18" xfId="11" applyFont="1" applyBorder="1" applyAlignment="1">
      <alignment horizontal="center" vertical="center"/>
    </xf>
    <xf numFmtId="178" fontId="9" fillId="0" borderId="18" xfId="11" applyNumberFormat="1" applyFont="1" applyBorder="1" applyAlignment="1">
      <alignment vertical="center"/>
    </xf>
    <xf numFmtId="178" fontId="9" fillId="0" borderId="24" xfId="11" applyNumberFormat="1" applyFont="1" applyBorder="1" applyAlignment="1">
      <alignment vertical="center"/>
    </xf>
    <xf numFmtId="178" fontId="9" fillId="0" borderId="81" xfId="11" applyNumberFormat="1" applyFont="1" applyBorder="1" applyAlignment="1">
      <alignment vertical="center"/>
    </xf>
    <xf numFmtId="178" fontId="9" fillId="0" borderId="23" xfId="11" applyNumberFormat="1" applyFont="1" applyBorder="1" applyAlignment="1">
      <alignment vertical="center"/>
    </xf>
    <xf numFmtId="0" fontId="9" fillId="4" borderId="18" xfId="11" applyFont="1" applyFill="1" applyBorder="1" applyAlignment="1">
      <alignment horizontal="center" vertical="center"/>
    </xf>
    <xf numFmtId="178" fontId="9" fillId="4" borderId="18" xfId="11" applyNumberFormat="1" applyFont="1" applyFill="1" applyBorder="1" applyAlignment="1">
      <alignment vertical="center"/>
    </xf>
    <xf numFmtId="178" fontId="9" fillId="4" borderId="24" xfId="11" applyNumberFormat="1" applyFont="1" applyFill="1" applyBorder="1" applyAlignment="1">
      <alignment vertical="center"/>
    </xf>
    <xf numFmtId="178" fontId="9" fillId="4" borderId="81" xfId="11" applyNumberFormat="1" applyFont="1" applyFill="1" applyBorder="1" applyAlignment="1">
      <alignment vertical="center"/>
    </xf>
    <xf numFmtId="178" fontId="9" fillId="4" borderId="23" xfId="11" applyNumberFormat="1" applyFont="1" applyFill="1" applyBorder="1" applyAlignment="1">
      <alignment vertical="center"/>
    </xf>
    <xf numFmtId="0" fontId="6" fillId="0" borderId="0" xfId="11" applyFont="1" applyAlignment="1">
      <alignment horizontal="right"/>
    </xf>
    <xf numFmtId="0" fontId="6" fillId="0" borderId="15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38" fontId="25" fillId="0" borderId="0" xfId="4" applyFont="1" applyAlignment="1">
      <alignment vertical="center"/>
    </xf>
    <xf numFmtId="38" fontId="25" fillId="0" borderId="0" xfId="4" applyFont="1" applyAlignment="1">
      <alignment horizontal="right" vertical="center"/>
    </xf>
    <xf numFmtId="38" fontId="6" fillId="0" borderId="0" xfId="4" applyFont="1" applyAlignment="1">
      <alignment vertical="center"/>
    </xf>
    <xf numFmtId="0" fontId="25" fillId="0" borderId="0" xfId="1" applyFont="1">
      <alignment vertical="center"/>
    </xf>
    <xf numFmtId="38" fontId="25" fillId="0" borderId="0" xfId="1" applyNumberFormat="1" applyFont="1">
      <alignment vertical="center"/>
    </xf>
    <xf numFmtId="0" fontId="26" fillId="0" borderId="0" xfId="1" applyFont="1">
      <alignment vertical="center"/>
    </xf>
    <xf numFmtId="178" fontId="26" fillId="0" borderId="0" xfId="1" applyNumberFormat="1" applyFont="1">
      <alignment vertical="center"/>
    </xf>
    <xf numFmtId="178" fontId="9" fillId="0" borderId="0" xfId="11" applyNumberFormat="1" applyFont="1" applyAlignment="1">
      <alignment vertical="center"/>
    </xf>
    <xf numFmtId="0" fontId="6" fillId="0" borderId="0" xfId="1" applyFont="1" applyAlignment="1">
      <alignment horizontal="distributed" vertical="center" justifyLastLine="1"/>
    </xf>
    <xf numFmtId="178" fontId="9" fillId="0" borderId="0" xfId="11" applyNumberFormat="1" applyFont="1" applyAlignment="1">
      <alignment horizontal="right" vertical="center"/>
    </xf>
    <xf numFmtId="0" fontId="6" fillId="0" borderId="0" xfId="1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0" fontId="6" fillId="0" borderId="18" xfId="12" applyFont="1" applyBorder="1" applyAlignment="1">
      <alignment horizontal="center" vertical="center"/>
    </xf>
    <xf numFmtId="0" fontId="6" fillId="0" borderId="24" xfId="12" applyFont="1" applyBorder="1" applyAlignment="1">
      <alignment horizontal="distributed" vertical="center" justifyLastLine="1"/>
    </xf>
    <xf numFmtId="0" fontId="6" fillId="0" borderId="23" xfId="12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178" fontId="6" fillId="0" borderId="22" xfId="1" applyNumberFormat="1" applyFont="1" applyBorder="1" applyAlignment="1">
      <alignment horizontal="right" vertical="center"/>
    </xf>
    <xf numFmtId="178" fontId="6" fillId="0" borderId="21" xfId="1" applyNumberFormat="1" applyFont="1" applyBorder="1" applyAlignment="1">
      <alignment horizontal="right" vertical="center"/>
    </xf>
    <xf numFmtId="0" fontId="9" fillId="0" borderId="3" xfId="11" applyFont="1" applyBorder="1" applyAlignment="1">
      <alignment horizontal="center" vertical="center" shrinkToFit="1"/>
    </xf>
    <xf numFmtId="0" fontId="6" fillId="0" borderId="4" xfId="11" applyFont="1" applyBorder="1" applyAlignment="1">
      <alignment horizontal="right" vertical="center" shrinkToFit="1"/>
    </xf>
    <xf numFmtId="0" fontId="6" fillId="0" borderId="2" xfId="11" applyFont="1" applyBorder="1" applyAlignment="1">
      <alignment horizontal="right" vertical="center" shrinkToFit="1"/>
    </xf>
    <xf numFmtId="0" fontId="9" fillId="0" borderId="18" xfId="11" applyFont="1" applyBorder="1" applyAlignment="1">
      <alignment horizontal="center" vertical="center" shrinkToFit="1"/>
    </xf>
    <xf numFmtId="178" fontId="6" fillId="0" borderId="25" xfId="1" applyNumberFormat="1" applyFont="1" applyBorder="1" applyAlignment="1">
      <alignment horizontal="right" vertical="center"/>
    </xf>
    <xf numFmtId="178" fontId="6" fillId="0" borderId="69" xfId="1" applyNumberFormat="1" applyFont="1" applyBorder="1" applyAlignment="1">
      <alignment horizontal="right" vertical="center"/>
    </xf>
    <xf numFmtId="0" fontId="6" fillId="0" borderId="0" xfId="11" applyFont="1" applyAlignment="1">
      <alignment horizontal="right" vertical="top"/>
    </xf>
    <xf numFmtId="0" fontId="6" fillId="0" borderId="13" xfId="12" applyFont="1" applyBorder="1" applyAlignment="1">
      <alignment vertical="center" justifyLastLine="1"/>
    </xf>
    <xf numFmtId="0" fontId="6" fillId="0" borderId="0" xfId="12" applyFont="1" applyAlignment="1">
      <alignment vertical="center" justifyLastLine="1"/>
    </xf>
    <xf numFmtId="0" fontId="6" fillId="0" borderId="13" xfId="1" applyFont="1" applyBorder="1" applyAlignment="1">
      <alignment horizontal="distributed" vertical="center" justifyLastLine="1"/>
    </xf>
    <xf numFmtId="178" fontId="9" fillId="0" borderId="13" xfId="11" applyNumberFormat="1" applyFont="1" applyBorder="1" applyAlignment="1">
      <alignment vertical="center"/>
    </xf>
    <xf numFmtId="178" fontId="6" fillId="0" borderId="13" xfId="1" applyNumberFormat="1" applyFont="1" applyBorder="1">
      <alignment vertical="center"/>
    </xf>
    <xf numFmtId="178" fontId="6" fillId="0" borderId="0" xfId="11" applyNumberFormat="1" applyFont="1" applyAlignment="1">
      <alignment horizontal="left" vertical="center"/>
    </xf>
    <xf numFmtId="0" fontId="8" fillId="0" borderId="0" xfId="13" applyFont="1" applyAlignment="1">
      <alignment vertical="center"/>
    </xf>
    <xf numFmtId="0" fontId="27" fillId="0" borderId="0" xfId="13" applyFont="1"/>
    <xf numFmtId="0" fontId="6" fillId="0" borderId="0" xfId="13" applyFont="1"/>
    <xf numFmtId="184" fontId="6" fillId="0" borderId="0" xfId="13" applyNumberFormat="1" applyFont="1"/>
    <xf numFmtId="3" fontId="6" fillId="0" borderId="0" xfId="13" applyNumberFormat="1" applyFont="1"/>
    <xf numFmtId="3" fontId="4" fillId="0" borderId="0" xfId="13" applyNumberFormat="1" applyFont="1" applyAlignment="1">
      <alignment vertical="center"/>
    </xf>
    <xf numFmtId="0" fontId="2" fillId="0" borderId="0" xfId="13"/>
    <xf numFmtId="184" fontId="2" fillId="0" borderId="0" xfId="13" applyNumberFormat="1" applyAlignment="1">
      <alignment horizontal="right"/>
    </xf>
    <xf numFmtId="184" fontId="2" fillId="0" borderId="0" xfId="13" applyNumberFormat="1"/>
    <xf numFmtId="184" fontId="6" fillId="0" borderId="0" xfId="13" applyNumberFormat="1" applyFont="1" applyAlignment="1">
      <alignment horizontal="right"/>
    </xf>
    <xf numFmtId="0" fontId="4" fillId="0" borderId="0" xfId="13" applyFont="1" applyAlignment="1">
      <alignment vertical="center"/>
    </xf>
    <xf numFmtId="0" fontId="6" fillId="0" borderId="9" xfId="13" applyFont="1" applyBorder="1" applyAlignment="1">
      <alignment horizontal="distributed" vertical="center" justifyLastLine="1"/>
    </xf>
    <xf numFmtId="0" fontId="6" fillId="0" borderId="10" xfId="13" applyFont="1" applyBorder="1" applyAlignment="1">
      <alignment horizontal="distributed" vertical="center" justifyLastLine="1"/>
    </xf>
    <xf numFmtId="0" fontId="6" fillId="0" borderId="15" xfId="13" applyFont="1" applyBorder="1" applyAlignment="1">
      <alignment horizontal="center" vertical="center" justifyLastLine="1"/>
    </xf>
    <xf numFmtId="0" fontId="6" fillId="0" borderId="16" xfId="13" applyFont="1" applyBorder="1" applyAlignment="1">
      <alignment horizontal="center" vertical="center" justifyLastLine="1"/>
    </xf>
    <xf numFmtId="0" fontId="6" fillId="0" borderId="17" xfId="13" applyFont="1" applyBorder="1" applyAlignment="1">
      <alignment horizontal="center" vertical="center" justifyLastLine="1"/>
    </xf>
    <xf numFmtId="0" fontId="6" fillId="0" borderId="15" xfId="13" applyFont="1" applyBorder="1" applyAlignment="1">
      <alignment horizontal="center" vertical="center"/>
    </xf>
    <xf numFmtId="0" fontId="6" fillId="0" borderId="17" xfId="13" applyFont="1" applyBorder="1" applyAlignment="1">
      <alignment horizontal="center" vertical="center"/>
    </xf>
    <xf numFmtId="0" fontId="6" fillId="0" borderId="11" xfId="13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distributed" vertical="center" justifyLastLine="1"/>
    </xf>
    <xf numFmtId="0" fontId="6" fillId="0" borderId="20" xfId="14" applyFont="1" applyBorder="1" applyAlignment="1">
      <alignment horizontal="distributed" vertical="center" justifyLastLine="1"/>
    </xf>
    <xf numFmtId="184" fontId="6" fillId="0" borderId="19" xfId="14" applyNumberFormat="1" applyFont="1" applyBorder="1" applyAlignment="1">
      <alignment horizontal="center" vertical="center" shrinkToFit="1"/>
    </xf>
    <xf numFmtId="0" fontId="6" fillId="0" borderId="78" xfId="14" applyFont="1" applyBorder="1" applyAlignment="1">
      <alignment horizontal="distributed" vertical="center" justifyLastLine="1"/>
    </xf>
    <xf numFmtId="0" fontId="6" fillId="0" borderId="19" xfId="14" applyFont="1" applyBorder="1" applyAlignment="1">
      <alignment horizontal="distributed" vertical="center" justifyLastLine="1"/>
    </xf>
    <xf numFmtId="0" fontId="6" fillId="0" borderId="82" xfId="13" applyFont="1" applyBorder="1" applyAlignment="1">
      <alignment horizontal="center" vertical="center"/>
    </xf>
    <xf numFmtId="0" fontId="6" fillId="0" borderId="83" xfId="14" applyFont="1" applyBorder="1" applyAlignment="1">
      <alignment horizontal="distributed" vertical="center"/>
    </xf>
    <xf numFmtId="178" fontId="6" fillId="0" borderId="84" xfId="14" applyNumberFormat="1" applyFont="1" applyBorder="1" applyAlignment="1">
      <alignment vertical="center"/>
    </xf>
    <xf numFmtId="185" fontId="6" fillId="0" borderId="85" xfId="14" applyNumberFormat="1" applyFont="1" applyBorder="1" applyAlignment="1">
      <alignment vertical="center" shrinkToFit="1"/>
    </xf>
    <xf numFmtId="178" fontId="6" fillId="0" borderId="86" xfId="14" applyNumberFormat="1" applyFont="1" applyBorder="1" applyAlignment="1">
      <alignment vertical="center"/>
    </xf>
    <xf numFmtId="178" fontId="6" fillId="0" borderId="85" xfId="14" applyNumberFormat="1" applyFont="1" applyBorder="1" applyAlignment="1">
      <alignment vertical="center"/>
    </xf>
    <xf numFmtId="0" fontId="6" fillId="0" borderId="87" xfId="13" applyFont="1" applyBorder="1"/>
    <xf numFmtId="0" fontId="6" fillId="0" borderId="88" xfId="14" applyFont="1" applyBorder="1" applyAlignment="1">
      <alignment horizontal="distributed" vertical="center"/>
    </xf>
    <xf numFmtId="178" fontId="6" fillId="0" borderId="89" xfId="14" applyNumberFormat="1" applyFont="1" applyBorder="1" applyAlignment="1">
      <alignment vertical="center"/>
    </xf>
    <xf numFmtId="185" fontId="6" fillId="0" borderId="90" xfId="14" applyNumberFormat="1" applyFont="1" applyBorder="1" applyAlignment="1">
      <alignment vertical="center" shrinkToFit="1"/>
    </xf>
    <xf numFmtId="178" fontId="6" fillId="0" borderId="73" xfId="14" applyNumberFormat="1" applyFont="1" applyBorder="1" applyAlignment="1">
      <alignment vertical="center"/>
    </xf>
    <xf numFmtId="178" fontId="6" fillId="0" borderId="91" xfId="14" applyNumberFormat="1" applyFont="1" applyBorder="1" applyAlignment="1">
      <alignment vertical="center"/>
    </xf>
    <xf numFmtId="178" fontId="6" fillId="0" borderId="74" xfId="14" applyNumberFormat="1" applyFont="1" applyBorder="1" applyAlignment="1">
      <alignment vertical="center"/>
    </xf>
    <xf numFmtId="0" fontId="6" fillId="0" borderId="15" xfId="14" applyFont="1" applyBorder="1" applyAlignment="1">
      <alignment horizontal="distributed" vertical="center" justifyLastLine="1"/>
    </xf>
    <xf numFmtId="0" fontId="6" fillId="0" borderId="17" xfId="14" applyFont="1" applyBorder="1" applyAlignment="1">
      <alignment horizontal="distributed" vertical="center" justifyLastLine="1"/>
    </xf>
    <xf numFmtId="178" fontId="6" fillId="0" borderId="24" xfId="14" applyNumberFormat="1" applyFont="1" applyBorder="1" applyAlignment="1">
      <alignment vertical="center"/>
    </xf>
    <xf numFmtId="185" fontId="6" fillId="0" borderId="23" xfId="14" applyNumberFormat="1" applyFont="1" applyBorder="1" applyAlignment="1">
      <alignment vertical="center"/>
    </xf>
    <xf numFmtId="178" fontId="28" fillId="0" borderId="24" xfId="15" applyNumberFormat="1" applyFont="1" applyFill="1" applyBorder="1" applyAlignment="1">
      <alignment vertical="center"/>
    </xf>
    <xf numFmtId="178" fontId="28" fillId="0" borderId="81" xfId="15" applyNumberFormat="1" applyFont="1" applyFill="1" applyBorder="1" applyAlignment="1">
      <alignment vertical="center"/>
    </xf>
    <xf numFmtId="178" fontId="28" fillId="0" borderId="23" xfId="15" applyNumberFormat="1" applyFont="1" applyFill="1" applyBorder="1" applyAlignment="1">
      <alignment vertical="center"/>
    </xf>
    <xf numFmtId="178" fontId="9" fillId="0" borderId="24" xfId="14" applyNumberFormat="1" applyFont="1" applyBorder="1" applyAlignment="1">
      <alignment vertical="center"/>
    </xf>
    <xf numFmtId="185" fontId="9" fillId="0" borderId="23" xfId="14" applyNumberFormat="1" applyFont="1" applyBorder="1" applyAlignment="1">
      <alignment vertical="center"/>
    </xf>
    <xf numFmtId="185" fontId="6" fillId="0" borderId="85" xfId="14" applyNumberFormat="1" applyFont="1" applyBorder="1" applyAlignment="1">
      <alignment vertical="center"/>
    </xf>
    <xf numFmtId="178" fontId="28" fillId="0" borderId="84" xfId="15" applyNumberFormat="1" applyFont="1" applyFill="1" applyBorder="1" applyAlignment="1">
      <alignment vertical="center"/>
    </xf>
    <xf numFmtId="178" fontId="28" fillId="0" borderId="86" xfId="15" applyNumberFormat="1" applyFont="1" applyFill="1" applyBorder="1" applyAlignment="1">
      <alignment vertical="center"/>
    </xf>
    <xf numFmtId="178" fontId="28" fillId="0" borderId="85" xfId="15" applyNumberFormat="1" applyFont="1" applyFill="1" applyBorder="1" applyAlignment="1">
      <alignment vertical="center"/>
    </xf>
    <xf numFmtId="0" fontId="6" fillId="0" borderId="92" xfId="13" applyFont="1" applyBorder="1"/>
    <xf numFmtId="0" fontId="6" fillId="0" borderId="93" xfId="14" applyFont="1" applyBorder="1" applyAlignment="1">
      <alignment horizontal="distributed" vertical="center"/>
    </xf>
    <xf numFmtId="178" fontId="6" fillId="0" borderId="94" xfId="14" applyNumberFormat="1" applyFont="1" applyBorder="1" applyAlignment="1">
      <alignment vertical="center"/>
    </xf>
    <xf numFmtId="185" fontId="6" fillId="0" borderId="95" xfId="14" applyNumberFormat="1" applyFont="1" applyBorder="1" applyAlignment="1">
      <alignment vertical="center"/>
    </xf>
    <xf numFmtId="178" fontId="28" fillId="0" borderId="94" xfId="15" applyNumberFormat="1" applyFont="1" applyFill="1" applyBorder="1" applyAlignment="1">
      <alignment vertical="center"/>
    </xf>
    <xf numFmtId="178" fontId="28" fillId="0" borderId="96" xfId="15" applyNumberFormat="1" applyFont="1" applyFill="1" applyBorder="1" applyAlignment="1">
      <alignment vertical="center"/>
    </xf>
    <xf numFmtId="178" fontId="28" fillId="0" borderId="95" xfId="15" applyNumberFormat="1" applyFont="1" applyFill="1" applyBorder="1" applyAlignment="1">
      <alignment vertical="center"/>
    </xf>
    <xf numFmtId="185" fontId="6" fillId="0" borderId="95" xfId="14" applyNumberFormat="1" applyFont="1" applyBorder="1" applyAlignment="1">
      <alignment vertical="center" shrinkToFit="1"/>
    </xf>
    <xf numFmtId="0" fontId="6" fillId="0" borderId="93" xfId="14" applyFont="1" applyBorder="1" applyAlignment="1">
      <alignment horizontal="distributed" vertical="center" wrapText="1"/>
    </xf>
    <xf numFmtId="178" fontId="28" fillId="0" borderId="94" xfId="15" applyNumberFormat="1" applyFont="1" applyFill="1" applyBorder="1" applyAlignment="1">
      <alignment horizontal="right" vertical="center"/>
    </xf>
    <xf numFmtId="178" fontId="28" fillId="0" borderId="96" xfId="15" applyNumberFormat="1" applyFont="1" applyFill="1" applyBorder="1" applyAlignment="1">
      <alignment horizontal="right" vertical="center"/>
    </xf>
    <xf numFmtId="178" fontId="28" fillId="0" borderId="95" xfId="15" applyNumberFormat="1" applyFont="1" applyFill="1" applyBorder="1" applyAlignment="1">
      <alignment horizontal="right" vertical="center"/>
    </xf>
    <xf numFmtId="178" fontId="6" fillId="0" borderId="92" xfId="14" applyNumberFormat="1" applyFont="1" applyBorder="1" applyAlignment="1">
      <alignment horizontal="right" vertical="center"/>
    </xf>
    <xf numFmtId="178" fontId="6" fillId="0" borderId="95" xfId="14" applyNumberFormat="1" applyFont="1" applyBorder="1" applyAlignment="1">
      <alignment horizontal="right" vertical="center"/>
    </xf>
    <xf numFmtId="0" fontId="6" fillId="0" borderId="92" xfId="13" applyFont="1" applyBorder="1" applyAlignment="1">
      <alignment horizontal="center" vertical="center"/>
    </xf>
    <xf numFmtId="185" fontId="6" fillId="0" borderId="74" xfId="14" applyNumberFormat="1" applyFont="1" applyBorder="1" applyAlignment="1">
      <alignment vertical="center"/>
    </xf>
    <xf numFmtId="178" fontId="28" fillId="0" borderId="73" xfId="15" applyNumberFormat="1" applyFont="1" applyFill="1" applyBorder="1" applyAlignment="1">
      <alignment vertical="center"/>
    </xf>
    <xf numFmtId="178" fontId="28" fillId="0" borderId="91" xfId="15" applyNumberFormat="1" applyFont="1" applyFill="1" applyBorder="1" applyAlignment="1">
      <alignment vertical="center"/>
    </xf>
    <xf numFmtId="178" fontId="28" fillId="0" borderId="74" xfId="15" applyNumberFormat="1" applyFont="1" applyFill="1" applyBorder="1" applyAlignment="1">
      <alignment vertical="center"/>
    </xf>
    <xf numFmtId="185" fontId="6" fillId="0" borderId="74" xfId="14" applyNumberFormat="1" applyFont="1" applyBorder="1" applyAlignment="1">
      <alignment vertical="center" shrinkToFit="1"/>
    </xf>
    <xf numFmtId="0" fontId="6" fillId="0" borderId="0" xfId="13" applyFont="1" applyAlignment="1">
      <alignment vertical="center"/>
    </xf>
    <xf numFmtId="184" fontId="6" fillId="0" borderId="0" xfId="13" applyNumberFormat="1" applyFont="1" applyAlignment="1">
      <alignment horizontal="right" vertical="center"/>
    </xf>
    <xf numFmtId="178" fontId="6" fillId="0" borderId="0" xfId="13" applyNumberFormat="1" applyFont="1"/>
    <xf numFmtId="186" fontId="6" fillId="0" borderId="0" xfId="13" applyNumberFormat="1" applyFont="1"/>
    <xf numFmtId="0" fontId="6" fillId="0" borderId="0" xfId="13" applyFont="1" applyAlignment="1">
      <alignment shrinkToFit="1"/>
    </xf>
    <xf numFmtId="0" fontId="6" fillId="0" borderId="0" xfId="13" applyFont="1" applyAlignment="1">
      <alignment horizontal="right"/>
    </xf>
    <xf numFmtId="0" fontId="6" fillId="0" borderId="15" xfId="13" applyFont="1" applyBorder="1" applyAlignment="1">
      <alignment horizontal="distributed" vertical="center" justifyLastLine="1"/>
    </xf>
    <xf numFmtId="0" fontId="6" fillId="0" borderId="17" xfId="13" applyFont="1" applyBorder="1" applyAlignment="1">
      <alignment horizontal="distributed" vertical="center" justifyLastLine="1"/>
    </xf>
    <xf numFmtId="0" fontId="6" fillId="0" borderId="18" xfId="16" applyFont="1" applyBorder="1" applyAlignment="1">
      <alignment horizontal="distributed" vertical="center" justifyLastLine="1"/>
    </xf>
    <xf numFmtId="0" fontId="6" fillId="0" borderId="18" xfId="16" applyFont="1" applyBorder="1" applyAlignment="1">
      <alignment horizontal="distributed" vertical="center" wrapText="1" justifyLastLine="1"/>
    </xf>
    <xf numFmtId="0" fontId="6" fillId="0" borderId="18" xfId="16" applyFont="1" applyBorder="1" applyAlignment="1">
      <alignment horizontal="center" vertical="center" wrapText="1" shrinkToFit="1"/>
    </xf>
    <xf numFmtId="0" fontId="21" fillId="0" borderId="0" xfId="13" applyFont="1"/>
    <xf numFmtId="0" fontId="6" fillId="0" borderId="9" xfId="13" applyFont="1" applyBorder="1" applyAlignment="1">
      <alignment horizontal="center" vertical="center" shrinkToFit="1"/>
    </xf>
    <xf numFmtId="0" fontId="6" fillId="0" borderId="10" xfId="13" applyFont="1" applyBorder="1" applyAlignment="1">
      <alignment horizontal="center" vertical="center" shrinkToFit="1"/>
    </xf>
    <xf numFmtId="178" fontId="6" fillId="0" borderId="5" xfId="13" applyNumberFormat="1" applyFont="1" applyBorder="1" applyAlignment="1">
      <alignment vertical="center" shrinkToFit="1"/>
    </xf>
    <xf numFmtId="0" fontId="6" fillId="0" borderId="13" xfId="13" applyFont="1" applyBorder="1" applyAlignment="1">
      <alignment vertical="center"/>
    </xf>
    <xf numFmtId="184" fontId="6" fillId="0" borderId="74" xfId="14" applyNumberFormat="1" applyFont="1" applyBorder="1" applyAlignment="1">
      <alignment horizontal="center" vertical="center" shrinkToFit="1"/>
    </xf>
    <xf numFmtId="187" fontId="6" fillId="0" borderId="6" xfId="13" applyNumberFormat="1" applyFont="1" applyBorder="1" applyAlignment="1">
      <alignment vertical="center" shrinkToFit="1"/>
    </xf>
    <xf numFmtId="0" fontId="6" fillId="0" borderId="4" xfId="13" applyFont="1" applyBorder="1" applyAlignment="1">
      <alignment vertical="center"/>
    </xf>
    <xf numFmtId="0" fontId="6" fillId="0" borderId="70" xfId="14" applyFont="1" applyBorder="1" applyAlignment="1">
      <alignment horizontal="right" vertical="center" shrinkToFit="1"/>
    </xf>
    <xf numFmtId="178" fontId="6" fillId="0" borderId="70" xfId="15" applyNumberFormat="1" applyFont="1" applyFill="1" applyBorder="1" applyAlignment="1">
      <alignment vertical="center" shrinkToFit="1"/>
    </xf>
    <xf numFmtId="178" fontId="6" fillId="0" borderId="70" xfId="15" applyNumberFormat="1" applyFont="1" applyFill="1" applyBorder="1" applyAlignment="1">
      <alignment horizontal="right" vertical="center" shrinkToFit="1"/>
    </xf>
    <xf numFmtId="0" fontId="6" fillId="0" borderId="97" xfId="14" applyFont="1" applyBorder="1" applyAlignment="1">
      <alignment horizontal="right" vertical="center" shrinkToFit="1"/>
    </xf>
    <xf numFmtId="178" fontId="6" fillId="0" borderId="97" xfId="15" applyNumberFormat="1" applyFont="1" applyFill="1" applyBorder="1" applyAlignment="1">
      <alignment vertical="center" shrinkToFit="1"/>
    </xf>
    <xf numFmtId="178" fontId="6" fillId="0" borderId="97" xfId="15" applyNumberFormat="1" applyFont="1" applyFill="1" applyBorder="1" applyAlignment="1">
      <alignment horizontal="right" vertical="center" shrinkToFit="1"/>
    </xf>
    <xf numFmtId="0" fontId="6" fillId="0" borderId="2" xfId="13" applyFont="1" applyBorder="1" applyAlignment="1">
      <alignment vertical="center"/>
    </xf>
    <xf numFmtId="178" fontId="9" fillId="0" borderId="5" xfId="13" applyNumberFormat="1" applyFont="1" applyBorder="1" applyAlignment="1">
      <alignment horizontal="right" vertical="center" shrinkToFit="1"/>
    </xf>
    <xf numFmtId="0" fontId="6" fillId="0" borderId="7" xfId="14" applyFont="1" applyBorder="1" applyAlignment="1">
      <alignment horizontal="right" vertical="center" shrinkToFit="1"/>
    </xf>
    <xf numFmtId="178" fontId="6" fillId="0" borderId="7" xfId="15" applyNumberFormat="1" applyFont="1" applyFill="1" applyBorder="1" applyAlignment="1">
      <alignment vertical="center" shrinkToFit="1"/>
    </xf>
    <xf numFmtId="178" fontId="6" fillId="0" borderId="7" xfId="15" applyNumberFormat="1" applyFont="1" applyFill="1" applyBorder="1" applyAlignment="1">
      <alignment horizontal="right" vertical="center" shrinkToFit="1"/>
    </xf>
    <xf numFmtId="184" fontId="21" fillId="0" borderId="0" xfId="13" applyNumberFormat="1" applyFont="1"/>
    <xf numFmtId="0" fontId="6" fillId="0" borderId="11" xfId="13" applyFont="1" applyBorder="1" applyAlignment="1">
      <alignment vertical="center"/>
    </xf>
    <xf numFmtId="178" fontId="6" fillId="0" borderId="5" xfId="13" applyNumberFormat="1" applyFont="1" applyBorder="1" applyAlignment="1">
      <alignment horizontal="right" vertical="center" shrinkToFit="1"/>
    </xf>
    <xf numFmtId="38" fontId="21" fillId="0" borderId="0" xfId="15" applyFont="1" applyFill="1"/>
    <xf numFmtId="0" fontId="2" fillId="0" borderId="0" xfId="13" applyAlignment="1">
      <alignment shrinkToFit="1"/>
    </xf>
    <xf numFmtId="187" fontId="2" fillId="0" borderId="0" xfId="13" applyNumberFormat="1"/>
    <xf numFmtId="0" fontId="6" fillId="0" borderId="0" xfId="13" applyFont="1" applyAlignment="1">
      <alignment horizontal="right" vertical="center"/>
    </xf>
    <xf numFmtId="0" fontId="8" fillId="0" borderId="0" xfId="13" applyFont="1" applyAlignment="1">
      <alignment horizontal="center" vertical="center"/>
    </xf>
    <xf numFmtId="49" fontId="8" fillId="0" borderId="0" xfId="13" applyNumberFormat="1" applyFont="1" applyAlignment="1">
      <alignment vertical="center"/>
    </xf>
    <xf numFmtId="0" fontId="2" fillId="0" borderId="0" xfId="13" applyAlignment="1">
      <alignment horizontal="center" vertical="center"/>
    </xf>
    <xf numFmtId="0" fontId="6" fillId="0" borderId="0" xfId="13" applyFont="1" applyAlignment="1">
      <alignment horizontal="center" vertical="center"/>
    </xf>
    <xf numFmtId="49" fontId="6" fillId="0" borderId="0" xfId="13" applyNumberFormat="1" applyFont="1"/>
    <xf numFmtId="0" fontId="6" fillId="0" borderId="8" xfId="13" applyFont="1" applyBorder="1" applyAlignment="1">
      <alignment horizontal="distributed" vertical="center" justifyLastLine="1"/>
    </xf>
    <xf numFmtId="0" fontId="6" fillId="0" borderId="10" xfId="13" applyFont="1" applyBorder="1" applyAlignment="1">
      <alignment horizontal="distributed" vertical="center" justifyLastLine="1"/>
    </xf>
    <xf numFmtId="0" fontId="6" fillId="0" borderId="1" xfId="13" applyFont="1" applyBorder="1" applyAlignment="1">
      <alignment horizontal="distributed" vertical="center" justifyLastLine="1"/>
    </xf>
    <xf numFmtId="0" fontId="6" fillId="0" borderId="14" xfId="13" applyFont="1" applyBorder="1" applyAlignment="1">
      <alignment horizontal="distributed" vertical="center" justifyLastLine="1"/>
    </xf>
    <xf numFmtId="0" fontId="6" fillId="0" borderId="13" xfId="14" applyFont="1" applyBorder="1" applyAlignment="1">
      <alignment horizontal="distributed" vertical="center" justifyLastLine="1"/>
    </xf>
    <xf numFmtId="184" fontId="6" fillId="0" borderId="23" xfId="14" applyNumberFormat="1" applyFont="1" applyBorder="1" applyAlignment="1">
      <alignment horizontal="center" vertical="center" shrinkToFit="1"/>
    </xf>
    <xf numFmtId="0" fontId="6" fillId="0" borderId="76" xfId="14" applyFont="1" applyBorder="1" applyAlignment="1">
      <alignment horizontal="distributed" vertical="center" justifyLastLine="1"/>
    </xf>
    <xf numFmtId="0" fontId="6" fillId="0" borderId="98" xfId="16" applyFont="1" applyBorder="1" applyAlignment="1">
      <alignment horizontal="distributed" vertical="center" indent="1"/>
    </xf>
    <xf numFmtId="0" fontId="6" fillId="0" borderId="83" xfId="16" applyFont="1" applyBorder="1" applyAlignment="1">
      <alignment horizontal="distributed" vertical="center" indent="1"/>
    </xf>
    <xf numFmtId="178" fontId="6" fillId="0" borderId="84" xfId="13" applyNumberFormat="1" applyFont="1" applyBorder="1" applyAlignment="1">
      <alignment vertical="center"/>
    </xf>
    <xf numFmtId="186" fontId="6" fillId="0" borderId="85" xfId="13" applyNumberFormat="1" applyFont="1" applyBorder="1" applyAlignment="1">
      <alignment vertical="center"/>
    </xf>
    <xf numFmtId="178" fontId="6" fillId="0" borderId="82" xfId="13" applyNumberFormat="1" applyFont="1" applyBorder="1" applyAlignment="1">
      <alignment vertical="center"/>
    </xf>
    <xf numFmtId="186" fontId="6" fillId="0" borderId="72" xfId="13" applyNumberFormat="1" applyFont="1" applyBorder="1" applyAlignment="1">
      <alignment vertical="center"/>
    </xf>
    <xf numFmtId="178" fontId="6" fillId="0" borderId="99" xfId="13" applyNumberFormat="1" applyFont="1" applyBorder="1" applyAlignment="1">
      <alignment vertical="center"/>
    </xf>
    <xf numFmtId="0" fontId="6" fillId="0" borderId="100" xfId="16" applyFont="1" applyBorder="1" applyAlignment="1">
      <alignment horizontal="distributed" vertical="center" indent="1"/>
    </xf>
    <xf numFmtId="0" fontId="6" fillId="0" borderId="93" xfId="16" applyFont="1" applyBorder="1" applyAlignment="1">
      <alignment horizontal="distributed" vertical="center" indent="1"/>
    </xf>
    <xf numFmtId="178" fontId="6" fillId="0" borderId="94" xfId="13" applyNumberFormat="1" applyFont="1" applyBorder="1" applyAlignment="1">
      <alignment vertical="center"/>
    </xf>
    <xf numFmtId="186" fontId="6" fillId="0" borderId="95" xfId="13" applyNumberFormat="1" applyFont="1" applyBorder="1" applyAlignment="1">
      <alignment vertical="center"/>
    </xf>
    <xf numFmtId="178" fontId="6" fillId="0" borderId="92" xfId="13" applyNumberFormat="1" applyFont="1" applyBorder="1" applyAlignment="1">
      <alignment vertical="center"/>
    </xf>
    <xf numFmtId="178" fontId="6" fillId="0" borderId="101" xfId="13" applyNumberFormat="1" applyFont="1" applyBorder="1" applyAlignment="1">
      <alignment vertical="center"/>
    </xf>
    <xf numFmtId="0" fontId="6" fillId="0" borderId="102" xfId="13" applyFont="1" applyBorder="1" applyAlignment="1">
      <alignment horizontal="center" vertical="center"/>
    </xf>
    <xf numFmtId="0" fontId="6" fillId="0" borderId="103" xfId="16" applyFont="1" applyBorder="1" applyAlignment="1">
      <alignment horizontal="distributed" vertical="center" indent="1"/>
    </xf>
    <xf numFmtId="0" fontId="6" fillId="0" borderId="104" xfId="16" applyFont="1" applyBorder="1" applyAlignment="1">
      <alignment horizontal="distributed" vertical="center" indent="1"/>
    </xf>
    <xf numFmtId="0" fontId="6" fillId="0" borderId="13" xfId="13" applyFont="1" applyBorder="1" applyAlignment="1">
      <alignment horizontal="center" vertical="center"/>
    </xf>
    <xf numFmtId="49" fontId="6" fillId="0" borderId="105" xfId="13" applyNumberFormat="1" applyFont="1" applyBorder="1" applyAlignment="1">
      <alignment horizontal="center" vertical="center"/>
    </xf>
    <xf numFmtId="0" fontId="6" fillId="0" borderId="100" xfId="16" applyFont="1" applyBorder="1" applyAlignment="1">
      <alignment horizontal="distributed" vertical="center" wrapText="1"/>
    </xf>
    <xf numFmtId="0" fontId="6" fillId="0" borderId="93" xfId="16" applyFont="1" applyBorder="1" applyAlignment="1">
      <alignment vertical="center" wrapText="1"/>
    </xf>
    <xf numFmtId="0" fontId="6" fillId="0" borderId="100" xfId="16" applyFont="1" applyBorder="1" applyAlignment="1">
      <alignment horizontal="distributed" vertical="center" wrapText="1" indent="1"/>
    </xf>
    <xf numFmtId="0" fontId="6" fillId="0" borderId="93" xfId="16" applyFont="1" applyBorder="1" applyAlignment="1">
      <alignment horizontal="distributed" vertical="center" wrapText="1" indent="1"/>
    </xf>
    <xf numFmtId="0" fontId="6" fillId="0" borderId="87" xfId="13" applyFont="1" applyBorder="1" applyAlignment="1">
      <alignment horizontal="center" vertical="center"/>
    </xf>
    <xf numFmtId="0" fontId="6" fillId="0" borderId="106" xfId="16" applyFont="1" applyBorder="1" applyAlignment="1">
      <alignment horizontal="distributed" vertical="center" wrapText="1" indent="1"/>
    </xf>
    <xf numFmtId="0" fontId="6" fillId="0" borderId="88" xfId="16" applyFont="1" applyBorder="1" applyAlignment="1">
      <alignment horizontal="distributed" vertical="center" wrapText="1" indent="1"/>
    </xf>
    <xf numFmtId="178" fontId="6" fillId="0" borderId="89" xfId="13" applyNumberFormat="1" applyFont="1" applyBorder="1" applyAlignment="1">
      <alignment vertical="center"/>
    </xf>
    <xf numFmtId="186" fontId="6" fillId="0" borderId="74" xfId="13" applyNumberFormat="1" applyFont="1" applyBorder="1" applyAlignment="1">
      <alignment vertical="center"/>
    </xf>
    <xf numFmtId="178" fontId="6" fillId="0" borderId="102" xfId="13" applyNumberFormat="1" applyFont="1" applyBorder="1" applyAlignment="1">
      <alignment vertical="center"/>
    </xf>
    <xf numFmtId="178" fontId="6" fillId="0" borderId="107" xfId="13" applyNumberFormat="1" applyFont="1" applyBorder="1" applyAlignment="1">
      <alignment vertical="center"/>
    </xf>
    <xf numFmtId="0" fontId="6" fillId="0" borderId="15" xfId="16" applyFont="1" applyBorder="1" applyAlignment="1">
      <alignment horizontal="center" vertical="center"/>
    </xf>
    <xf numFmtId="0" fontId="6" fillId="0" borderId="16" xfId="16" applyFont="1" applyBorder="1" applyAlignment="1">
      <alignment horizontal="center" vertical="center"/>
    </xf>
    <xf numFmtId="0" fontId="6" fillId="0" borderId="17" xfId="16" applyFont="1" applyBorder="1" applyAlignment="1">
      <alignment horizontal="center" vertical="center"/>
    </xf>
    <xf numFmtId="178" fontId="9" fillId="0" borderId="24" xfId="13" applyNumberFormat="1" applyFont="1" applyBorder="1" applyAlignment="1">
      <alignment vertical="center"/>
    </xf>
    <xf numFmtId="186" fontId="9" fillId="0" borderId="85" xfId="13" applyNumberFormat="1" applyFont="1" applyBorder="1" applyAlignment="1">
      <alignment vertical="center"/>
    </xf>
    <xf numFmtId="178" fontId="9" fillId="0" borderId="15" xfId="13" applyNumberFormat="1" applyFont="1" applyBorder="1" applyAlignment="1">
      <alignment vertical="center"/>
    </xf>
    <xf numFmtId="186" fontId="9" fillId="0" borderId="23" xfId="13" applyNumberFormat="1" applyFont="1" applyBorder="1" applyAlignment="1">
      <alignment vertical="center"/>
    </xf>
    <xf numFmtId="178" fontId="9" fillId="0" borderId="28" xfId="13" applyNumberFormat="1" applyFont="1" applyBorder="1" applyAlignment="1">
      <alignment vertical="center"/>
    </xf>
    <xf numFmtId="0" fontId="6" fillId="0" borderId="9" xfId="13" applyFont="1" applyBorder="1" applyAlignment="1">
      <alignment horizontal="center" vertical="center"/>
    </xf>
    <xf numFmtId="0" fontId="6" fillId="0" borderId="8" xfId="13" applyFont="1" applyBorder="1" applyAlignment="1">
      <alignment horizontal="distributed" vertical="center" indent="1"/>
    </xf>
    <xf numFmtId="0" fontId="6" fillId="0" borderId="10" xfId="13" applyFont="1" applyBorder="1" applyAlignment="1">
      <alignment horizontal="distributed" vertical="center" indent="1"/>
    </xf>
    <xf numFmtId="178" fontId="6" fillId="0" borderId="20" xfId="13" applyNumberFormat="1" applyFont="1" applyBorder="1" applyAlignment="1">
      <alignment vertical="center"/>
    </xf>
    <xf numFmtId="186" fontId="6" fillId="0" borderId="19" xfId="13" applyNumberFormat="1" applyFont="1" applyBorder="1" applyAlignment="1">
      <alignment vertical="center"/>
    </xf>
    <xf numFmtId="178" fontId="6" fillId="0" borderId="9" xfId="13" applyNumberFormat="1" applyFont="1" applyBorder="1" applyAlignment="1">
      <alignment vertical="center"/>
    </xf>
    <xf numFmtId="178" fontId="6" fillId="0" borderId="76" xfId="13" applyNumberFormat="1" applyFont="1" applyBorder="1" applyAlignment="1">
      <alignment vertical="center"/>
    </xf>
    <xf numFmtId="0" fontId="6" fillId="0" borderId="0" xfId="13" applyFont="1" applyAlignment="1">
      <alignment horizontal="distributed" vertical="center"/>
    </xf>
    <xf numFmtId="0" fontId="6" fillId="0" borderId="14" xfId="13" applyFont="1" applyBorder="1" applyAlignment="1">
      <alignment horizontal="distributed" vertical="center"/>
    </xf>
    <xf numFmtId="178" fontId="6" fillId="0" borderId="25" xfId="13" applyNumberFormat="1" applyFont="1" applyBorder="1" applyAlignment="1">
      <alignment vertical="center"/>
    </xf>
    <xf numFmtId="186" fontId="6" fillId="0" borderId="69" xfId="13" applyNumberFormat="1" applyFont="1" applyBorder="1" applyAlignment="1">
      <alignment vertical="center"/>
    </xf>
    <xf numFmtId="178" fontId="6" fillId="0" borderId="13" xfId="13" applyNumberFormat="1" applyFont="1" applyBorder="1" applyAlignment="1">
      <alignment vertical="center"/>
    </xf>
    <xf numFmtId="178" fontId="6" fillId="0" borderId="77" xfId="13" applyNumberFormat="1" applyFont="1" applyBorder="1" applyAlignment="1">
      <alignment vertical="center"/>
    </xf>
    <xf numFmtId="49" fontId="6" fillId="0" borderId="108" xfId="13" applyNumberFormat="1" applyFont="1" applyBorder="1" applyAlignment="1">
      <alignment horizontal="center" vertical="center"/>
    </xf>
    <xf numFmtId="0" fontId="6" fillId="0" borderId="103" xfId="13" applyFont="1" applyBorder="1" applyAlignment="1">
      <alignment horizontal="distributed" vertical="center"/>
    </xf>
    <xf numFmtId="0" fontId="6" fillId="0" borderId="104" xfId="13" applyFont="1" applyBorder="1" applyAlignment="1">
      <alignment vertical="center"/>
    </xf>
    <xf numFmtId="186" fontId="6" fillId="0" borderId="90" xfId="13" applyNumberFormat="1" applyFont="1" applyBorder="1" applyAlignment="1">
      <alignment vertical="center"/>
    </xf>
    <xf numFmtId="49" fontId="6" fillId="0" borderId="109" xfId="13" applyNumberFormat="1" applyFont="1" applyBorder="1"/>
    <xf numFmtId="0" fontId="6" fillId="0" borderId="110" xfId="13" applyFont="1" applyBorder="1" applyAlignment="1">
      <alignment horizontal="distributed" vertical="center"/>
    </xf>
    <xf numFmtId="0" fontId="6" fillId="0" borderId="111" xfId="13" applyFont="1" applyBorder="1" applyAlignment="1">
      <alignment vertical="center"/>
    </xf>
    <xf numFmtId="178" fontId="6" fillId="0" borderId="71" xfId="13" applyNumberFormat="1" applyFont="1" applyBorder="1" applyAlignment="1">
      <alignment vertical="center"/>
    </xf>
    <xf numFmtId="178" fontId="6" fillId="0" borderId="112" xfId="13" applyNumberFormat="1" applyFont="1" applyBorder="1" applyAlignment="1">
      <alignment vertical="center"/>
    </xf>
    <xf numFmtId="178" fontId="6" fillId="0" borderId="113" xfId="13" applyNumberFormat="1" applyFont="1" applyBorder="1" applyAlignment="1">
      <alignment vertical="center"/>
    </xf>
    <xf numFmtId="0" fontId="6" fillId="0" borderId="100" xfId="13" applyFont="1" applyBorder="1" applyAlignment="1">
      <alignment horizontal="distributed" vertical="center"/>
    </xf>
    <xf numFmtId="0" fontId="6" fillId="0" borderId="93" xfId="13" applyFont="1" applyBorder="1" applyAlignment="1">
      <alignment vertical="center"/>
    </xf>
    <xf numFmtId="0" fontId="6" fillId="0" borderId="11" xfId="13" applyFont="1" applyBorder="1" applyAlignment="1">
      <alignment horizontal="center" vertical="center"/>
    </xf>
    <xf numFmtId="49" fontId="6" fillId="0" borderId="114" xfId="13" applyNumberFormat="1" applyFont="1" applyBorder="1" applyAlignment="1">
      <alignment horizontal="center" vertical="center"/>
    </xf>
    <xf numFmtId="0" fontId="6" fillId="0" borderId="106" xfId="13" applyFont="1" applyBorder="1" applyAlignment="1">
      <alignment horizontal="distributed" vertical="center"/>
    </xf>
    <xf numFmtId="0" fontId="6" fillId="0" borderId="88" xfId="13" applyFont="1" applyBorder="1" applyAlignment="1">
      <alignment vertical="center"/>
    </xf>
    <xf numFmtId="178" fontId="6" fillId="0" borderId="73" xfId="13" applyNumberFormat="1" applyFont="1" applyBorder="1" applyAlignment="1">
      <alignment vertical="center"/>
    </xf>
    <xf numFmtId="178" fontId="6" fillId="0" borderId="87" xfId="13" applyNumberFormat="1" applyFont="1" applyBorder="1" applyAlignment="1">
      <alignment vertical="center"/>
    </xf>
    <xf numFmtId="178" fontId="6" fillId="0" borderId="115" xfId="13" applyNumberFormat="1" applyFont="1" applyBorder="1" applyAlignment="1">
      <alignment vertical="center"/>
    </xf>
    <xf numFmtId="0" fontId="6" fillId="0" borderId="9" xfId="16" applyFont="1" applyBorder="1" applyAlignment="1">
      <alignment horizontal="distributed" vertical="center" justifyLastLine="1"/>
    </xf>
    <xf numFmtId="0" fontId="6" fillId="0" borderId="8" xfId="16" applyFont="1" applyBorder="1" applyAlignment="1">
      <alignment horizontal="distributed" vertical="center" justifyLastLine="1"/>
    </xf>
    <xf numFmtId="0" fontId="6" fillId="0" borderId="10" xfId="16" applyFont="1" applyBorder="1" applyAlignment="1">
      <alignment horizontal="distributed" vertical="center" justifyLastLine="1"/>
    </xf>
    <xf numFmtId="178" fontId="9" fillId="0" borderId="20" xfId="13" applyNumberFormat="1" applyFont="1" applyBorder="1" applyAlignment="1">
      <alignment vertical="center"/>
    </xf>
    <xf numFmtId="186" fontId="9" fillId="0" borderId="19" xfId="13" applyNumberFormat="1" applyFont="1" applyBorder="1" applyAlignment="1">
      <alignment vertical="center"/>
    </xf>
    <xf numFmtId="178" fontId="9" fillId="0" borderId="9" xfId="13" applyNumberFormat="1" applyFont="1" applyBorder="1" applyAlignment="1">
      <alignment vertical="center"/>
    </xf>
    <xf numFmtId="178" fontId="9" fillId="0" borderId="76" xfId="13" applyNumberFormat="1" applyFont="1" applyBorder="1" applyAlignment="1">
      <alignment vertical="center"/>
    </xf>
    <xf numFmtId="0" fontId="6" fillId="0" borderId="11" xfId="16" applyFont="1" applyBorder="1" applyAlignment="1">
      <alignment vertical="center" justifyLastLine="1"/>
    </xf>
    <xf numFmtId="0" fontId="6" fillId="0" borderId="114" xfId="16" applyFont="1" applyBorder="1" applyAlignment="1">
      <alignment vertical="center" justifyLastLine="1"/>
    </xf>
    <xf numFmtId="0" fontId="6" fillId="0" borderId="106" xfId="16" applyFont="1" applyBorder="1" applyAlignment="1">
      <alignment vertical="center" justifyLastLine="1"/>
    </xf>
    <xf numFmtId="0" fontId="6" fillId="0" borderId="106" xfId="16" applyFont="1" applyBorder="1" applyAlignment="1">
      <alignment horizontal="distributed" vertical="center" justifyLastLine="1"/>
    </xf>
    <xf numFmtId="0" fontId="6" fillId="0" borderId="88" xfId="16" applyFont="1" applyBorder="1" applyAlignment="1">
      <alignment horizontal="distributed" vertical="center" justifyLastLine="1"/>
    </xf>
    <xf numFmtId="0" fontId="6" fillId="0" borderId="0" xfId="13" applyFont="1" applyAlignment="1">
      <alignment horizontal="left" vertical="center"/>
    </xf>
    <xf numFmtId="0" fontId="29" fillId="0" borderId="0" xfId="3" applyFont="1" applyAlignment="1">
      <alignment vertical="center"/>
    </xf>
    <xf numFmtId="0" fontId="6" fillId="0" borderId="24" xfId="3" applyFont="1" applyBorder="1" applyAlignment="1">
      <alignment horizontal="distributed" vertical="center" justifyLastLine="1"/>
    </xf>
    <xf numFmtId="0" fontId="6" fillId="0" borderId="81" xfId="3" applyFont="1" applyBorder="1" applyAlignment="1">
      <alignment horizontal="distributed" vertical="center" justifyLastLine="1"/>
    </xf>
    <xf numFmtId="0" fontId="6" fillId="0" borderId="23" xfId="3" applyFont="1" applyBorder="1" applyAlignment="1">
      <alignment horizontal="distributed" vertical="center" justifyLastLine="1"/>
    </xf>
    <xf numFmtId="0" fontId="6" fillId="0" borderId="18" xfId="3" applyFont="1" applyBorder="1" applyAlignment="1">
      <alignment horizontal="distributed" vertical="center" wrapText="1" justifyLastLine="1"/>
    </xf>
    <xf numFmtId="0" fontId="6" fillId="0" borderId="20" xfId="3" applyFont="1" applyBorder="1" applyAlignment="1">
      <alignment horizontal="distributed" vertical="center" justifyLastLine="1"/>
    </xf>
    <xf numFmtId="0" fontId="6" fillId="0" borderId="78" xfId="3" applyFont="1" applyBorder="1" applyAlignment="1">
      <alignment horizontal="distributed" vertical="center" justifyLastLine="1"/>
    </xf>
    <xf numFmtId="0" fontId="6" fillId="0" borderId="78" xfId="3" applyFont="1" applyBorder="1" applyAlignment="1">
      <alignment horizontal="center" vertical="center" shrinkToFit="1"/>
    </xf>
    <xf numFmtId="0" fontId="6" fillId="0" borderId="19" xfId="3" applyFont="1" applyBorder="1" applyAlignment="1">
      <alignment horizontal="center" shrinkToFit="1"/>
    </xf>
    <xf numFmtId="0" fontId="6" fillId="0" borderId="73" xfId="3" applyFont="1" applyBorder="1" applyAlignment="1">
      <alignment horizontal="distributed" vertical="center" justifyLastLine="1"/>
    </xf>
    <xf numFmtId="0" fontId="6" fillId="0" borderId="91" xfId="3" applyFont="1" applyBorder="1" applyAlignment="1">
      <alignment horizontal="distributed" vertical="center" justifyLastLine="1"/>
    </xf>
    <xf numFmtId="0" fontId="30" fillId="0" borderId="91" xfId="3" applyFont="1" applyBorder="1" applyAlignment="1">
      <alignment horizontal="center" vertical="center" shrinkToFit="1"/>
    </xf>
    <xf numFmtId="0" fontId="6" fillId="0" borderId="80" xfId="3" applyFont="1" applyBorder="1" applyAlignment="1">
      <alignment horizontal="center" vertical="center" shrinkToFit="1"/>
    </xf>
    <xf numFmtId="0" fontId="6" fillId="0" borderId="80" xfId="3" applyFont="1" applyBorder="1" applyAlignment="1">
      <alignment horizontal="distributed" vertical="center" justifyLastLine="1"/>
    </xf>
    <xf numFmtId="0" fontId="6" fillId="0" borderId="21" xfId="3" applyFont="1" applyBorder="1" applyAlignment="1">
      <alignment horizontal="distributed" vertical="top" justifyLastLine="1"/>
    </xf>
    <xf numFmtId="49" fontId="9" fillId="0" borderId="3" xfId="3" applyNumberFormat="1" applyFont="1" applyBorder="1" applyAlignment="1">
      <alignment horizontal="center" vertical="center"/>
    </xf>
    <xf numFmtId="38" fontId="9" fillId="0" borderId="3" xfId="4" applyFont="1" applyFill="1" applyBorder="1" applyAlignment="1">
      <alignment vertical="center"/>
    </xf>
    <xf numFmtId="38" fontId="9" fillId="0" borderId="20" xfId="4" applyFont="1" applyFill="1" applyBorder="1" applyAlignment="1">
      <alignment vertical="center"/>
    </xf>
    <xf numFmtId="38" fontId="9" fillId="0" borderId="78" xfId="4" applyFont="1" applyFill="1" applyBorder="1" applyAlignment="1">
      <alignment vertical="center"/>
    </xf>
    <xf numFmtId="38" fontId="9" fillId="0" borderId="19" xfId="4" applyFont="1" applyFill="1" applyBorder="1" applyAlignment="1">
      <alignment vertical="center"/>
    </xf>
    <xf numFmtId="49" fontId="6" fillId="0" borderId="4" xfId="3" applyNumberFormat="1" applyFont="1" applyBorder="1" applyAlignment="1">
      <alignment horizontal="right" vertical="center"/>
    </xf>
    <xf numFmtId="38" fontId="6" fillId="0" borderId="4" xfId="4" applyFont="1" applyBorder="1" applyAlignment="1">
      <alignment vertical="center"/>
    </xf>
    <xf numFmtId="38" fontId="6" fillId="0" borderId="25" xfId="4" applyFont="1" applyBorder="1" applyAlignment="1">
      <alignment vertical="center"/>
    </xf>
    <xf numFmtId="38" fontId="6" fillId="0" borderId="79" xfId="4" applyFont="1" applyBorder="1" applyAlignment="1">
      <alignment vertical="center"/>
    </xf>
    <xf numFmtId="38" fontId="6" fillId="0" borderId="69" xfId="4" applyFont="1" applyBorder="1" applyAlignment="1">
      <alignment vertical="center"/>
    </xf>
    <xf numFmtId="49" fontId="6" fillId="0" borderId="2" xfId="3" applyNumberFormat="1" applyFont="1" applyBorder="1" applyAlignment="1">
      <alignment horizontal="right" vertical="center"/>
    </xf>
    <xf numFmtId="38" fontId="6" fillId="0" borderId="25" xfId="4" applyFont="1" applyFill="1" applyBorder="1" applyAlignment="1">
      <alignment vertical="center"/>
    </xf>
    <xf numFmtId="38" fontId="6" fillId="0" borderId="79" xfId="4" applyFont="1" applyFill="1" applyBorder="1" applyAlignment="1">
      <alignment vertical="center"/>
    </xf>
    <xf numFmtId="38" fontId="6" fillId="0" borderId="69" xfId="4" applyFont="1" applyFill="1" applyBorder="1" applyAlignment="1">
      <alignment vertical="center"/>
    </xf>
    <xf numFmtId="38" fontId="6" fillId="0" borderId="4" xfId="4" applyFont="1" applyFill="1" applyBorder="1" applyAlignment="1">
      <alignment vertical="center"/>
    </xf>
    <xf numFmtId="0" fontId="6" fillId="0" borderId="2" xfId="3" applyFont="1" applyBorder="1" applyAlignment="1" applyProtection="1">
      <alignment horizontal="right" vertical="center"/>
      <protection locked="0"/>
    </xf>
    <xf numFmtId="38" fontId="6" fillId="0" borderId="2" xfId="4" applyFont="1" applyBorder="1" applyAlignment="1">
      <alignment vertical="center"/>
    </xf>
    <xf numFmtId="38" fontId="6" fillId="0" borderId="22" xfId="4" applyFont="1" applyBorder="1" applyAlignment="1" applyProtection="1">
      <alignment vertical="center"/>
      <protection locked="0"/>
    </xf>
    <xf numFmtId="38" fontId="6" fillId="0" borderId="80" xfId="4" applyFont="1" applyBorder="1" applyAlignment="1" applyProtection="1">
      <alignment vertical="center"/>
      <protection locked="0"/>
    </xf>
    <xf numFmtId="38" fontId="6" fillId="0" borderId="21" xfId="4" applyFont="1" applyBorder="1" applyAlignment="1" applyProtection="1">
      <alignment vertical="center"/>
      <protection locked="0"/>
    </xf>
    <xf numFmtId="38" fontId="6" fillId="0" borderId="2" xfId="4" applyFont="1" applyBorder="1" applyAlignment="1" applyProtection="1">
      <alignment vertical="center"/>
      <protection locked="0"/>
    </xf>
    <xf numFmtId="49" fontId="9" fillId="0" borderId="18" xfId="3" applyNumberFormat="1" applyFont="1" applyBorder="1" applyAlignment="1">
      <alignment horizontal="center" vertical="center"/>
    </xf>
    <xf numFmtId="38" fontId="9" fillId="0" borderId="18" xfId="4" applyFont="1" applyFill="1" applyBorder="1" applyAlignment="1">
      <alignment vertical="center"/>
    </xf>
    <xf numFmtId="38" fontId="9" fillId="0" borderId="24" xfId="4" applyFont="1" applyFill="1" applyBorder="1" applyAlignment="1">
      <alignment vertical="center"/>
    </xf>
    <xf numFmtId="38" fontId="9" fillId="0" borderId="81" xfId="4" applyFont="1" applyFill="1" applyBorder="1" applyAlignment="1">
      <alignment vertical="center"/>
    </xf>
    <xf numFmtId="38" fontId="9" fillId="0" borderId="23" xfId="4" applyFont="1" applyFill="1" applyBorder="1" applyAlignment="1">
      <alignment vertical="center"/>
    </xf>
    <xf numFmtId="0" fontId="6" fillId="0" borderId="0" xfId="3" applyFont="1" applyAlignment="1">
      <alignment horizontal="right" vertical="center"/>
    </xf>
    <xf numFmtId="177" fontId="6" fillId="0" borderId="0" xfId="3" applyNumberFormat="1" applyFont="1" applyAlignment="1">
      <alignment vertical="center"/>
    </xf>
    <xf numFmtId="185" fontId="6" fillId="0" borderId="0" xfId="3" applyNumberFormat="1" applyFont="1" applyAlignment="1">
      <alignment vertical="center"/>
    </xf>
    <xf numFmtId="0" fontId="0" fillId="0" borderId="0" xfId="3" applyFont="1" applyAlignment="1">
      <alignment vertical="center"/>
    </xf>
    <xf numFmtId="177" fontId="0" fillId="0" borderId="0" xfId="3" applyNumberFormat="1" applyFont="1" applyAlignment="1">
      <alignment vertical="center"/>
    </xf>
    <xf numFmtId="185" fontId="6" fillId="0" borderId="0" xfId="3" applyNumberFormat="1" applyFont="1" applyAlignment="1">
      <alignment horizontal="right"/>
    </xf>
    <xf numFmtId="177" fontId="6" fillId="0" borderId="3" xfId="3" applyNumberFormat="1" applyFont="1" applyBorder="1" applyAlignment="1">
      <alignment horizontal="distributed" vertical="center" justifyLastLine="1"/>
    </xf>
    <xf numFmtId="185" fontId="6" fillId="0" borderId="3" xfId="3" applyNumberFormat="1" applyFont="1" applyBorder="1" applyAlignment="1">
      <alignment horizontal="distributed" vertical="center" justifyLastLine="1"/>
    </xf>
    <xf numFmtId="177" fontId="6" fillId="0" borderId="2" xfId="3" applyNumberFormat="1" applyFont="1" applyBorder="1" applyAlignment="1">
      <alignment horizontal="center" vertical="center"/>
    </xf>
    <xf numFmtId="185" fontId="6" fillId="0" borderId="2" xfId="3" applyNumberFormat="1" applyFont="1" applyBorder="1" applyAlignment="1">
      <alignment horizontal="right" vertical="center"/>
    </xf>
    <xf numFmtId="38" fontId="9" fillId="0" borderId="3" xfId="1" applyNumberFormat="1" applyFont="1" applyBorder="1">
      <alignment vertical="center"/>
    </xf>
    <xf numFmtId="177" fontId="9" fillId="0" borderId="3" xfId="1" applyNumberFormat="1" applyFont="1" applyBorder="1">
      <alignment vertical="center"/>
    </xf>
    <xf numFmtId="185" fontId="9" fillId="0" borderId="3" xfId="1" applyNumberFormat="1" applyFont="1" applyBorder="1">
      <alignment vertical="center"/>
    </xf>
    <xf numFmtId="3" fontId="6" fillId="0" borderId="116" xfId="1" applyNumberFormat="1" applyFont="1" applyBorder="1" applyAlignment="1">
      <alignment horizontal="right" vertical="center"/>
    </xf>
    <xf numFmtId="3" fontId="6" fillId="0" borderId="117" xfId="1" applyNumberFormat="1" applyFont="1" applyBorder="1" applyAlignment="1">
      <alignment horizontal="right" vertical="center"/>
    </xf>
    <xf numFmtId="177" fontId="6" fillId="0" borderId="117" xfId="1" applyNumberFormat="1" applyFont="1" applyBorder="1" applyAlignment="1">
      <alignment horizontal="right" vertical="center"/>
    </xf>
    <xf numFmtId="185" fontId="6" fillId="0" borderId="117" xfId="1" applyNumberFormat="1" applyFont="1" applyBorder="1" applyAlignment="1">
      <alignment horizontal="right" vertical="center"/>
    </xf>
    <xf numFmtId="177" fontId="6" fillId="0" borderId="2" xfId="4" applyNumberFormat="1" applyFont="1" applyBorder="1" applyAlignment="1">
      <alignment vertical="center"/>
    </xf>
    <xf numFmtId="185" fontId="6" fillId="0" borderId="30" xfId="1" applyNumberFormat="1" applyFont="1" applyBorder="1" applyAlignment="1">
      <alignment horizontal="right" vertical="center"/>
    </xf>
    <xf numFmtId="38" fontId="9" fillId="0" borderId="4" xfId="1" applyNumberFormat="1" applyFont="1" applyBorder="1">
      <alignment vertical="center"/>
    </xf>
    <xf numFmtId="177" fontId="9" fillId="0" borderId="4" xfId="1" applyNumberFormat="1" applyFont="1" applyBorder="1">
      <alignment vertical="center"/>
    </xf>
    <xf numFmtId="185" fontId="9" fillId="0" borderId="4" xfId="1" applyNumberFormat="1" applyFont="1" applyBorder="1">
      <alignment vertical="center"/>
    </xf>
    <xf numFmtId="49" fontId="9" fillId="0" borderId="4" xfId="3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85" fontId="6" fillId="0" borderId="116" xfId="1" applyNumberFormat="1" applyFont="1" applyBorder="1" applyAlignment="1">
      <alignment horizontal="right" vertical="center"/>
    </xf>
    <xf numFmtId="185" fontId="6" fillId="0" borderId="118" xfId="1" applyNumberFormat="1" applyFont="1" applyBorder="1" applyAlignment="1">
      <alignment horizontal="right" vertical="center"/>
    </xf>
    <xf numFmtId="38" fontId="6" fillId="0" borderId="2" xfId="4" applyFont="1" applyFill="1" applyBorder="1" applyAlignment="1">
      <alignment vertical="center"/>
    </xf>
    <xf numFmtId="177" fontId="6" fillId="0" borderId="2" xfId="4" applyNumberFormat="1" applyFont="1" applyFill="1" applyBorder="1" applyAlignment="1">
      <alignment vertical="center"/>
    </xf>
    <xf numFmtId="185" fontId="6" fillId="0" borderId="2" xfId="4" applyNumberFormat="1" applyFont="1" applyFill="1" applyBorder="1" applyAlignment="1">
      <alignment vertical="center"/>
    </xf>
    <xf numFmtId="3" fontId="6" fillId="0" borderId="0" xfId="1" applyNumberFormat="1" applyFont="1">
      <alignment vertical="center"/>
    </xf>
    <xf numFmtId="177" fontId="6" fillId="0" borderId="4" xfId="4" applyNumberFormat="1" applyFont="1" applyFill="1" applyBorder="1" applyAlignment="1">
      <alignment vertical="center"/>
    </xf>
    <xf numFmtId="185" fontId="6" fillId="0" borderId="4" xfId="4" applyNumberFormat="1" applyFont="1" applyFill="1" applyBorder="1" applyAlignment="1">
      <alignment vertical="center"/>
    </xf>
    <xf numFmtId="177" fontId="9" fillId="0" borderId="18" xfId="4" applyNumberFormat="1" applyFont="1" applyFill="1" applyBorder="1" applyAlignment="1">
      <alignment vertical="center"/>
    </xf>
    <xf numFmtId="185" fontId="9" fillId="0" borderId="18" xfId="4" applyNumberFormat="1" applyFont="1" applyFill="1" applyBorder="1" applyAlignment="1">
      <alignment vertical="center"/>
    </xf>
    <xf numFmtId="0" fontId="6" fillId="0" borderId="0" xfId="3" applyFont="1" applyAlignment="1">
      <alignment horizontal="left" vertical="center"/>
    </xf>
    <xf numFmtId="3" fontId="6" fillId="0" borderId="0" xfId="3" applyNumberFormat="1" applyFont="1"/>
    <xf numFmtId="185" fontId="6" fillId="0" borderId="0" xfId="1" applyNumberFormat="1" applyFont="1">
      <alignment vertical="center"/>
    </xf>
    <xf numFmtId="0" fontId="6" fillId="0" borderId="0" xfId="1" applyFont="1" applyAlignment="1">
      <alignment horizontal="right"/>
    </xf>
    <xf numFmtId="0" fontId="6" fillId="0" borderId="9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top" justifyLastLine="1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178" fontId="9" fillId="0" borderId="18" xfId="1" applyNumberFormat="1" applyFont="1" applyBorder="1" applyAlignment="1">
      <alignment horizontal="right" vertical="center"/>
    </xf>
    <xf numFmtId="178" fontId="9" fillId="0" borderId="18" xfId="1" applyNumberFormat="1" applyFont="1" applyBorder="1">
      <alignment vertical="center"/>
    </xf>
    <xf numFmtId="38" fontId="6" fillId="0" borderId="0" xfId="4" applyFont="1" applyFill="1">
      <alignment vertical="center"/>
    </xf>
    <xf numFmtId="0" fontId="6" fillId="0" borderId="82" xfId="1" applyFont="1" applyBorder="1">
      <alignment vertical="center"/>
    </xf>
    <xf numFmtId="0" fontId="6" fillId="0" borderId="98" xfId="3" applyFont="1" applyBorder="1" applyAlignment="1">
      <alignment horizontal="distributed" vertical="center"/>
    </xf>
    <xf numFmtId="0" fontId="6" fillId="0" borderId="83" xfId="3" applyFont="1" applyBorder="1" applyAlignment="1">
      <alignment vertical="center"/>
    </xf>
    <xf numFmtId="178" fontId="6" fillId="0" borderId="119" xfId="1" applyNumberFormat="1" applyFont="1" applyBorder="1" applyAlignment="1">
      <alignment horizontal="center" vertical="center"/>
    </xf>
    <xf numFmtId="178" fontId="31" fillId="0" borderId="5" xfId="1" applyNumberFormat="1" applyFont="1" applyBorder="1">
      <alignment vertical="center"/>
    </xf>
    <xf numFmtId="0" fontId="6" fillId="0" borderId="92" xfId="1" applyFont="1" applyBorder="1">
      <alignment vertical="center"/>
    </xf>
    <xf numFmtId="0" fontId="6" fillId="0" borderId="100" xfId="3" applyFont="1" applyBorder="1" applyAlignment="1">
      <alignment horizontal="distributed" vertical="center"/>
    </xf>
    <xf numFmtId="0" fontId="6" fillId="0" borderId="93" xfId="3" applyFont="1" applyBorder="1" applyAlignment="1">
      <alignment vertical="center"/>
    </xf>
    <xf numFmtId="178" fontId="6" fillId="0" borderId="120" xfId="1" applyNumberFormat="1" applyFont="1" applyBorder="1" applyAlignment="1">
      <alignment horizontal="center" vertical="center"/>
    </xf>
    <xf numFmtId="178" fontId="6" fillId="0" borderId="97" xfId="1" applyNumberFormat="1" applyFont="1" applyBorder="1">
      <alignment vertical="center"/>
    </xf>
    <xf numFmtId="0" fontId="6" fillId="0" borderId="100" xfId="3" applyFont="1" applyBorder="1" applyAlignment="1">
      <alignment horizontal="center" vertical="center"/>
    </xf>
    <xf numFmtId="0" fontId="6" fillId="0" borderId="87" xfId="1" applyFont="1" applyBorder="1">
      <alignment vertical="center"/>
    </xf>
    <xf numFmtId="0" fontId="6" fillId="0" borderId="106" xfId="3" applyFont="1" applyBorder="1" applyAlignment="1">
      <alignment horizontal="distributed" vertical="center"/>
    </xf>
    <xf numFmtId="0" fontId="6" fillId="0" borderId="88" xfId="3" applyFont="1" applyBorder="1" applyAlignment="1">
      <alignment vertical="center"/>
    </xf>
    <xf numFmtId="178" fontId="6" fillId="0" borderId="121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right"/>
    </xf>
    <xf numFmtId="49" fontId="6" fillId="0" borderId="0" xfId="1" applyNumberFormat="1" applyFont="1" applyAlignment="1"/>
    <xf numFmtId="0" fontId="10" fillId="0" borderId="3" xfId="5" applyFill="1" applyBorder="1" applyAlignment="1">
      <alignment horizontal="center" vertical="center"/>
    </xf>
  </cellXfs>
  <cellStyles count="17">
    <cellStyle name="ハイパーリンク" xfId="5" builtinId="8"/>
    <cellStyle name="ハイパーリンク 2" xfId="7" xr:uid="{4F281B28-6CE4-40C8-BC25-2BF611828007}"/>
    <cellStyle name="桁区切り 2" xfId="4" xr:uid="{389411D7-F9C9-4D82-B99C-6C35F5049F3A}"/>
    <cellStyle name="桁区切り 3" xfId="15" xr:uid="{1F49E0A1-5C35-4A67-9B97-B153E7030557}"/>
    <cellStyle name="標準" xfId="0" builtinId="0"/>
    <cellStyle name="標準 2" xfId="1" xr:uid="{00000000-0005-0000-0000-000002000000}"/>
    <cellStyle name="標準 3" xfId="13" xr:uid="{C08AAA68-98FF-49DA-8D19-28B88A4B0C71}"/>
    <cellStyle name="標準 3 2" xfId="9" xr:uid="{45A545CA-3802-447F-8C57-84EF84622688}"/>
    <cellStyle name="標準 4" xfId="6" xr:uid="{2354BF23-431C-4F1A-AA15-7E377CDDF31C}"/>
    <cellStyle name="標準_12　市町村別決算(1)歳入" xfId="14" xr:uid="{92947419-90A8-43B9-8082-909A6DA3FC99}"/>
    <cellStyle name="標準_12　市町村別決算(2)歳出 2" xfId="16" xr:uid="{ADBD0C0C-C0DA-40A5-AA99-BF1C0FEF9785}"/>
    <cellStyle name="標準_214／215.XLS" xfId="8" xr:uid="{49C0D26A-FD02-452D-B38E-5F2B72FF1EA3}"/>
    <cellStyle name="標準_220／221.XLS" xfId="2" xr:uid="{00000000-0005-0000-0000-000003000000}"/>
    <cellStyle name="標準_Ｎ　行政・財政" xfId="12" xr:uid="{927EB00A-70A9-4105-BD82-16FE7C952136}"/>
    <cellStyle name="標準_Sheet1" xfId="3" xr:uid="{00000000-0005-0000-0000-000004000000}"/>
    <cellStyle name="標準_Sheet1 2" xfId="11" xr:uid="{5A6E5440-CD74-4EA0-8750-000B686EFAF0}"/>
    <cellStyle name="標準_ん７" xfId="10" xr:uid="{DB9C3A4B-361A-472D-AFE9-DF98D228A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20_gyouzaisei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20_gyouzais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T-1"/>
      <sheetName val="T-2"/>
      <sheetName val="T-3"/>
      <sheetName val="T-4"/>
      <sheetName val="T-5"/>
      <sheetName val="T-6"/>
      <sheetName val="T-7.8"/>
      <sheetName val="T-9"/>
      <sheetName val="T-10"/>
      <sheetName val="T-11"/>
      <sheetName val="T-12"/>
      <sheetName val="T-13"/>
      <sheetName val="T-14"/>
      <sheetName val="T-15"/>
      <sheetName val="T-16"/>
      <sheetName val="T-17"/>
      <sheetName val="T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615E-B0BF-4C3B-9D98-BA87F3A50E6E}">
  <dimension ref="A1:D21"/>
  <sheetViews>
    <sheetView tabSelected="1" workbookViewId="0">
      <selection activeCell="E16" sqref="E16"/>
    </sheetView>
  </sheetViews>
  <sheetFormatPr defaultRowHeight="18.75" x14ac:dyDescent="0.15"/>
  <cols>
    <col min="1" max="1" width="9" style="80"/>
    <col min="2" max="2" width="4.25" style="80" customWidth="1"/>
    <col min="3" max="3" width="40.625" style="80" customWidth="1"/>
    <col min="4" max="4" width="10.625" style="80" customWidth="1"/>
    <col min="5" max="16384" width="9" style="80"/>
  </cols>
  <sheetData>
    <row r="1" spans="1:4" ht="21" x14ac:dyDescent="0.15">
      <c r="A1" s="79" t="s">
        <v>72</v>
      </c>
      <c r="B1" s="79"/>
      <c r="C1" s="79"/>
    </row>
    <row r="2" spans="1:4" ht="21" x14ac:dyDescent="0.15">
      <c r="A2" s="79" t="s">
        <v>35</v>
      </c>
      <c r="B2" s="79"/>
      <c r="C2" s="79"/>
    </row>
    <row r="4" spans="1:4" x14ac:dyDescent="0.15">
      <c r="A4" s="81" t="s">
        <v>36</v>
      </c>
      <c r="B4" s="82" t="s">
        <v>37</v>
      </c>
      <c r="C4" s="83"/>
      <c r="D4" s="84" t="s">
        <v>36</v>
      </c>
    </row>
    <row r="5" spans="1:4" x14ac:dyDescent="0.15">
      <c r="A5" s="81" t="s">
        <v>38</v>
      </c>
      <c r="B5" s="82" t="s">
        <v>39</v>
      </c>
      <c r="C5" s="82"/>
      <c r="D5" s="84" t="s">
        <v>38</v>
      </c>
    </row>
    <row r="6" spans="1:4" x14ac:dyDescent="0.15">
      <c r="A6" s="81" t="s">
        <v>40</v>
      </c>
      <c r="B6" s="82" t="s">
        <v>41</v>
      </c>
      <c r="C6" s="82"/>
      <c r="D6" s="84" t="s">
        <v>40</v>
      </c>
    </row>
    <row r="7" spans="1:4" x14ac:dyDescent="0.15">
      <c r="A7" s="81" t="s">
        <v>42</v>
      </c>
      <c r="B7" s="82" t="s">
        <v>43</v>
      </c>
      <c r="C7" s="82"/>
      <c r="D7" s="84" t="s">
        <v>42</v>
      </c>
    </row>
    <row r="8" spans="1:4" x14ac:dyDescent="0.15">
      <c r="A8" s="85" t="s">
        <v>44</v>
      </c>
      <c r="B8" s="82" t="s">
        <v>45</v>
      </c>
      <c r="C8" s="82"/>
      <c r="D8" s="84" t="s">
        <v>44</v>
      </c>
    </row>
    <row r="9" spans="1:4" x14ac:dyDescent="0.15">
      <c r="A9" s="85" t="s">
        <v>46</v>
      </c>
      <c r="B9" s="82" t="s">
        <v>47</v>
      </c>
      <c r="C9" s="82"/>
      <c r="D9" s="84" t="s">
        <v>46</v>
      </c>
    </row>
    <row r="10" spans="1:4" x14ac:dyDescent="0.15">
      <c r="A10" s="85" t="s">
        <v>48</v>
      </c>
      <c r="B10" s="82" t="s">
        <v>49</v>
      </c>
      <c r="C10" s="82"/>
      <c r="D10" s="944" t="s">
        <v>601</v>
      </c>
    </row>
    <row r="11" spans="1:4" x14ac:dyDescent="0.15">
      <c r="A11" s="85" t="s">
        <v>50</v>
      </c>
      <c r="B11" s="82" t="s">
        <v>51</v>
      </c>
      <c r="C11" s="82"/>
      <c r="D11" s="944" t="s">
        <v>601</v>
      </c>
    </row>
    <row r="12" spans="1:4" x14ac:dyDescent="0.15">
      <c r="A12" s="85" t="s">
        <v>52</v>
      </c>
      <c r="B12" s="82" t="s">
        <v>53</v>
      </c>
      <c r="C12" s="82"/>
      <c r="D12" s="84" t="s">
        <v>52</v>
      </c>
    </row>
    <row r="13" spans="1:4" x14ac:dyDescent="0.15">
      <c r="A13" s="85" t="s">
        <v>54</v>
      </c>
      <c r="B13" s="82" t="s">
        <v>55</v>
      </c>
      <c r="C13" s="82"/>
      <c r="D13" s="84" t="s">
        <v>54</v>
      </c>
    </row>
    <row r="14" spans="1:4" x14ac:dyDescent="0.15">
      <c r="A14" s="85" t="s">
        <v>56</v>
      </c>
      <c r="B14" s="82" t="s">
        <v>57</v>
      </c>
      <c r="C14" s="82"/>
      <c r="D14" s="84" t="s">
        <v>56</v>
      </c>
    </row>
    <row r="15" spans="1:4" x14ac:dyDescent="0.15">
      <c r="A15" s="85" t="s">
        <v>58</v>
      </c>
      <c r="B15" s="82" t="s">
        <v>59</v>
      </c>
      <c r="C15" s="82"/>
      <c r="D15" s="84" t="s">
        <v>58</v>
      </c>
    </row>
    <row r="16" spans="1:4" x14ac:dyDescent="0.15">
      <c r="A16" s="85" t="s">
        <v>60</v>
      </c>
      <c r="B16" s="82" t="s">
        <v>61</v>
      </c>
      <c r="C16" s="82"/>
      <c r="D16" s="84" t="s">
        <v>60</v>
      </c>
    </row>
    <row r="17" spans="1:4" x14ac:dyDescent="0.15">
      <c r="A17" s="85" t="s">
        <v>62</v>
      </c>
      <c r="B17" s="82" t="s">
        <v>63</v>
      </c>
      <c r="C17" s="82"/>
      <c r="D17" s="84" t="s">
        <v>62</v>
      </c>
    </row>
    <row r="18" spans="1:4" x14ac:dyDescent="0.15">
      <c r="A18" s="85" t="s">
        <v>64</v>
      </c>
      <c r="B18" s="82" t="s">
        <v>65</v>
      </c>
      <c r="C18" s="82"/>
      <c r="D18" s="84" t="s">
        <v>64</v>
      </c>
    </row>
    <row r="19" spans="1:4" x14ac:dyDescent="0.15">
      <c r="A19" s="85" t="s">
        <v>66</v>
      </c>
      <c r="B19" s="82" t="s">
        <v>67</v>
      </c>
      <c r="C19" s="82"/>
      <c r="D19" s="84" t="s">
        <v>66</v>
      </c>
    </row>
    <row r="20" spans="1:4" x14ac:dyDescent="0.15">
      <c r="A20" s="85" t="s">
        <v>68</v>
      </c>
      <c r="B20" s="82" t="s">
        <v>69</v>
      </c>
      <c r="C20" s="82"/>
      <c r="D20" s="84" t="s">
        <v>68</v>
      </c>
    </row>
    <row r="21" spans="1:4" x14ac:dyDescent="0.15">
      <c r="A21" s="85" t="s">
        <v>70</v>
      </c>
      <c r="B21" s="82" t="s">
        <v>71</v>
      </c>
      <c r="C21" s="82"/>
      <c r="D21" s="84" t="s">
        <v>70</v>
      </c>
    </row>
  </sheetData>
  <phoneticPr fontId="4"/>
  <hyperlinks>
    <hyperlink ref="D4" location="'T-1'!A1" display="T-1" xr:uid="{AA10C6DD-3644-4EA6-95E2-AB22601D63BB}"/>
    <hyperlink ref="D5" location="'T-2'!A1" display="T-2" xr:uid="{AEA975AD-F3CD-4150-9A57-474CAEE59C69}"/>
    <hyperlink ref="D6" location="'T-3'!A1" display="T-3" xr:uid="{2EA2FE8C-355B-4CEE-BC86-086EA8040580}"/>
    <hyperlink ref="D7" location="'T-4'!A1" display="T-4" xr:uid="{C61221EA-FDA0-4438-83FA-E21857B51E4A}"/>
    <hyperlink ref="D8" location="'T-5'!A1" display="T-5" xr:uid="{ABBAF9AF-46FA-4E20-A55F-03A66A4B4100}"/>
    <hyperlink ref="D9" location="'T-6'!A1" display="T-6" xr:uid="{39DAEFC0-9399-43E9-92D0-1F80BD20B0C4}"/>
    <hyperlink ref="D12" location="'T-9'!A1" display="T-9" xr:uid="{9099099E-5EC1-48FA-ACBC-F38440A078EF}"/>
    <hyperlink ref="D13" location="'T-10'!A1" display="T-10" xr:uid="{E66702D9-8F87-43AB-9669-E7D18E89970A}"/>
    <hyperlink ref="D14" location="'T-11'!A1" display="T-11" xr:uid="{1A45DC9D-91CA-4934-8773-467E73423816}"/>
    <hyperlink ref="D15" location="'T-12'!A1" display="T-12" xr:uid="{25B6DA52-9A46-43F5-AA7F-5F703E70EA93}"/>
    <hyperlink ref="D16" location="'T-13'!A1" display="T-13" xr:uid="{720987D8-FD9D-4B84-B793-D9AC9742B970}"/>
    <hyperlink ref="D17" location="'T-14'!A1" display="T-14" xr:uid="{1368638A-AAD0-4CAC-811F-303F9B50EF14}"/>
    <hyperlink ref="D18" location="'T-15'!A1" display="T-15" xr:uid="{76DD7C1F-7DCA-4149-955D-D366152FA0EC}"/>
    <hyperlink ref="D19" location="'T-16'!A1" display="T-16" xr:uid="{F714DC58-3EC4-4185-A160-721179C4ACD5}"/>
    <hyperlink ref="D20" location="'T-17'!A1" display="T-17" xr:uid="{D5B0D1B5-D882-4FEE-BCEC-C46121FB3C19}"/>
    <hyperlink ref="D21" location="'T-18'!A1" display="T-18" xr:uid="{A5B5D290-AEE5-4E3D-845D-C26CAFF26959}"/>
    <hyperlink ref="D10" location="'T-7.8'!A1" display="T-7.8" xr:uid="{1E20EE8B-E9C6-48FF-B3EE-5705F9A7E802}"/>
    <hyperlink ref="D11" location="'T-7.8'!A1" display="T-7.8" xr:uid="{0C00C9A9-806C-4325-BD17-D9202289855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B3CD-F9BE-4844-934E-C07EA939B1CD}">
  <dimension ref="A1:M57"/>
  <sheetViews>
    <sheetView showGridLines="0" zoomScaleNormal="100" zoomScaleSheetLayoutView="100" workbookViewId="0">
      <selection activeCell="O39" sqref="O39"/>
    </sheetView>
  </sheetViews>
  <sheetFormatPr defaultColWidth="8.625" defaultRowHeight="11.25" x14ac:dyDescent="0.15"/>
  <cols>
    <col min="1" max="1" width="1.625" style="8" customWidth="1"/>
    <col min="2" max="2" width="7.75" style="134" customWidth="1"/>
    <col min="3" max="13" width="7" style="8" customWidth="1"/>
    <col min="14" max="16384" width="8.625" style="8"/>
  </cols>
  <sheetData>
    <row r="1" spans="1:13" ht="30" customHeight="1" x14ac:dyDescent="0.15">
      <c r="A1" s="547" t="s">
        <v>646</v>
      </c>
      <c r="B1" s="548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3" ht="7.5" customHeight="1" x14ac:dyDescent="0.15">
      <c r="A2" s="547"/>
      <c r="B2" s="548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</row>
    <row r="3" spans="1:13" ht="22.5" customHeight="1" x14ac:dyDescent="0.15">
      <c r="B3" s="550" t="s">
        <v>647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51" t="s">
        <v>648</v>
      </c>
    </row>
    <row r="4" spans="1:13" ht="18.75" customHeight="1" x14ac:dyDescent="0.15">
      <c r="B4" s="552" t="s">
        <v>649</v>
      </c>
      <c r="C4" s="552" t="s">
        <v>114</v>
      </c>
      <c r="D4" s="553" t="s">
        <v>651</v>
      </c>
      <c r="E4" s="554" t="s">
        <v>652</v>
      </c>
      <c r="F4" s="555" t="s">
        <v>653</v>
      </c>
      <c r="G4" s="555" t="s">
        <v>654</v>
      </c>
      <c r="H4" s="555" t="s">
        <v>655</v>
      </c>
      <c r="I4" s="554" t="s">
        <v>656</v>
      </c>
      <c r="J4" s="554" t="s">
        <v>657</v>
      </c>
      <c r="K4" s="555" t="s">
        <v>658</v>
      </c>
      <c r="L4" s="554" t="s">
        <v>659</v>
      </c>
      <c r="M4" s="556" t="s">
        <v>660</v>
      </c>
    </row>
    <row r="5" spans="1:13" ht="18.75" customHeight="1" x14ac:dyDescent="0.15">
      <c r="B5" s="557"/>
      <c r="C5" s="557"/>
      <c r="D5" s="558" t="s">
        <v>661</v>
      </c>
      <c r="E5" s="559"/>
      <c r="F5" s="560" t="s">
        <v>662</v>
      </c>
      <c r="G5" s="560" t="s">
        <v>663</v>
      </c>
      <c r="H5" s="561" t="s">
        <v>664</v>
      </c>
      <c r="I5" s="559"/>
      <c r="J5" s="559"/>
      <c r="K5" s="562" t="s">
        <v>665</v>
      </c>
      <c r="L5" s="559"/>
      <c r="M5" s="563"/>
    </row>
    <row r="6" spans="1:13" ht="15" hidden="1" customHeight="1" x14ac:dyDescent="0.15">
      <c r="B6" s="564" t="s">
        <v>666</v>
      </c>
      <c r="C6" s="565">
        <f t="shared" ref="C6:M6" si="0">SUM(C7:C10)</f>
        <v>1147</v>
      </c>
      <c r="D6" s="566">
        <f t="shared" si="0"/>
        <v>521</v>
      </c>
      <c r="E6" s="567">
        <f t="shared" si="0"/>
        <v>44</v>
      </c>
      <c r="F6" s="567">
        <f t="shared" si="0"/>
        <v>12</v>
      </c>
      <c r="G6" s="567">
        <f t="shared" si="0"/>
        <v>23</v>
      </c>
      <c r="H6" s="567">
        <f t="shared" si="0"/>
        <v>75</v>
      </c>
      <c r="I6" s="567">
        <f t="shared" si="0"/>
        <v>86</v>
      </c>
      <c r="J6" s="567">
        <f t="shared" si="0"/>
        <v>23</v>
      </c>
      <c r="K6" s="567">
        <f t="shared" si="0"/>
        <v>111</v>
      </c>
      <c r="L6" s="567">
        <f t="shared" si="0"/>
        <v>41</v>
      </c>
      <c r="M6" s="568">
        <f t="shared" si="0"/>
        <v>211</v>
      </c>
    </row>
    <row r="7" spans="1:13" ht="15" hidden="1" customHeight="1" x14ac:dyDescent="0.15">
      <c r="B7" s="527" t="s">
        <v>118</v>
      </c>
      <c r="C7" s="569">
        <f>SUM(D7:M7)</f>
        <v>493</v>
      </c>
      <c r="D7" s="570">
        <v>183</v>
      </c>
      <c r="E7" s="571">
        <v>11</v>
      </c>
      <c r="F7" s="571">
        <v>12</v>
      </c>
      <c r="G7" s="571">
        <v>17</v>
      </c>
      <c r="H7" s="571">
        <v>58</v>
      </c>
      <c r="I7" s="571">
        <v>46</v>
      </c>
      <c r="J7" s="571">
        <v>8</v>
      </c>
      <c r="K7" s="571">
        <v>62</v>
      </c>
      <c r="L7" s="571">
        <v>16</v>
      </c>
      <c r="M7" s="344">
        <v>80</v>
      </c>
    </row>
    <row r="8" spans="1:13" ht="15" hidden="1" customHeight="1" x14ac:dyDescent="0.15">
      <c r="B8" s="527" t="s">
        <v>119</v>
      </c>
      <c r="C8" s="569">
        <f>SUM(D8:M8)</f>
        <v>328</v>
      </c>
      <c r="D8" s="570">
        <v>133</v>
      </c>
      <c r="E8" s="571">
        <v>14</v>
      </c>
      <c r="F8" s="571">
        <v>0</v>
      </c>
      <c r="G8" s="571">
        <v>6</v>
      </c>
      <c r="H8" s="571">
        <v>7</v>
      </c>
      <c r="I8" s="571">
        <v>40</v>
      </c>
      <c r="J8" s="571">
        <v>7</v>
      </c>
      <c r="K8" s="571">
        <v>33</v>
      </c>
      <c r="L8" s="571">
        <v>13</v>
      </c>
      <c r="M8" s="344">
        <v>75</v>
      </c>
    </row>
    <row r="9" spans="1:13" ht="15" hidden="1" customHeight="1" x14ac:dyDescent="0.15">
      <c r="B9" s="527" t="s">
        <v>120</v>
      </c>
      <c r="C9" s="569">
        <f>SUM(D9:M9)</f>
        <v>204</v>
      </c>
      <c r="D9" s="570">
        <v>125</v>
      </c>
      <c r="E9" s="571">
        <v>11</v>
      </c>
      <c r="F9" s="571">
        <v>0</v>
      </c>
      <c r="G9" s="571">
        <v>0</v>
      </c>
      <c r="H9" s="571">
        <v>6</v>
      </c>
      <c r="I9" s="571">
        <v>0</v>
      </c>
      <c r="J9" s="571">
        <v>6</v>
      </c>
      <c r="K9" s="571">
        <v>8</v>
      </c>
      <c r="L9" s="571">
        <v>9</v>
      </c>
      <c r="M9" s="344">
        <v>39</v>
      </c>
    </row>
    <row r="10" spans="1:13" ht="15" hidden="1" customHeight="1" x14ac:dyDescent="0.15">
      <c r="B10" s="49" t="s">
        <v>121</v>
      </c>
      <c r="C10" s="569">
        <f>SUM(D10:M10)</f>
        <v>122</v>
      </c>
      <c r="D10" s="572">
        <v>80</v>
      </c>
      <c r="E10" s="573">
        <v>8</v>
      </c>
      <c r="F10" s="573">
        <v>0</v>
      </c>
      <c r="G10" s="573">
        <v>0</v>
      </c>
      <c r="H10" s="573">
        <v>4</v>
      </c>
      <c r="I10" s="573">
        <v>0</v>
      </c>
      <c r="J10" s="573">
        <v>2</v>
      </c>
      <c r="K10" s="573">
        <v>8</v>
      </c>
      <c r="L10" s="573">
        <v>3</v>
      </c>
      <c r="M10" s="351">
        <v>17</v>
      </c>
    </row>
    <row r="11" spans="1:13" ht="15" hidden="1" customHeight="1" x14ac:dyDescent="0.15">
      <c r="B11" s="564" t="s">
        <v>667</v>
      </c>
      <c r="C11" s="565">
        <f t="shared" ref="C11:M11" si="1">SUM(C12:C15)</f>
        <v>1148</v>
      </c>
      <c r="D11" s="566">
        <f t="shared" si="1"/>
        <v>522</v>
      </c>
      <c r="E11" s="567">
        <f t="shared" si="1"/>
        <v>47</v>
      </c>
      <c r="F11" s="567">
        <f t="shared" si="1"/>
        <v>12</v>
      </c>
      <c r="G11" s="567">
        <f t="shared" si="1"/>
        <v>22</v>
      </c>
      <c r="H11" s="567">
        <f t="shared" si="1"/>
        <v>73</v>
      </c>
      <c r="I11" s="567">
        <f t="shared" si="1"/>
        <v>86</v>
      </c>
      <c r="J11" s="567">
        <f t="shared" si="1"/>
        <v>24</v>
      </c>
      <c r="K11" s="567">
        <f t="shared" si="1"/>
        <v>107</v>
      </c>
      <c r="L11" s="567">
        <f t="shared" si="1"/>
        <v>43</v>
      </c>
      <c r="M11" s="568">
        <f t="shared" si="1"/>
        <v>212</v>
      </c>
    </row>
    <row r="12" spans="1:13" ht="15" hidden="1" customHeight="1" x14ac:dyDescent="0.15">
      <c r="B12" s="527" t="s">
        <v>118</v>
      </c>
      <c r="C12" s="569">
        <f>SUM(D12:M12)</f>
        <v>487</v>
      </c>
      <c r="D12" s="570">
        <v>182</v>
      </c>
      <c r="E12" s="571">
        <v>12</v>
      </c>
      <c r="F12" s="571">
        <v>12</v>
      </c>
      <c r="G12" s="571">
        <v>16</v>
      </c>
      <c r="H12" s="571">
        <v>57</v>
      </c>
      <c r="I12" s="571">
        <v>46</v>
      </c>
      <c r="J12" s="571">
        <v>8</v>
      </c>
      <c r="K12" s="571">
        <v>58</v>
      </c>
      <c r="L12" s="571">
        <v>18</v>
      </c>
      <c r="M12" s="344">
        <v>78</v>
      </c>
    </row>
    <row r="13" spans="1:13" ht="15" hidden="1" customHeight="1" x14ac:dyDescent="0.15">
      <c r="B13" s="527" t="s">
        <v>119</v>
      </c>
      <c r="C13" s="569">
        <f>SUM(D13:M13)</f>
        <v>329</v>
      </c>
      <c r="D13" s="570">
        <v>133</v>
      </c>
      <c r="E13" s="571">
        <v>14</v>
      </c>
      <c r="F13" s="571">
        <v>0</v>
      </c>
      <c r="G13" s="571">
        <v>6</v>
      </c>
      <c r="H13" s="571">
        <v>7</v>
      </c>
      <c r="I13" s="571">
        <v>40</v>
      </c>
      <c r="J13" s="571">
        <v>8</v>
      </c>
      <c r="K13" s="571">
        <v>32</v>
      </c>
      <c r="L13" s="571">
        <v>13</v>
      </c>
      <c r="M13" s="344">
        <v>76</v>
      </c>
    </row>
    <row r="14" spans="1:13" ht="15" hidden="1" customHeight="1" x14ac:dyDescent="0.15">
      <c r="B14" s="527" t="s">
        <v>120</v>
      </c>
      <c r="C14" s="569">
        <f>SUM(D14:M14)</f>
        <v>208</v>
      </c>
      <c r="D14" s="570">
        <v>125</v>
      </c>
      <c r="E14" s="571">
        <v>13</v>
      </c>
      <c r="F14" s="571">
        <v>0</v>
      </c>
      <c r="G14" s="571">
        <v>0</v>
      </c>
      <c r="H14" s="571">
        <v>6</v>
      </c>
      <c r="I14" s="571">
        <v>0</v>
      </c>
      <c r="J14" s="571">
        <v>6</v>
      </c>
      <c r="K14" s="571">
        <v>10</v>
      </c>
      <c r="L14" s="571">
        <v>8</v>
      </c>
      <c r="M14" s="344">
        <v>40</v>
      </c>
    </row>
    <row r="15" spans="1:13" ht="15" hidden="1" customHeight="1" x14ac:dyDescent="0.15">
      <c r="B15" s="49" t="s">
        <v>121</v>
      </c>
      <c r="C15" s="569">
        <f>SUM(D15:M15)</f>
        <v>124</v>
      </c>
      <c r="D15" s="572">
        <v>82</v>
      </c>
      <c r="E15" s="573">
        <v>8</v>
      </c>
      <c r="F15" s="573">
        <v>0</v>
      </c>
      <c r="G15" s="573">
        <v>0</v>
      </c>
      <c r="H15" s="573">
        <v>3</v>
      </c>
      <c r="I15" s="573">
        <v>0</v>
      </c>
      <c r="J15" s="573">
        <v>2</v>
      </c>
      <c r="K15" s="573">
        <v>7</v>
      </c>
      <c r="L15" s="573">
        <v>4</v>
      </c>
      <c r="M15" s="351">
        <v>18</v>
      </c>
    </row>
    <row r="16" spans="1:13" ht="15" customHeight="1" x14ac:dyDescent="0.15">
      <c r="B16" s="564" t="s">
        <v>668</v>
      </c>
      <c r="C16" s="565">
        <f t="shared" ref="C16:M16" si="2">SUM(C17:C20)</f>
        <v>1134</v>
      </c>
      <c r="D16" s="566">
        <f t="shared" si="2"/>
        <v>516</v>
      </c>
      <c r="E16" s="567">
        <f t="shared" si="2"/>
        <v>47</v>
      </c>
      <c r="F16" s="567">
        <f t="shared" si="2"/>
        <v>12</v>
      </c>
      <c r="G16" s="567">
        <f t="shared" si="2"/>
        <v>23</v>
      </c>
      <c r="H16" s="567">
        <f t="shared" si="2"/>
        <v>73</v>
      </c>
      <c r="I16" s="567">
        <f t="shared" si="2"/>
        <v>85</v>
      </c>
      <c r="J16" s="567">
        <f t="shared" si="2"/>
        <v>22</v>
      </c>
      <c r="K16" s="567">
        <f t="shared" si="2"/>
        <v>102</v>
      </c>
      <c r="L16" s="567">
        <f t="shared" si="2"/>
        <v>43</v>
      </c>
      <c r="M16" s="568">
        <f t="shared" si="2"/>
        <v>211</v>
      </c>
    </row>
    <row r="17" spans="2:13" ht="15" customHeight="1" x14ac:dyDescent="0.15">
      <c r="B17" s="527" t="s">
        <v>118</v>
      </c>
      <c r="C17" s="569">
        <f>SUM(D17:M17)</f>
        <v>480</v>
      </c>
      <c r="D17" s="570">
        <v>181</v>
      </c>
      <c r="E17" s="571">
        <v>12</v>
      </c>
      <c r="F17" s="571">
        <v>12</v>
      </c>
      <c r="G17" s="571">
        <v>16</v>
      </c>
      <c r="H17" s="571">
        <v>57</v>
      </c>
      <c r="I17" s="571">
        <v>45</v>
      </c>
      <c r="J17" s="571">
        <v>7</v>
      </c>
      <c r="K17" s="571">
        <v>55</v>
      </c>
      <c r="L17" s="571">
        <v>17</v>
      </c>
      <c r="M17" s="344">
        <v>78</v>
      </c>
    </row>
    <row r="18" spans="2:13" ht="15" customHeight="1" x14ac:dyDescent="0.15">
      <c r="B18" s="527" t="s">
        <v>119</v>
      </c>
      <c r="C18" s="569">
        <f>SUM(D18:M18)</f>
        <v>326</v>
      </c>
      <c r="D18" s="570">
        <v>131</v>
      </c>
      <c r="E18" s="571">
        <v>13</v>
      </c>
      <c r="F18" s="571">
        <v>0</v>
      </c>
      <c r="G18" s="571">
        <v>6</v>
      </c>
      <c r="H18" s="571">
        <v>7</v>
      </c>
      <c r="I18" s="571">
        <v>40</v>
      </c>
      <c r="J18" s="571">
        <v>8</v>
      </c>
      <c r="K18" s="571">
        <v>32</v>
      </c>
      <c r="L18" s="571">
        <v>14</v>
      </c>
      <c r="M18" s="344">
        <v>75</v>
      </c>
    </row>
    <row r="19" spans="2:13" ht="15" customHeight="1" x14ac:dyDescent="0.15">
      <c r="B19" s="527" t="s">
        <v>120</v>
      </c>
      <c r="C19" s="569">
        <f>SUM(D19:M19)</f>
        <v>204</v>
      </c>
      <c r="D19" s="570">
        <v>123</v>
      </c>
      <c r="E19" s="571">
        <v>14</v>
      </c>
      <c r="F19" s="571">
        <v>0</v>
      </c>
      <c r="G19" s="571">
        <v>0</v>
      </c>
      <c r="H19" s="571">
        <v>5</v>
      </c>
      <c r="I19" s="571">
        <v>0</v>
      </c>
      <c r="J19" s="571">
        <v>5</v>
      </c>
      <c r="K19" s="571">
        <v>9</v>
      </c>
      <c r="L19" s="571">
        <v>8</v>
      </c>
      <c r="M19" s="344">
        <v>40</v>
      </c>
    </row>
    <row r="20" spans="2:13" ht="15" customHeight="1" x14ac:dyDescent="0.15">
      <c r="B20" s="49" t="s">
        <v>121</v>
      </c>
      <c r="C20" s="569">
        <f>SUM(D20:M20)</f>
        <v>124</v>
      </c>
      <c r="D20" s="572">
        <v>81</v>
      </c>
      <c r="E20" s="573">
        <v>8</v>
      </c>
      <c r="F20" s="573">
        <v>0</v>
      </c>
      <c r="G20" s="573">
        <v>1</v>
      </c>
      <c r="H20" s="573">
        <v>4</v>
      </c>
      <c r="I20" s="573">
        <v>0</v>
      </c>
      <c r="J20" s="573">
        <v>2</v>
      </c>
      <c r="K20" s="573">
        <v>6</v>
      </c>
      <c r="L20" s="573">
        <v>4</v>
      </c>
      <c r="M20" s="351">
        <v>18</v>
      </c>
    </row>
    <row r="21" spans="2:13" ht="15" customHeight="1" x14ac:dyDescent="0.15">
      <c r="B21" s="564" t="s">
        <v>669</v>
      </c>
      <c r="C21" s="565">
        <f t="shared" ref="C21:M21" si="3">SUM(C22:C25)</f>
        <v>1116</v>
      </c>
      <c r="D21" s="566">
        <f t="shared" si="3"/>
        <v>512</v>
      </c>
      <c r="E21" s="567">
        <f t="shared" si="3"/>
        <v>46</v>
      </c>
      <c r="F21" s="567">
        <f t="shared" si="3"/>
        <v>13</v>
      </c>
      <c r="G21" s="567">
        <f t="shared" si="3"/>
        <v>19</v>
      </c>
      <c r="H21" s="567">
        <f t="shared" si="3"/>
        <v>71</v>
      </c>
      <c r="I21" s="567">
        <f t="shared" si="3"/>
        <v>85</v>
      </c>
      <c r="J21" s="567">
        <f t="shared" si="3"/>
        <v>20</v>
      </c>
      <c r="K21" s="567">
        <f t="shared" si="3"/>
        <v>100</v>
      </c>
      <c r="L21" s="567">
        <f t="shared" si="3"/>
        <v>42</v>
      </c>
      <c r="M21" s="568">
        <f t="shared" si="3"/>
        <v>208</v>
      </c>
    </row>
    <row r="22" spans="2:13" ht="15" customHeight="1" x14ac:dyDescent="0.15">
      <c r="B22" s="527" t="s">
        <v>118</v>
      </c>
      <c r="C22" s="569">
        <v>469</v>
      </c>
      <c r="D22" s="570">
        <v>177</v>
      </c>
      <c r="E22" s="571">
        <v>12</v>
      </c>
      <c r="F22" s="571">
        <v>13</v>
      </c>
      <c r="G22" s="571">
        <v>12</v>
      </c>
      <c r="H22" s="571">
        <v>55</v>
      </c>
      <c r="I22" s="571">
        <v>46</v>
      </c>
      <c r="J22" s="571">
        <v>7</v>
      </c>
      <c r="K22" s="571">
        <v>53</v>
      </c>
      <c r="L22" s="571">
        <v>18</v>
      </c>
      <c r="M22" s="344">
        <v>76</v>
      </c>
    </row>
    <row r="23" spans="2:13" ht="15" customHeight="1" x14ac:dyDescent="0.15">
      <c r="B23" s="527" t="s">
        <v>119</v>
      </c>
      <c r="C23" s="569">
        <v>320</v>
      </c>
      <c r="D23" s="570">
        <v>132</v>
      </c>
      <c r="E23" s="571">
        <v>13</v>
      </c>
      <c r="F23" s="571">
        <v>0</v>
      </c>
      <c r="G23" s="571">
        <v>6</v>
      </c>
      <c r="H23" s="571">
        <v>7</v>
      </c>
      <c r="I23" s="571">
        <v>39</v>
      </c>
      <c r="J23" s="571">
        <v>7</v>
      </c>
      <c r="K23" s="571">
        <v>31</v>
      </c>
      <c r="L23" s="571">
        <v>12</v>
      </c>
      <c r="M23" s="344">
        <v>73</v>
      </c>
    </row>
    <row r="24" spans="2:13" ht="15" customHeight="1" x14ac:dyDescent="0.15">
      <c r="B24" s="527" t="s">
        <v>120</v>
      </c>
      <c r="C24" s="569">
        <v>204</v>
      </c>
      <c r="D24" s="570">
        <v>122</v>
      </c>
      <c r="E24" s="571">
        <v>13</v>
      </c>
      <c r="F24" s="571">
        <v>0</v>
      </c>
      <c r="G24" s="571">
        <v>0</v>
      </c>
      <c r="H24" s="571">
        <v>5</v>
      </c>
      <c r="I24" s="571">
        <v>0</v>
      </c>
      <c r="J24" s="571">
        <v>4</v>
      </c>
      <c r="K24" s="571">
        <v>11</v>
      </c>
      <c r="L24" s="571">
        <v>8</v>
      </c>
      <c r="M24" s="344">
        <v>41</v>
      </c>
    </row>
    <row r="25" spans="2:13" ht="15" customHeight="1" x14ac:dyDescent="0.15">
      <c r="B25" s="49" t="s">
        <v>121</v>
      </c>
      <c r="C25" s="574">
        <v>123</v>
      </c>
      <c r="D25" s="572">
        <v>81</v>
      </c>
      <c r="E25" s="573">
        <v>8</v>
      </c>
      <c r="F25" s="573">
        <v>0</v>
      </c>
      <c r="G25" s="573">
        <v>1</v>
      </c>
      <c r="H25" s="573">
        <v>4</v>
      </c>
      <c r="I25" s="573">
        <v>0</v>
      </c>
      <c r="J25" s="573">
        <v>2</v>
      </c>
      <c r="K25" s="573">
        <v>5</v>
      </c>
      <c r="L25" s="573">
        <v>4</v>
      </c>
      <c r="M25" s="351">
        <v>18</v>
      </c>
    </row>
    <row r="26" spans="2:13" ht="15" customHeight="1" x14ac:dyDescent="0.15">
      <c r="B26" s="564" t="s">
        <v>670</v>
      </c>
      <c r="C26" s="565">
        <f t="shared" ref="C26:M26" si="4">SUM(C27:C30)</f>
        <v>1109</v>
      </c>
      <c r="D26" s="566">
        <f t="shared" si="4"/>
        <v>499</v>
      </c>
      <c r="E26" s="567">
        <f t="shared" si="4"/>
        <v>49</v>
      </c>
      <c r="F26" s="567">
        <f t="shared" si="4"/>
        <v>14</v>
      </c>
      <c r="G26" s="567">
        <f t="shared" si="4"/>
        <v>23</v>
      </c>
      <c r="H26" s="567">
        <f t="shared" si="4"/>
        <v>73</v>
      </c>
      <c r="I26" s="567">
        <f t="shared" si="4"/>
        <v>85</v>
      </c>
      <c r="J26" s="567">
        <f t="shared" si="4"/>
        <v>28</v>
      </c>
      <c r="K26" s="567">
        <f t="shared" si="4"/>
        <v>93</v>
      </c>
      <c r="L26" s="567">
        <f t="shared" si="4"/>
        <v>44</v>
      </c>
      <c r="M26" s="568">
        <f t="shared" si="4"/>
        <v>201</v>
      </c>
    </row>
    <row r="27" spans="2:13" ht="15" customHeight="1" x14ac:dyDescent="0.15">
      <c r="B27" s="527" t="s">
        <v>118</v>
      </c>
      <c r="C27" s="569">
        <v>468</v>
      </c>
      <c r="D27" s="570">
        <v>178</v>
      </c>
      <c r="E27" s="571">
        <v>12</v>
      </c>
      <c r="F27" s="571">
        <v>14</v>
      </c>
      <c r="G27" s="571">
        <v>14</v>
      </c>
      <c r="H27" s="571">
        <v>57</v>
      </c>
      <c r="I27" s="571">
        <v>45</v>
      </c>
      <c r="J27" s="571">
        <v>7</v>
      </c>
      <c r="K27" s="571">
        <v>50</v>
      </c>
      <c r="L27" s="571">
        <v>14</v>
      </c>
      <c r="M27" s="344">
        <v>77</v>
      </c>
    </row>
    <row r="28" spans="2:13" ht="15" customHeight="1" x14ac:dyDescent="0.15">
      <c r="B28" s="527" t="s">
        <v>119</v>
      </c>
      <c r="C28" s="569">
        <v>314</v>
      </c>
      <c r="D28" s="570">
        <v>130</v>
      </c>
      <c r="E28" s="571">
        <v>14</v>
      </c>
      <c r="F28" s="571">
        <v>0</v>
      </c>
      <c r="G28" s="571">
        <v>6</v>
      </c>
      <c r="H28" s="571">
        <v>7</v>
      </c>
      <c r="I28" s="571">
        <v>40</v>
      </c>
      <c r="J28" s="571">
        <v>7</v>
      </c>
      <c r="K28" s="571">
        <v>29</v>
      </c>
      <c r="L28" s="571">
        <v>17</v>
      </c>
      <c r="M28" s="344">
        <v>64</v>
      </c>
    </row>
    <row r="29" spans="2:13" ht="15" customHeight="1" x14ac:dyDescent="0.15">
      <c r="B29" s="527" t="s">
        <v>120</v>
      </c>
      <c r="C29" s="569">
        <v>202</v>
      </c>
      <c r="D29" s="570">
        <v>112</v>
      </c>
      <c r="E29" s="571">
        <v>14</v>
      </c>
      <c r="F29" s="571">
        <v>0</v>
      </c>
      <c r="G29" s="571">
        <v>2</v>
      </c>
      <c r="H29" s="571">
        <v>5</v>
      </c>
      <c r="I29" s="571">
        <v>0</v>
      </c>
      <c r="J29" s="571">
        <v>11</v>
      </c>
      <c r="K29" s="571">
        <v>9</v>
      </c>
      <c r="L29" s="571">
        <v>8</v>
      </c>
      <c r="M29" s="344">
        <v>41</v>
      </c>
    </row>
    <row r="30" spans="2:13" ht="15" customHeight="1" x14ac:dyDescent="0.15">
      <c r="B30" s="49" t="s">
        <v>121</v>
      </c>
      <c r="C30" s="574">
        <v>125</v>
      </c>
      <c r="D30" s="572">
        <v>79</v>
      </c>
      <c r="E30" s="573">
        <v>9</v>
      </c>
      <c r="F30" s="573">
        <v>0</v>
      </c>
      <c r="G30" s="573">
        <v>1</v>
      </c>
      <c r="H30" s="573">
        <v>4</v>
      </c>
      <c r="I30" s="573">
        <v>0</v>
      </c>
      <c r="J30" s="573">
        <v>3</v>
      </c>
      <c r="K30" s="573">
        <v>5</v>
      </c>
      <c r="L30" s="573">
        <v>5</v>
      </c>
      <c r="M30" s="351">
        <v>19</v>
      </c>
    </row>
    <row r="31" spans="2:13" s="50" customFormat="1" ht="15" customHeight="1" x14ac:dyDescent="0.15">
      <c r="B31" s="564" t="s">
        <v>671</v>
      </c>
      <c r="C31" s="565">
        <f>SUM(C32:C35)</f>
        <v>1092</v>
      </c>
      <c r="D31" s="566">
        <f t="shared" ref="D31:M31" si="5">SUM(D32:D35)</f>
        <v>494</v>
      </c>
      <c r="E31" s="567">
        <f t="shared" si="5"/>
        <v>48</v>
      </c>
      <c r="F31" s="567">
        <f t="shared" si="5"/>
        <v>14</v>
      </c>
      <c r="G31" s="567">
        <f t="shared" si="5"/>
        <v>24</v>
      </c>
      <c r="H31" s="567">
        <f t="shared" si="5"/>
        <v>75</v>
      </c>
      <c r="I31" s="567">
        <f t="shared" si="5"/>
        <v>85</v>
      </c>
      <c r="J31" s="567">
        <f t="shared" si="5"/>
        <v>28</v>
      </c>
      <c r="K31" s="567">
        <f t="shared" si="5"/>
        <v>91</v>
      </c>
      <c r="L31" s="567">
        <f t="shared" si="5"/>
        <v>41</v>
      </c>
      <c r="M31" s="568">
        <f t="shared" si="5"/>
        <v>192</v>
      </c>
    </row>
    <row r="32" spans="2:13" ht="15" customHeight="1" x14ac:dyDescent="0.15">
      <c r="B32" s="575" t="s">
        <v>118</v>
      </c>
      <c r="C32" s="576">
        <v>452</v>
      </c>
      <c r="D32" s="577">
        <v>171</v>
      </c>
      <c r="E32" s="578">
        <v>12</v>
      </c>
      <c r="F32" s="578">
        <v>14</v>
      </c>
      <c r="G32" s="578">
        <v>15</v>
      </c>
      <c r="H32" s="578">
        <v>59</v>
      </c>
      <c r="I32" s="578">
        <v>45</v>
      </c>
      <c r="J32" s="578">
        <v>7</v>
      </c>
      <c r="K32" s="578">
        <v>48</v>
      </c>
      <c r="L32" s="578">
        <v>11</v>
      </c>
      <c r="M32" s="579">
        <v>70</v>
      </c>
    </row>
    <row r="33" spans="2:13" ht="15" customHeight="1" x14ac:dyDescent="0.15">
      <c r="B33" s="575" t="s">
        <v>119</v>
      </c>
      <c r="C33" s="576">
        <v>305</v>
      </c>
      <c r="D33" s="577">
        <v>125</v>
      </c>
      <c r="E33" s="578">
        <v>14</v>
      </c>
      <c r="F33" s="578">
        <v>0</v>
      </c>
      <c r="G33" s="578">
        <v>6</v>
      </c>
      <c r="H33" s="578">
        <v>7</v>
      </c>
      <c r="I33" s="578">
        <v>40</v>
      </c>
      <c r="J33" s="578">
        <v>7</v>
      </c>
      <c r="K33" s="578">
        <v>27</v>
      </c>
      <c r="L33" s="578">
        <v>17</v>
      </c>
      <c r="M33" s="579">
        <v>62</v>
      </c>
    </row>
    <row r="34" spans="2:13" ht="15" customHeight="1" x14ac:dyDescent="0.15">
      <c r="B34" s="575" t="s">
        <v>120</v>
      </c>
      <c r="C34" s="576">
        <v>206</v>
      </c>
      <c r="D34" s="577">
        <v>114</v>
      </c>
      <c r="E34" s="578">
        <v>13</v>
      </c>
      <c r="F34" s="578">
        <v>0</v>
      </c>
      <c r="G34" s="578">
        <v>2</v>
      </c>
      <c r="H34" s="578">
        <v>5</v>
      </c>
      <c r="I34" s="578">
        <v>0</v>
      </c>
      <c r="J34" s="578">
        <v>11</v>
      </c>
      <c r="K34" s="578">
        <v>11</v>
      </c>
      <c r="L34" s="578">
        <v>8</v>
      </c>
      <c r="M34" s="579">
        <v>42</v>
      </c>
    </row>
    <row r="35" spans="2:13" ht="15" customHeight="1" x14ac:dyDescent="0.15">
      <c r="B35" s="580" t="s">
        <v>121</v>
      </c>
      <c r="C35" s="581">
        <v>129</v>
      </c>
      <c r="D35" s="582">
        <v>84</v>
      </c>
      <c r="E35" s="583">
        <v>9</v>
      </c>
      <c r="F35" s="583">
        <v>0</v>
      </c>
      <c r="G35" s="583">
        <v>1</v>
      </c>
      <c r="H35" s="583">
        <v>4</v>
      </c>
      <c r="I35" s="583">
        <v>0</v>
      </c>
      <c r="J35" s="583">
        <v>3</v>
      </c>
      <c r="K35" s="583">
        <v>5</v>
      </c>
      <c r="L35" s="583">
        <v>5</v>
      </c>
      <c r="M35" s="584">
        <v>18</v>
      </c>
    </row>
    <row r="36" spans="2:13" s="50" customFormat="1" ht="15" customHeight="1" x14ac:dyDescent="0.15">
      <c r="B36" s="585" t="s">
        <v>672</v>
      </c>
      <c r="C36" s="586">
        <v>978</v>
      </c>
      <c r="D36" s="587">
        <v>447</v>
      </c>
      <c r="E36" s="588">
        <v>50</v>
      </c>
      <c r="F36" s="588">
        <v>11</v>
      </c>
      <c r="G36" s="588">
        <v>26</v>
      </c>
      <c r="H36" s="588">
        <v>76</v>
      </c>
      <c r="I36" s="588">
        <v>0</v>
      </c>
      <c r="J36" s="588">
        <v>48</v>
      </c>
      <c r="K36" s="588">
        <v>108</v>
      </c>
      <c r="L36" s="588">
        <v>41</v>
      </c>
      <c r="M36" s="589">
        <v>171</v>
      </c>
    </row>
    <row r="37" spans="2:13" s="50" customFormat="1" ht="15" customHeight="1" x14ac:dyDescent="0.15">
      <c r="B37" s="585" t="s">
        <v>673</v>
      </c>
      <c r="C37" s="586">
        <v>975</v>
      </c>
      <c r="D37" s="587">
        <v>446</v>
      </c>
      <c r="E37" s="588">
        <v>49</v>
      </c>
      <c r="F37" s="588">
        <v>11</v>
      </c>
      <c r="G37" s="588">
        <v>26</v>
      </c>
      <c r="H37" s="588">
        <v>77</v>
      </c>
      <c r="I37" s="588">
        <v>0</v>
      </c>
      <c r="J37" s="588">
        <v>43</v>
      </c>
      <c r="K37" s="588">
        <v>104</v>
      </c>
      <c r="L37" s="588">
        <v>40</v>
      </c>
      <c r="M37" s="589">
        <v>179</v>
      </c>
    </row>
    <row r="38" spans="2:13" s="50" customFormat="1" ht="15" customHeight="1" x14ac:dyDescent="0.15">
      <c r="B38" s="585" t="s">
        <v>674</v>
      </c>
      <c r="C38" s="586">
        <f t="shared" ref="C38:C43" si="6">SUM(D38:M38)</f>
        <v>955</v>
      </c>
      <c r="D38" s="587">
        <v>436</v>
      </c>
      <c r="E38" s="588">
        <v>54</v>
      </c>
      <c r="F38" s="588">
        <v>10</v>
      </c>
      <c r="G38" s="588">
        <v>25</v>
      </c>
      <c r="H38" s="588">
        <v>84</v>
      </c>
      <c r="I38" s="588">
        <v>0</v>
      </c>
      <c r="J38" s="588">
        <v>32</v>
      </c>
      <c r="K38" s="588">
        <v>97</v>
      </c>
      <c r="L38" s="588">
        <v>37</v>
      </c>
      <c r="M38" s="589">
        <v>180</v>
      </c>
    </row>
    <row r="39" spans="2:13" s="50" customFormat="1" ht="15" customHeight="1" x14ac:dyDescent="0.15">
      <c r="B39" s="585" t="s">
        <v>675</v>
      </c>
      <c r="C39" s="586">
        <f t="shared" si="6"/>
        <v>927</v>
      </c>
      <c r="D39" s="587">
        <v>416</v>
      </c>
      <c r="E39" s="588">
        <v>52</v>
      </c>
      <c r="F39" s="588">
        <v>11</v>
      </c>
      <c r="G39" s="588">
        <v>25</v>
      </c>
      <c r="H39" s="588">
        <v>84</v>
      </c>
      <c r="I39" s="588">
        <v>0</v>
      </c>
      <c r="J39" s="588">
        <v>32</v>
      </c>
      <c r="K39" s="588">
        <v>92</v>
      </c>
      <c r="L39" s="588">
        <v>35</v>
      </c>
      <c r="M39" s="589">
        <v>180</v>
      </c>
    </row>
    <row r="40" spans="2:13" s="50" customFormat="1" ht="15" customHeight="1" x14ac:dyDescent="0.15">
      <c r="B40" s="585" t="s">
        <v>676</v>
      </c>
      <c r="C40" s="586">
        <f t="shared" si="6"/>
        <v>907</v>
      </c>
      <c r="D40" s="587">
        <v>403</v>
      </c>
      <c r="E40" s="588">
        <v>51</v>
      </c>
      <c r="F40" s="588">
        <v>11</v>
      </c>
      <c r="G40" s="588">
        <v>26</v>
      </c>
      <c r="H40" s="588">
        <v>84</v>
      </c>
      <c r="I40" s="588">
        <v>0</v>
      </c>
      <c r="J40" s="588">
        <v>31</v>
      </c>
      <c r="K40" s="588">
        <v>87</v>
      </c>
      <c r="L40" s="588">
        <v>35</v>
      </c>
      <c r="M40" s="589">
        <v>179</v>
      </c>
    </row>
    <row r="41" spans="2:13" s="50" customFormat="1" ht="15" customHeight="1" x14ac:dyDescent="0.15">
      <c r="B41" s="585" t="s">
        <v>677</v>
      </c>
      <c r="C41" s="586">
        <f t="shared" si="6"/>
        <v>881</v>
      </c>
      <c r="D41" s="587">
        <v>385</v>
      </c>
      <c r="E41" s="588">
        <v>45</v>
      </c>
      <c r="F41" s="588">
        <v>11</v>
      </c>
      <c r="G41" s="588">
        <v>26</v>
      </c>
      <c r="H41" s="588">
        <v>90</v>
      </c>
      <c r="I41" s="588">
        <v>0</v>
      </c>
      <c r="J41" s="588">
        <v>31</v>
      </c>
      <c r="K41" s="588">
        <v>82</v>
      </c>
      <c r="L41" s="588">
        <v>31</v>
      </c>
      <c r="M41" s="589">
        <v>180</v>
      </c>
    </row>
    <row r="42" spans="2:13" s="50" customFormat="1" ht="15" customHeight="1" x14ac:dyDescent="0.15">
      <c r="B42" s="585" t="s">
        <v>678</v>
      </c>
      <c r="C42" s="586">
        <f t="shared" si="6"/>
        <v>863</v>
      </c>
      <c r="D42" s="587">
        <v>378</v>
      </c>
      <c r="E42" s="588">
        <v>45</v>
      </c>
      <c r="F42" s="588">
        <v>12</v>
      </c>
      <c r="G42" s="588">
        <v>25</v>
      </c>
      <c r="H42" s="588">
        <v>86</v>
      </c>
      <c r="I42" s="588">
        <v>0</v>
      </c>
      <c r="J42" s="588">
        <v>30</v>
      </c>
      <c r="K42" s="588">
        <v>81</v>
      </c>
      <c r="L42" s="588">
        <v>27</v>
      </c>
      <c r="M42" s="589">
        <v>179</v>
      </c>
    </row>
    <row r="43" spans="2:13" s="50" customFormat="1" ht="15" customHeight="1" x14ac:dyDescent="0.15">
      <c r="B43" s="585" t="s">
        <v>679</v>
      </c>
      <c r="C43" s="586">
        <f t="shared" si="6"/>
        <v>852</v>
      </c>
      <c r="D43" s="587">
        <v>372</v>
      </c>
      <c r="E43" s="588">
        <v>44</v>
      </c>
      <c r="F43" s="588">
        <v>13</v>
      </c>
      <c r="G43" s="588">
        <v>28</v>
      </c>
      <c r="H43" s="588">
        <v>82</v>
      </c>
      <c r="I43" s="588">
        <v>0</v>
      </c>
      <c r="J43" s="588">
        <v>30</v>
      </c>
      <c r="K43" s="588">
        <v>79</v>
      </c>
      <c r="L43" s="588">
        <v>27</v>
      </c>
      <c r="M43" s="589">
        <v>177</v>
      </c>
    </row>
    <row r="44" spans="2:13" s="50" customFormat="1" ht="15" customHeight="1" x14ac:dyDescent="0.15">
      <c r="B44" s="585" t="s">
        <v>680</v>
      </c>
      <c r="C44" s="586">
        <f>SUM(D44:M44)</f>
        <v>835</v>
      </c>
      <c r="D44" s="587">
        <v>363</v>
      </c>
      <c r="E44" s="588">
        <v>45</v>
      </c>
      <c r="F44" s="588">
        <v>11</v>
      </c>
      <c r="G44" s="588">
        <v>29</v>
      </c>
      <c r="H44" s="588">
        <v>80</v>
      </c>
      <c r="I44" s="588">
        <v>0</v>
      </c>
      <c r="J44" s="588">
        <v>31</v>
      </c>
      <c r="K44" s="588">
        <v>74</v>
      </c>
      <c r="L44" s="588">
        <v>23</v>
      </c>
      <c r="M44" s="589">
        <v>179</v>
      </c>
    </row>
    <row r="45" spans="2:13" s="50" customFormat="1" ht="15" customHeight="1" x14ac:dyDescent="0.15">
      <c r="B45" s="585" t="s">
        <v>681</v>
      </c>
      <c r="C45" s="586">
        <f>SUM(D45:M45)</f>
        <v>829</v>
      </c>
      <c r="D45" s="587">
        <v>379</v>
      </c>
      <c r="E45" s="588">
        <v>42</v>
      </c>
      <c r="F45" s="588">
        <v>11</v>
      </c>
      <c r="G45" s="588">
        <v>31</v>
      </c>
      <c r="H45" s="588">
        <v>78</v>
      </c>
      <c r="I45" s="588">
        <v>0</v>
      </c>
      <c r="J45" s="588">
        <v>20</v>
      </c>
      <c r="K45" s="588">
        <v>65</v>
      </c>
      <c r="L45" s="588">
        <v>13</v>
      </c>
      <c r="M45" s="589">
        <v>190</v>
      </c>
    </row>
    <row r="46" spans="2:13" s="50" customFormat="1" ht="15" customHeight="1" x14ac:dyDescent="0.15">
      <c r="B46" s="585" t="s">
        <v>682</v>
      </c>
      <c r="C46" s="586">
        <f>SUM(D46:M46)</f>
        <v>820</v>
      </c>
      <c r="D46" s="587">
        <v>380</v>
      </c>
      <c r="E46" s="588">
        <v>42</v>
      </c>
      <c r="F46" s="588">
        <v>11</v>
      </c>
      <c r="G46" s="588">
        <v>33</v>
      </c>
      <c r="H46" s="588">
        <v>80</v>
      </c>
      <c r="I46" s="588">
        <v>0</v>
      </c>
      <c r="J46" s="588">
        <v>17</v>
      </c>
      <c r="K46" s="588">
        <v>58</v>
      </c>
      <c r="L46" s="588">
        <v>2</v>
      </c>
      <c r="M46" s="589">
        <v>197</v>
      </c>
    </row>
    <row r="47" spans="2:13" s="50" customFormat="1" ht="15" customHeight="1" x14ac:dyDescent="0.15">
      <c r="B47" s="585" t="s">
        <v>683</v>
      </c>
      <c r="C47" s="586">
        <f>SUM(D47:M47)</f>
        <v>818</v>
      </c>
      <c r="D47" s="587">
        <v>378</v>
      </c>
      <c r="E47" s="588">
        <v>42</v>
      </c>
      <c r="F47" s="588">
        <v>11</v>
      </c>
      <c r="G47" s="588">
        <v>33</v>
      </c>
      <c r="H47" s="588">
        <v>81</v>
      </c>
      <c r="I47" s="588">
        <v>0</v>
      </c>
      <c r="J47" s="588">
        <v>16</v>
      </c>
      <c r="K47" s="588">
        <v>57</v>
      </c>
      <c r="L47" s="588">
        <v>2</v>
      </c>
      <c r="M47" s="589">
        <v>198</v>
      </c>
    </row>
    <row r="48" spans="2:13" s="50" customFormat="1" ht="15" customHeight="1" x14ac:dyDescent="0.15">
      <c r="B48" s="585" t="s">
        <v>684</v>
      </c>
      <c r="C48" s="586">
        <f>SUM(D48:M48)</f>
        <v>835</v>
      </c>
      <c r="D48" s="587">
        <v>386</v>
      </c>
      <c r="E48" s="588">
        <v>45</v>
      </c>
      <c r="F48" s="588">
        <v>9</v>
      </c>
      <c r="G48" s="588">
        <v>38</v>
      </c>
      <c r="H48" s="588">
        <v>84</v>
      </c>
      <c r="I48" s="588">
        <v>0</v>
      </c>
      <c r="J48" s="588">
        <v>16</v>
      </c>
      <c r="K48" s="588">
        <v>52</v>
      </c>
      <c r="L48" s="588">
        <v>2</v>
      </c>
      <c r="M48" s="589">
        <v>203</v>
      </c>
    </row>
    <row r="49" spans="2:13" s="50" customFormat="1" ht="15" customHeight="1" x14ac:dyDescent="0.15">
      <c r="B49" s="585" t="s">
        <v>685</v>
      </c>
      <c r="C49" s="586">
        <v>828</v>
      </c>
      <c r="D49" s="587">
        <v>382</v>
      </c>
      <c r="E49" s="588">
        <v>45</v>
      </c>
      <c r="F49" s="588">
        <v>10</v>
      </c>
      <c r="G49" s="588">
        <v>37</v>
      </c>
      <c r="H49" s="588">
        <v>81</v>
      </c>
      <c r="I49" s="588">
        <v>0</v>
      </c>
      <c r="J49" s="588">
        <v>17</v>
      </c>
      <c r="K49" s="588">
        <v>52</v>
      </c>
      <c r="L49" s="588">
        <v>2</v>
      </c>
      <c r="M49" s="589">
        <v>202</v>
      </c>
    </row>
    <row r="50" spans="2:13" s="50" customFormat="1" ht="15" customHeight="1" x14ac:dyDescent="0.15">
      <c r="B50" s="585" t="s">
        <v>686</v>
      </c>
      <c r="C50" s="586">
        <v>833</v>
      </c>
      <c r="D50" s="587">
        <f>381+1</f>
        <v>382</v>
      </c>
      <c r="E50" s="588">
        <v>44</v>
      </c>
      <c r="F50" s="588">
        <v>10</v>
      </c>
      <c r="G50" s="588">
        <v>38</v>
      </c>
      <c r="H50" s="588">
        <f>86+2</f>
        <v>88</v>
      </c>
      <c r="I50" s="588">
        <v>0</v>
      </c>
      <c r="J50" s="588">
        <v>17</v>
      </c>
      <c r="K50" s="588">
        <v>46</v>
      </c>
      <c r="L50" s="588">
        <v>2</v>
      </c>
      <c r="M50" s="589">
        <v>206</v>
      </c>
    </row>
    <row r="51" spans="2:13" s="50" customFormat="1" ht="15" customHeight="1" x14ac:dyDescent="0.15">
      <c r="B51" s="585" t="s">
        <v>687</v>
      </c>
      <c r="C51" s="586">
        <v>838</v>
      </c>
      <c r="D51" s="587">
        <v>385</v>
      </c>
      <c r="E51" s="588">
        <v>40</v>
      </c>
      <c r="F51" s="588">
        <v>10</v>
      </c>
      <c r="G51" s="588">
        <v>39</v>
      </c>
      <c r="H51" s="588">
        <v>90</v>
      </c>
      <c r="I51" s="588">
        <v>0</v>
      </c>
      <c r="J51" s="588">
        <v>16</v>
      </c>
      <c r="K51" s="588">
        <v>46</v>
      </c>
      <c r="L51" s="588">
        <v>2</v>
      </c>
      <c r="M51" s="589">
        <v>210</v>
      </c>
    </row>
    <row r="52" spans="2:13" s="50" customFormat="1" ht="15" customHeight="1" x14ac:dyDescent="0.15">
      <c r="B52" s="585" t="s">
        <v>688</v>
      </c>
      <c r="C52" s="586">
        <f>SUM(D52:M52)</f>
        <v>840</v>
      </c>
      <c r="D52" s="587">
        <v>387</v>
      </c>
      <c r="E52" s="588">
        <v>41</v>
      </c>
      <c r="F52" s="588">
        <v>12</v>
      </c>
      <c r="G52" s="588">
        <v>41</v>
      </c>
      <c r="H52" s="588">
        <v>91</v>
      </c>
      <c r="I52" s="588">
        <v>0</v>
      </c>
      <c r="J52" s="588">
        <v>15</v>
      </c>
      <c r="K52" s="588">
        <v>41</v>
      </c>
      <c r="L52" s="588">
        <v>2</v>
      </c>
      <c r="M52" s="589">
        <v>210</v>
      </c>
    </row>
    <row r="53" spans="2:13" s="50" customFormat="1" ht="15" customHeight="1" x14ac:dyDescent="0.15">
      <c r="B53" s="585" t="s">
        <v>689</v>
      </c>
      <c r="C53" s="586">
        <f>SUM(D53:M53)</f>
        <v>829</v>
      </c>
      <c r="D53" s="587">
        <v>395</v>
      </c>
      <c r="E53" s="588">
        <v>34</v>
      </c>
      <c r="F53" s="588">
        <v>12</v>
      </c>
      <c r="G53" s="588">
        <v>41</v>
      </c>
      <c r="H53" s="588">
        <v>89</v>
      </c>
      <c r="I53" s="588">
        <v>0</v>
      </c>
      <c r="J53" s="588">
        <v>15</v>
      </c>
      <c r="K53" s="588">
        <v>37</v>
      </c>
      <c r="L53" s="588">
        <v>2</v>
      </c>
      <c r="M53" s="589">
        <v>204</v>
      </c>
    </row>
    <row r="54" spans="2:13" s="50" customFormat="1" ht="15" customHeight="1" x14ac:dyDescent="0.15">
      <c r="B54" s="590" t="s">
        <v>690</v>
      </c>
      <c r="C54" s="591">
        <f>SUM(D54:M54)</f>
        <v>815</v>
      </c>
      <c r="D54" s="592">
        <v>391</v>
      </c>
      <c r="E54" s="593">
        <v>33</v>
      </c>
      <c r="F54" s="593">
        <v>12</v>
      </c>
      <c r="G54" s="593">
        <v>42</v>
      </c>
      <c r="H54" s="593">
        <v>82</v>
      </c>
      <c r="I54" s="593">
        <v>0</v>
      </c>
      <c r="J54" s="593">
        <v>15</v>
      </c>
      <c r="K54" s="593">
        <v>37</v>
      </c>
      <c r="L54" s="593">
        <v>2</v>
      </c>
      <c r="M54" s="594">
        <v>201</v>
      </c>
    </row>
    <row r="55" spans="2:13" s="50" customFormat="1" ht="15" customHeight="1" x14ac:dyDescent="0.15">
      <c r="B55" s="585" t="s">
        <v>691</v>
      </c>
      <c r="C55" s="586">
        <f>SUM(D55:M55)</f>
        <v>815</v>
      </c>
      <c r="D55" s="587">
        <v>393</v>
      </c>
      <c r="E55" s="588">
        <v>33</v>
      </c>
      <c r="F55" s="588">
        <v>12</v>
      </c>
      <c r="G55" s="588">
        <v>43</v>
      </c>
      <c r="H55" s="588">
        <v>84</v>
      </c>
      <c r="I55" s="588">
        <v>0</v>
      </c>
      <c r="J55" s="588">
        <v>15</v>
      </c>
      <c r="K55" s="588">
        <v>33</v>
      </c>
      <c r="L55" s="588">
        <v>2</v>
      </c>
      <c r="M55" s="589">
        <v>200</v>
      </c>
    </row>
    <row r="56" spans="2:13" ht="15" customHeight="1" x14ac:dyDescent="0.15">
      <c r="B56" s="131" t="s">
        <v>692</v>
      </c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8"/>
    </row>
    <row r="57" spans="2:13" ht="15" customHeight="1" x14ac:dyDescent="0.15"/>
  </sheetData>
  <mergeCells count="7">
    <mergeCell ref="M4:M5"/>
    <mergeCell ref="B4:B5"/>
    <mergeCell ref="C4:C5"/>
    <mergeCell ref="E4:E5"/>
    <mergeCell ref="I4:I5"/>
    <mergeCell ref="J4:J5"/>
    <mergeCell ref="L4:L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Ｐゴシック,標準"-149-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45DF-01E5-4B25-8656-7EB06B9E8320}">
  <dimension ref="A1:L45"/>
  <sheetViews>
    <sheetView showGridLines="0" zoomScaleNormal="100" zoomScaleSheetLayoutView="100" workbookViewId="0">
      <selection activeCell="B30" sqref="B30:E30"/>
    </sheetView>
  </sheetViews>
  <sheetFormatPr defaultColWidth="9" defaultRowHeight="11.25" x14ac:dyDescent="0.15"/>
  <cols>
    <col min="1" max="1" width="1.625" style="8" customWidth="1"/>
    <col min="2" max="2" width="9.625" style="134" customWidth="1"/>
    <col min="3" max="8" width="12.625" style="8" customWidth="1"/>
    <col min="9" max="9" width="8.625" style="8" customWidth="1"/>
    <col min="10" max="16384" width="9" style="8"/>
  </cols>
  <sheetData>
    <row r="1" spans="1:9" ht="29.25" customHeight="1" x14ac:dyDescent="0.15">
      <c r="A1" s="547" t="s">
        <v>693</v>
      </c>
      <c r="B1" s="548"/>
      <c r="C1" s="549"/>
      <c r="D1" s="549"/>
      <c r="E1" s="549"/>
      <c r="F1" s="549"/>
      <c r="G1" s="549"/>
      <c r="H1" s="549"/>
      <c r="I1" s="549"/>
    </row>
    <row r="2" spans="1:9" ht="7.5" customHeight="1" x14ac:dyDescent="0.15">
      <c r="A2" s="547"/>
      <c r="B2" s="548"/>
      <c r="C2" s="549"/>
      <c r="D2" s="549"/>
      <c r="E2" s="549"/>
      <c r="F2" s="549"/>
      <c r="G2" s="549"/>
      <c r="H2" s="549"/>
      <c r="I2" s="549"/>
    </row>
    <row r="3" spans="1:9" ht="22.5" customHeight="1" x14ac:dyDescent="0.15">
      <c r="B3" s="550"/>
      <c r="C3" s="549"/>
      <c r="D3" s="549"/>
      <c r="E3" s="549"/>
      <c r="F3" s="549"/>
      <c r="G3" s="549"/>
      <c r="H3" s="595" t="s">
        <v>694</v>
      </c>
      <c r="I3" s="549"/>
    </row>
    <row r="4" spans="1:9" ht="22.5" customHeight="1" x14ac:dyDescent="0.15">
      <c r="B4" s="552" t="s">
        <v>695</v>
      </c>
      <c r="C4" s="596" t="s">
        <v>696</v>
      </c>
      <c r="D4" s="259"/>
      <c r="E4" s="597" t="s">
        <v>697</v>
      </c>
      <c r="F4" s="598"/>
      <c r="G4" s="597" t="s">
        <v>698</v>
      </c>
      <c r="H4" s="598"/>
    </row>
    <row r="5" spans="1:9" ht="22.5" customHeight="1" x14ac:dyDescent="0.15">
      <c r="B5" s="557"/>
      <c r="C5" s="599" t="s">
        <v>699</v>
      </c>
      <c r="D5" s="600" t="s">
        <v>700</v>
      </c>
      <c r="E5" s="599" t="s">
        <v>699</v>
      </c>
      <c r="F5" s="600" t="s">
        <v>700</v>
      </c>
      <c r="G5" s="599" t="s">
        <v>699</v>
      </c>
      <c r="H5" s="600" t="s">
        <v>700</v>
      </c>
    </row>
    <row r="6" spans="1:9" s="50" customFormat="1" ht="18.75" customHeight="1" x14ac:dyDescent="0.15">
      <c r="B6" s="564" t="s">
        <v>701</v>
      </c>
      <c r="C6" s="566">
        <f t="shared" ref="C6:H6" si="0">SUM(C7:C11)</f>
        <v>36764606</v>
      </c>
      <c r="D6" s="568">
        <f t="shared" si="0"/>
        <v>36702847</v>
      </c>
      <c r="E6" s="566">
        <f t="shared" si="0"/>
        <v>21299512</v>
      </c>
      <c r="F6" s="568">
        <f t="shared" si="0"/>
        <v>18968357</v>
      </c>
      <c r="G6" s="566">
        <f t="shared" si="0"/>
        <v>8570255</v>
      </c>
      <c r="H6" s="568">
        <f t="shared" si="0"/>
        <v>10246914</v>
      </c>
    </row>
    <row r="7" spans="1:9" ht="18.75" customHeight="1" x14ac:dyDescent="0.15">
      <c r="B7" s="575" t="s">
        <v>702</v>
      </c>
      <c r="C7" s="577">
        <v>6012318</v>
      </c>
      <c r="D7" s="579">
        <v>4612684</v>
      </c>
      <c r="E7" s="577">
        <v>2761363</v>
      </c>
      <c r="F7" s="579">
        <v>1967241</v>
      </c>
      <c r="G7" s="577">
        <v>161008</v>
      </c>
      <c r="H7" s="579">
        <v>815254</v>
      </c>
    </row>
    <row r="8" spans="1:9" ht="18.75" customHeight="1" x14ac:dyDescent="0.15">
      <c r="B8" s="575" t="s">
        <v>118</v>
      </c>
      <c r="C8" s="577">
        <v>8712460</v>
      </c>
      <c r="D8" s="579">
        <v>8847707</v>
      </c>
      <c r="E8" s="577">
        <v>5270733</v>
      </c>
      <c r="F8" s="579">
        <v>4891730</v>
      </c>
      <c r="G8" s="577">
        <v>5231151</v>
      </c>
      <c r="H8" s="579">
        <v>5501799</v>
      </c>
    </row>
    <row r="9" spans="1:9" ht="18.75" customHeight="1" x14ac:dyDescent="0.15">
      <c r="B9" s="575" t="s">
        <v>119</v>
      </c>
      <c r="C9" s="577">
        <v>10173190</v>
      </c>
      <c r="D9" s="579">
        <v>10955845</v>
      </c>
      <c r="E9" s="577">
        <v>6395005</v>
      </c>
      <c r="F9" s="579">
        <v>6097875</v>
      </c>
      <c r="G9" s="577">
        <v>913838</v>
      </c>
      <c r="H9" s="579">
        <v>1137680</v>
      </c>
    </row>
    <row r="10" spans="1:9" ht="18.75" customHeight="1" x14ac:dyDescent="0.15">
      <c r="B10" s="575" t="s">
        <v>120</v>
      </c>
      <c r="C10" s="577">
        <v>6574760</v>
      </c>
      <c r="D10" s="579">
        <v>6985939</v>
      </c>
      <c r="E10" s="577">
        <v>3787675</v>
      </c>
      <c r="F10" s="579">
        <v>3285484</v>
      </c>
      <c r="G10" s="577">
        <v>1946619</v>
      </c>
      <c r="H10" s="579">
        <v>2394811</v>
      </c>
    </row>
    <row r="11" spans="1:9" ht="18.75" customHeight="1" x14ac:dyDescent="0.15">
      <c r="B11" s="580" t="s">
        <v>121</v>
      </c>
      <c r="C11" s="582">
        <v>5291878</v>
      </c>
      <c r="D11" s="584">
        <v>5300672</v>
      </c>
      <c r="E11" s="582">
        <v>3084736</v>
      </c>
      <c r="F11" s="584">
        <v>2726027</v>
      </c>
      <c r="G11" s="582">
        <v>317639</v>
      </c>
      <c r="H11" s="584">
        <v>397370</v>
      </c>
    </row>
    <row r="12" spans="1:9" s="50" customFormat="1" ht="18.75" customHeight="1" x14ac:dyDescent="0.15">
      <c r="B12" s="585" t="s">
        <v>703</v>
      </c>
      <c r="C12" s="587">
        <v>34836711</v>
      </c>
      <c r="D12" s="589">
        <v>34092474</v>
      </c>
      <c r="E12" s="587">
        <v>16651287</v>
      </c>
      <c r="F12" s="589">
        <v>15880889</v>
      </c>
      <c r="G12" s="587">
        <v>9457893</v>
      </c>
      <c r="H12" s="589">
        <v>11575789</v>
      </c>
    </row>
    <row r="13" spans="1:9" s="50" customFormat="1" ht="18.75" customHeight="1" x14ac:dyDescent="0.15">
      <c r="B13" s="585" t="s">
        <v>704</v>
      </c>
      <c r="C13" s="587">
        <v>32294384</v>
      </c>
      <c r="D13" s="589">
        <v>31258996</v>
      </c>
      <c r="E13" s="587">
        <v>17018689</v>
      </c>
      <c r="F13" s="589">
        <v>16382391</v>
      </c>
      <c r="G13" s="587">
        <v>10582689</v>
      </c>
      <c r="H13" s="589">
        <v>12125290</v>
      </c>
    </row>
    <row r="14" spans="1:9" s="50" customFormat="1" ht="18.75" customHeight="1" x14ac:dyDescent="0.15">
      <c r="B14" s="585" t="s">
        <v>705</v>
      </c>
      <c r="C14" s="587">
        <v>33320811</v>
      </c>
      <c r="D14" s="589">
        <v>32462513</v>
      </c>
      <c r="E14" s="587">
        <v>9492385</v>
      </c>
      <c r="F14" s="589">
        <v>8869858</v>
      </c>
      <c r="G14" s="587">
        <v>10939241</v>
      </c>
      <c r="H14" s="589">
        <v>12775758</v>
      </c>
    </row>
    <row r="15" spans="1:9" s="50" customFormat="1" ht="18.75" customHeight="1" x14ac:dyDescent="0.15">
      <c r="B15" s="585" t="s">
        <v>706</v>
      </c>
      <c r="C15" s="587">
        <v>32810903</v>
      </c>
      <c r="D15" s="589">
        <v>31960754</v>
      </c>
      <c r="E15" s="587">
        <v>8698508</v>
      </c>
      <c r="F15" s="589">
        <v>8425567</v>
      </c>
      <c r="G15" s="587">
        <v>10747932</v>
      </c>
      <c r="H15" s="589">
        <v>12449897</v>
      </c>
    </row>
    <row r="16" spans="1:9" s="50" customFormat="1" ht="18.75" customHeight="1" x14ac:dyDescent="0.15">
      <c r="B16" s="585" t="s">
        <v>707</v>
      </c>
      <c r="C16" s="587">
        <v>34873018</v>
      </c>
      <c r="D16" s="589">
        <v>33889743</v>
      </c>
      <c r="E16" s="587">
        <v>8682905</v>
      </c>
      <c r="F16" s="589">
        <v>8481768</v>
      </c>
      <c r="G16" s="587">
        <v>8536295</v>
      </c>
      <c r="H16" s="589">
        <v>9973151</v>
      </c>
    </row>
    <row r="17" spans="2:12" s="50" customFormat="1" ht="18.75" customHeight="1" x14ac:dyDescent="0.15">
      <c r="B17" s="585" t="s">
        <v>708</v>
      </c>
      <c r="C17" s="587">
        <v>35046696</v>
      </c>
      <c r="D17" s="589">
        <v>33998790</v>
      </c>
      <c r="E17" s="587">
        <v>9206521</v>
      </c>
      <c r="F17" s="589">
        <v>9039307</v>
      </c>
      <c r="G17" s="587">
        <v>8743775</v>
      </c>
      <c r="H17" s="589">
        <v>10110765</v>
      </c>
    </row>
    <row r="18" spans="2:12" s="50" customFormat="1" ht="18.75" customHeight="1" x14ac:dyDescent="0.15">
      <c r="B18" s="585" t="s">
        <v>709</v>
      </c>
      <c r="C18" s="587">
        <v>36104987</v>
      </c>
      <c r="D18" s="589">
        <v>34636746</v>
      </c>
      <c r="E18" s="587">
        <v>9590385</v>
      </c>
      <c r="F18" s="589">
        <v>9280475</v>
      </c>
      <c r="G18" s="587">
        <v>8405624</v>
      </c>
      <c r="H18" s="589">
        <v>9909746</v>
      </c>
    </row>
    <row r="19" spans="2:12" s="50" customFormat="1" ht="18.75" customHeight="1" x14ac:dyDescent="0.15">
      <c r="B19" s="585" t="s">
        <v>710</v>
      </c>
      <c r="C19" s="587">
        <v>37248675</v>
      </c>
      <c r="D19" s="589">
        <v>35731845</v>
      </c>
      <c r="E19" s="587">
        <v>9796656</v>
      </c>
      <c r="F19" s="589">
        <v>9393678</v>
      </c>
      <c r="G19" s="587">
        <v>8485327</v>
      </c>
      <c r="H19" s="589">
        <v>10144295</v>
      </c>
    </row>
    <row r="20" spans="2:12" s="50" customFormat="1" ht="18.75" customHeight="1" x14ac:dyDescent="0.15">
      <c r="B20" s="585" t="s">
        <v>711</v>
      </c>
      <c r="C20" s="587">
        <v>37914392</v>
      </c>
      <c r="D20" s="589">
        <v>36895311</v>
      </c>
      <c r="E20" s="587">
        <v>9867297</v>
      </c>
      <c r="F20" s="589">
        <v>9583961</v>
      </c>
      <c r="G20" s="587">
        <v>16295961</v>
      </c>
      <c r="H20" s="589">
        <v>11877828</v>
      </c>
    </row>
    <row r="21" spans="2:12" s="50" customFormat="1" ht="18.75" customHeight="1" x14ac:dyDescent="0.15">
      <c r="B21" s="585" t="s">
        <v>712</v>
      </c>
      <c r="C21" s="587">
        <v>38404969</v>
      </c>
      <c r="D21" s="589">
        <v>37350930</v>
      </c>
      <c r="E21" s="587">
        <v>10897356</v>
      </c>
      <c r="F21" s="589">
        <v>10688767</v>
      </c>
      <c r="G21" s="587">
        <v>9890237</v>
      </c>
      <c r="H21" s="589">
        <v>11467830</v>
      </c>
    </row>
    <row r="22" spans="2:12" s="50" customFormat="1" ht="18.75" customHeight="1" x14ac:dyDescent="0.15">
      <c r="B22" s="585" t="s">
        <v>713</v>
      </c>
      <c r="C22" s="587">
        <v>41359891</v>
      </c>
      <c r="D22" s="589">
        <v>40556316</v>
      </c>
      <c r="E22" s="587">
        <v>10663660</v>
      </c>
      <c r="F22" s="589">
        <v>10423185</v>
      </c>
      <c r="G22" s="587">
        <v>9272087</v>
      </c>
      <c r="H22" s="589">
        <v>10681672</v>
      </c>
    </row>
    <row r="23" spans="2:12" s="50" customFormat="1" ht="18.75" customHeight="1" x14ac:dyDescent="0.15">
      <c r="B23" s="585" t="s">
        <v>714</v>
      </c>
      <c r="C23" s="587">
        <v>41153380</v>
      </c>
      <c r="D23" s="589">
        <v>39841037</v>
      </c>
      <c r="E23" s="587">
        <v>10614590</v>
      </c>
      <c r="F23" s="589">
        <v>10122159</v>
      </c>
      <c r="G23" s="587">
        <v>8995486</v>
      </c>
      <c r="H23" s="589">
        <v>10641892</v>
      </c>
    </row>
    <row r="24" spans="2:12" s="50" customFormat="1" ht="18.75" customHeight="1" x14ac:dyDescent="0.15">
      <c r="B24" s="585" t="s">
        <v>715</v>
      </c>
      <c r="C24" s="587">
        <v>40574123</v>
      </c>
      <c r="D24" s="589">
        <v>39162871</v>
      </c>
      <c r="E24" s="587">
        <v>9648937</v>
      </c>
      <c r="F24" s="589">
        <v>9262195</v>
      </c>
      <c r="G24" s="587">
        <v>9830375</v>
      </c>
      <c r="H24" s="589">
        <v>11559981</v>
      </c>
    </row>
    <row r="25" spans="2:12" s="50" customFormat="1" ht="18.75" customHeight="1" x14ac:dyDescent="0.15">
      <c r="B25" s="585" t="s">
        <v>716</v>
      </c>
      <c r="C25" s="587">
        <v>47387520</v>
      </c>
      <c r="D25" s="589">
        <v>45853008</v>
      </c>
      <c r="E25" s="587">
        <v>9412305</v>
      </c>
      <c r="F25" s="589">
        <v>9114945</v>
      </c>
      <c r="G25" s="587">
        <v>8861970</v>
      </c>
      <c r="H25" s="589">
        <v>10755935</v>
      </c>
    </row>
    <row r="26" spans="2:12" s="50" customFormat="1" ht="18.75" customHeight="1" x14ac:dyDescent="0.15">
      <c r="B26" s="585" t="s">
        <v>717</v>
      </c>
      <c r="C26" s="587">
        <v>58148853</v>
      </c>
      <c r="D26" s="589">
        <v>56654273</v>
      </c>
      <c r="E26" s="587">
        <v>9185797</v>
      </c>
      <c r="F26" s="589">
        <v>8820185</v>
      </c>
      <c r="G26" s="587">
        <v>8501127</v>
      </c>
      <c r="H26" s="589">
        <v>9930667</v>
      </c>
    </row>
    <row r="27" spans="2:12" s="50" customFormat="1" ht="18.75" customHeight="1" x14ac:dyDescent="0.15">
      <c r="B27" s="585" t="s">
        <v>718</v>
      </c>
      <c r="C27" s="587">
        <v>49354406</v>
      </c>
      <c r="D27" s="589">
        <v>47395464</v>
      </c>
      <c r="E27" s="587">
        <f>8488940+1118242</f>
        <v>9607182</v>
      </c>
      <c r="F27" s="589">
        <f>8065829+1117470</f>
        <v>9183299</v>
      </c>
      <c r="G27" s="587">
        <f xml:space="preserve">
1984327+4020093+31934+2513862</f>
        <v>8550216</v>
      </c>
      <c r="H27" s="589">
        <f>2258855+5061293+44590+2483499</f>
        <v>9848237</v>
      </c>
    </row>
    <row r="28" spans="2:12" s="50" customFormat="1" ht="18.75" customHeight="1" x14ac:dyDescent="0.15">
      <c r="B28" s="585" t="s">
        <v>719</v>
      </c>
      <c r="C28" s="587">
        <v>48041173</v>
      </c>
      <c r="D28" s="589">
        <v>46276871</v>
      </c>
      <c r="E28" s="587">
        <f>8372688+1226205</f>
        <v>9598893</v>
      </c>
      <c r="F28" s="589">
        <f>7952229+1226096</f>
        <v>9178325</v>
      </c>
      <c r="G28" s="587">
        <f>1972435+4011064+33340+2718514</f>
        <v>8735353</v>
      </c>
      <c r="H28" s="589">
        <f>2288168+4921227+43530+2579189</f>
        <v>9832114</v>
      </c>
    </row>
    <row r="29" spans="2:12" s="50" customFormat="1" ht="18.75" customHeight="1" x14ac:dyDescent="0.15">
      <c r="B29" s="585" t="s">
        <v>720</v>
      </c>
      <c r="C29" s="587">
        <v>51235715</v>
      </c>
      <c r="D29" s="589">
        <v>50072284</v>
      </c>
      <c r="E29" s="587">
        <f>8415532+1304872</f>
        <v>9720404</v>
      </c>
      <c r="F29" s="589">
        <f>8086298+1304540</f>
        <v>9390838</v>
      </c>
      <c r="G29" s="587">
        <f>1984587+3960513+33204+2393820</f>
        <v>8372124</v>
      </c>
      <c r="H29" s="589">
        <f>2295244+4897905+46954+2603688</f>
        <v>9843791</v>
      </c>
    </row>
    <row r="30" spans="2:12" s="50" customFormat="1" ht="18.75" customHeight="1" x14ac:dyDescent="0.15">
      <c r="B30" s="585" t="s">
        <v>721</v>
      </c>
      <c r="C30" s="587">
        <v>54434336</v>
      </c>
      <c r="D30" s="589">
        <v>51863257</v>
      </c>
      <c r="E30" s="587">
        <f>7840648+1393502</f>
        <v>9234150</v>
      </c>
      <c r="F30" s="589">
        <f>7618709+1392725</f>
        <v>9011434</v>
      </c>
      <c r="G30" s="587">
        <f>2619168+4119125+42313+2427790</f>
        <v>9208396</v>
      </c>
      <c r="H30" s="589">
        <f>2875614+4859095+50006+2638110</f>
        <v>10422825</v>
      </c>
    </row>
    <row r="31" spans="2:12" ht="13.5" customHeight="1" x14ac:dyDescent="0.15">
      <c r="B31" s="131" t="s">
        <v>722</v>
      </c>
      <c r="C31" s="549"/>
      <c r="F31" s="134"/>
      <c r="H31" s="548"/>
      <c r="I31" s="549"/>
    </row>
    <row r="32" spans="2:12" ht="13.5" customHeight="1" x14ac:dyDescent="0.15">
      <c r="B32" s="131" t="s">
        <v>723</v>
      </c>
      <c r="E32" s="601"/>
      <c r="F32" s="601"/>
      <c r="G32" s="601"/>
      <c r="H32" s="602"/>
      <c r="I32" s="603"/>
      <c r="J32" s="603"/>
      <c r="K32" s="603"/>
      <c r="L32" s="603"/>
    </row>
    <row r="33" spans="5:12" x14ac:dyDescent="0.15">
      <c r="E33" s="601"/>
      <c r="F33" s="601"/>
      <c r="G33" s="601"/>
      <c r="H33" s="601"/>
      <c r="I33" s="603"/>
      <c r="J33" s="603"/>
      <c r="K33" s="603"/>
      <c r="L33" s="603"/>
    </row>
    <row r="34" spans="5:12" x14ac:dyDescent="0.15">
      <c r="E34" s="601"/>
      <c r="F34" s="601"/>
      <c r="G34" s="601"/>
      <c r="H34" s="601"/>
      <c r="I34" s="603"/>
      <c r="J34" s="603"/>
      <c r="K34" s="603"/>
      <c r="L34" s="603"/>
    </row>
    <row r="35" spans="5:12" x14ac:dyDescent="0.15">
      <c r="E35" s="601"/>
      <c r="F35" s="601"/>
      <c r="G35" s="601"/>
      <c r="H35" s="601"/>
      <c r="I35" s="603"/>
      <c r="J35" s="603"/>
      <c r="K35" s="603"/>
      <c r="L35" s="603"/>
    </row>
    <row r="36" spans="5:12" x14ac:dyDescent="0.15">
      <c r="E36" s="601"/>
      <c r="F36" s="601"/>
      <c r="G36" s="601"/>
      <c r="H36" s="601"/>
      <c r="I36" s="603"/>
      <c r="J36" s="603"/>
      <c r="K36" s="603"/>
      <c r="L36" s="603"/>
    </row>
    <row r="37" spans="5:12" x14ac:dyDescent="0.15">
      <c r="E37" s="601"/>
      <c r="F37" s="601"/>
      <c r="G37" s="601"/>
      <c r="H37" s="601"/>
      <c r="I37" s="603"/>
      <c r="J37" s="603"/>
      <c r="K37" s="603"/>
      <c r="L37" s="603"/>
    </row>
    <row r="38" spans="5:12" x14ac:dyDescent="0.15">
      <c r="E38" s="601"/>
      <c r="F38" s="601"/>
      <c r="G38" s="601"/>
      <c r="H38" s="601"/>
      <c r="I38" s="603"/>
      <c r="J38" s="603"/>
      <c r="K38" s="603"/>
      <c r="L38" s="603"/>
    </row>
    <row r="39" spans="5:12" x14ac:dyDescent="0.15">
      <c r="E39" s="601"/>
      <c r="F39" s="601"/>
      <c r="G39" s="601"/>
      <c r="H39" s="601"/>
      <c r="I39" s="603"/>
      <c r="J39" s="603"/>
      <c r="K39" s="603"/>
      <c r="L39" s="603"/>
    </row>
    <row r="40" spans="5:12" x14ac:dyDescent="0.15">
      <c r="E40" s="601"/>
      <c r="F40" s="601"/>
      <c r="G40" s="601"/>
      <c r="H40" s="601"/>
      <c r="I40" s="603"/>
      <c r="J40" s="603"/>
      <c r="K40" s="603"/>
      <c r="L40" s="603"/>
    </row>
    <row r="41" spans="5:12" x14ac:dyDescent="0.15">
      <c r="E41" s="604"/>
      <c r="F41" s="604"/>
      <c r="G41" s="604"/>
      <c r="H41" s="604"/>
      <c r="I41" s="603"/>
      <c r="J41" s="603"/>
      <c r="K41" s="603"/>
      <c r="L41" s="603"/>
    </row>
    <row r="42" spans="5:12" x14ac:dyDescent="0.15">
      <c r="E42" s="604"/>
      <c r="F42" s="604"/>
      <c r="G42" s="605"/>
      <c r="H42" s="605"/>
      <c r="I42" s="603"/>
      <c r="J42" s="603"/>
      <c r="K42" s="603"/>
      <c r="L42" s="603"/>
    </row>
    <row r="43" spans="5:12" x14ac:dyDescent="0.15">
      <c r="E43" s="606"/>
      <c r="F43" s="606"/>
      <c r="G43" s="606"/>
      <c r="H43" s="606"/>
      <c r="I43" s="603"/>
      <c r="J43" s="603"/>
      <c r="K43" s="603"/>
      <c r="L43" s="603"/>
    </row>
    <row r="44" spans="5:12" x14ac:dyDescent="0.15">
      <c r="E44" s="607"/>
      <c r="F44" s="607"/>
      <c r="G44" s="607"/>
      <c r="H44" s="607"/>
    </row>
    <row r="45" spans="5:12" x14ac:dyDescent="0.15">
      <c r="E45" s="606"/>
      <c r="F45" s="606"/>
      <c r="G45" s="606"/>
      <c r="H45" s="606"/>
    </row>
  </sheetData>
  <mergeCells count="4">
    <mergeCell ref="B4:B5"/>
    <mergeCell ref="C4:D4"/>
    <mergeCell ref="E4:F4"/>
    <mergeCell ref="G4:H4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cellComments="asDisplayed" r:id="rId1"/>
  <headerFooter alignWithMargins="0">
    <oddHeader>&amp;R&amp;"ＭＳ Ｐゴシック,標準"20.行  財  政</oddHeader>
    <oddFooter>&amp;C&amp;"ＭＳ Ｐゴシック,標準"-150-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0E19-362B-42B3-9547-748BBBCA3EA6}">
  <dimension ref="A1:K152"/>
  <sheetViews>
    <sheetView showGridLines="0" zoomScaleNormal="100" zoomScaleSheetLayoutView="100" workbookViewId="0">
      <selection activeCell="L122" sqref="L122"/>
    </sheetView>
  </sheetViews>
  <sheetFormatPr defaultColWidth="9" defaultRowHeight="11.25" x14ac:dyDescent="0.15"/>
  <cols>
    <col min="1" max="1" width="1.625" style="8" customWidth="1"/>
    <col min="2" max="2" width="9.625" style="134" customWidth="1"/>
    <col min="3" max="4" width="10.375" style="134" customWidth="1"/>
    <col min="5" max="8" width="10.375" style="8" customWidth="1"/>
    <col min="9" max="10" width="8.125" style="8" customWidth="1"/>
    <col min="11" max="12" width="7.625" style="8" customWidth="1"/>
    <col min="13" max="17" width="8.625" style="8" customWidth="1"/>
    <col min="18" max="16384" width="9" style="8"/>
  </cols>
  <sheetData>
    <row r="1" spans="1:11" ht="30" customHeight="1" x14ac:dyDescent="0.15">
      <c r="A1" s="547" t="s">
        <v>724</v>
      </c>
      <c r="B1" s="548"/>
      <c r="C1" s="548"/>
      <c r="D1" s="548"/>
      <c r="E1" s="549"/>
      <c r="F1" s="549"/>
      <c r="G1" s="549"/>
      <c r="H1" s="549"/>
      <c r="I1" s="549"/>
      <c r="J1" s="549"/>
      <c r="K1" s="549"/>
    </row>
    <row r="2" spans="1:11" ht="7.5" customHeight="1" x14ac:dyDescent="0.15">
      <c r="C2" s="550"/>
      <c r="D2" s="550"/>
      <c r="E2" s="549"/>
      <c r="F2" s="549"/>
      <c r="G2" s="549"/>
      <c r="I2" s="549"/>
      <c r="K2" s="549"/>
    </row>
    <row r="3" spans="1:11" s="50" customFormat="1" ht="22.5" hidden="1" customHeight="1" x14ac:dyDescent="0.15">
      <c r="A3" s="1">
        <v>1</v>
      </c>
      <c r="B3" s="550" t="s">
        <v>725</v>
      </c>
      <c r="C3" s="608"/>
      <c r="D3" s="608"/>
      <c r="E3" s="608"/>
      <c r="F3" s="608"/>
      <c r="G3" s="608"/>
      <c r="I3" s="608"/>
      <c r="J3" s="595" t="s">
        <v>694</v>
      </c>
    </row>
    <row r="4" spans="1:11" ht="15" hidden="1" customHeight="1" x14ac:dyDescent="0.15">
      <c r="B4" s="552" t="s">
        <v>695</v>
      </c>
      <c r="C4" s="596" t="s">
        <v>726</v>
      </c>
      <c r="D4" s="259"/>
      <c r="E4" s="596" t="s">
        <v>727</v>
      </c>
      <c r="F4" s="259"/>
      <c r="G4" s="596" t="s">
        <v>728</v>
      </c>
      <c r="H4" s="259"/>
      <c r="I4" s="597" t="s">
        <v>729</v>
      </c>
      <c r="J4" s="598"/>
    </row>
    <row r="5" spans="1:11" ht="15" hidden="1" customHeight="1" x14ac:dyDescent="0.15">
      <c r="B5" s="557"/>
      <c r="C5" s="599" t="s">
        <v>699</v>
      </c>
      <c r="D5" s="600" t="s">
        <v>700</v>
      </c>
      <c r="E5" s="599" t="s">
        <v>699</v>
      </c>
      <c r="F5" s="600" t="s">
        <v>700</v>
      </c>
      <c r="G5" s="599" t="s">
        <v>699</v>
      </c>
      <c r="H5" s="600" t="s">
        <v>700</v>
      </c>
      <c r="I5" s="599" t="s">
        <v>699</v>
      </c>
      <c r="J5" s="600" t="s">
        <v>700</v>
      </c>
    </row>
    <row r="6" spans="1:11" s="50" customFormat="1" ht="15" hidden="1" customHeight="1" x14ac:dyDescent="0.15">
      <c r="B6" s="564" t="s">
        <v>701</v>
      </c>
      <c r="C6" s="566">
        <f t="shared" ref="C6:J6" si="0">SUM(C7:C11)</f>
        <v>8171001</v>
      </c>
      <c r="D6" s="568">
        <f t="shared" si="0"/>
        <v>6712445</v>
      </c>
      <c r="E6" s="566">
        <f t="shared" si="0"/>
        <v>9123203</v>
      </c>
      <c r="F6" s="568">
        <f t="shared" si="0"/>
        <v>8732286</v>
      </c>
      <c r="G6" s="566">
        <f t="shared" si="0"/>
        <v>62069</v>
      </c>
      <c r="H6" s="568">
        <f t="shared" si="0"/>
        <v>62069</v>
      </c>
      <c r="I6" s="566">
        <f t="shared" si="0"/>
        <v>3943238</v>
      </c>
      <c r="J6" s="568">
        <f t="shared" si="0"/>
        <v>3461557</v>
      </c>
    </row>
    <row r="7" spans="1:11" s="50" customFormat="1" ht="12" hidden="1" customHeight="1" x14ac:dyDescent="0.15">
      <c r="B7" s="575" t="s">
        <v>702</v>
      </c>
      <c r="C7" s="577">
        <v>1611965</v>
      </c>
      <c r="D7" s="579">
        <v>817843</v>
      </c>
      <c r="E7" s="577">
        <v>1087329</v>
      </c>
      <c r="F7" s="579">
        <v>1087329</v>
      </c>
      <c r="G7" s="577">
        <v>62069</v>
      </c>
      <c r="H7" s="579">
        <v>62069</v>
      </c>
      <c r="I7" s="577"/>
      <c r="J7" s="579"/>
    </row>
    <row r="8" spans="1:11" ht="12" hidden="1" customHeight="1" x14ac:dyDescent="0.15">
      <c r="B8" s="575" t="s">
        <v>118</v>
      </c>
      <c r="C8" s="577">
        <v>1802806</v>
      </c>
      <c r="D8" s="579">
        <v>1658762</v>
      </c>
      <c r="E8" s="577">
        <v>2394077</v>
      </c>
      <c r="F8" s="579">
        <v>2285084</v>
      </c>
      <c r="G8" s="577"/>
      <c r="H8" s="579"/>
      <c r="I8" s="577">
        <v>1073850</v>
      </c>
      <c r="J8" s="579">
        <v>947884</v>
      </c>
    </row>
    <row r="9" spans="1:11" ht="12" hidden="1" customHeight="1" x14ac:dyDescent="0.15">
      <c r="B9" s="575" t="s">
        <v>119</v>
      </c>
      <c r="C9" s="577">
        <v>2120326</v>
      </c>
      <c r="D9" s="579">
        <v>2184560</v>
      </c>
      <c r="E9" s="577">
        <v>2505669</v>
      </c>
      <c r="F9" s="579">
        <v>2370030</v>
      </c>
      <c r="G9" s="577"/>
      <c r="H9" s="579"/>
      <c r="I9" s="577">
        <v>1769010</v>
      </c>
      <c r="J9" s="579">
        <v>1543285</v>
      </c>
    </row>
    <row r="10" spans="1:11" ht="12" hidden="1" customHeight="1" x14ac:dyDescent="0.15">
      <c r="B10" s="575" t="s">
        <v>120</v>
      </c>
      <c r="C10" s="577">
        <v>1796526</v>
      </c>
      <c r="D10" s="579">
        <v>1391935</v>
      </c>
      <c r="E10" s="577">
        <v>1959329</v>
      </c>
      <c r="F10" s="579">
        <v>1862134</v>
      </c>
      <c r="G10" s="577"/>
      <c r="H10" s="579"/>
      <c r="I10" s="577">
        <v>31820</v>
      </c>
      <c r="J10" s="579">
        <v>31415</v>
      </c>
    </row>
    <row r="11" spans="1:11" hidden="1" x14ac:dyDescent="0.15">
      <c r="B11" s="580" t="s">
        <v>121</v>
      </c>
      <c r="C11" s="582">
        <v>839378</v>
      </c>
      <c r="D11" s="584">
        <v>659345</v>
      </c>
      <c r="E11" s="582">
        <v>1176799</v>
      </c>
      <c r="F11" s="584">
        <v>1127709</v>
      </c>
      <c r="G11" s="582"/>
      <c r="H11" s="584"/>
      <c r="I11" s="582">
        <v>1068558</v>
      </c>
      <c r="J11" s="584">
        <v>938973</v>
      </c>
    </row>
    <row r="12" spans="1:11" s="50" customFormat="1" hidden="1" x14ac:dyDescent="0.15">
      <c r="B12" s="585" t="s">
        <v>703</v>
      </c>
      <c r="C12" s="587">
        <v>7784920</v>
      </c>
      <c r="D12" s="589">
        <v>7014522</v>
      </c>
      <c r="E12" s="587">
        <v>8683865</v>
      </c>
      <c r="F12" s="589">
        <v>8683865</v>
      </c>
      <c r="G12" s="587">
        <v>182502</v>
      </c>
      <c r="H12" s="589">
        <v>182502</v>
      </c>
      <c r="I12" s="587">
        <v>0</v>
      </c>
      <c r="J12" s="589">
        <v>0</v>
      </c>
    </row>
    <row r="13" spans="1:11" s="50" customFormat="1" hidden="1" x14ac:dyDescent="0.15">
      <c r="B13" s="585" t="s">
        <v>704</v>
      </c>
      <c r="C13" s="587">
        <v>8258360</v>
      </c>
      <c r="D13" s="589">
        <v>7622062</v>
      </c>
      <c r="E13" s="587">
        <v>8610274</v>
      </c>
      <c r="F13" s="589">
        <v>8610274</v>
      </c>
      <c r="G13" s="587">
        <v>150055</v>
      </c>
      <c r="H13" s="589">
        <v>150055</v>
      </c>
      <c r="I13" s="587">
        <v>0</v>
      </c>
      <c r="J13" s="589">
        <v>0</v>
      </c>
    </row>
    <row r="14" spans="1:11" s="50" customFormat="1" ht="22.5" hidden="1" customHeight="1" x14ac:dyDescent="0.15">
      <c r="A14" s="1">
        <v>1</v>
      </c>
      <c r="B14" s="550" t="s">
        <v>725</v>
      </c>
      <c r="C14" s="608"/>
      <c r="D14" s="608"/>
      <c r="E14" s="608"/>
      <c r="F14" s="608"/>
      <c r="G14" s="608"/>
      <c r="H14" s="595" t="s">
        <v>694</v>
      </c>
      <c r="I14" s="608"/>
      <c r="J14" s="608"/>
    </row>
    <row r="15" spans="1:11" ht="15" hidden="1" customHeight="1" x14ac:dyDescent="0.15">
      <c r="B15" s="552" t="s">
        <v>695</v>
      </c>
      <c r="C15" s="596" t="s">
        <v>726</v>
      </c>
      <c r="D15" s="259"/>
      <c r="E15" s="596" t="s">
        <v>727</v>
      </c>
      <c r="F15" s="259"/>
      <c r="G15" s="596" t="s">
        <v>730</v>
      </c>
      <c r="H15" s="259"/>
      <c r="I15" s="609"/>
      <c r="J15" s="609"/>
    </row>
    <row r="16" spans="1:11" ht="15" hidden="1" customHeight="1" x14ac:dyDescent="0.15">
      <c r="B16" s="557"/>
      <c r="C16" s="599" t="s">
        <v>699</v>
      </c>
      <c r="D16" s="600" t="s">
        <v>700</v>
      </c>
      <c r="E16" s="599" t="s">
        <v>699</v>
      </c>
      <c r="F16" s="600" t="s">
        <v>700</v>
      </c>
      <c r="G16" s="599" t="s">
        <v>699</v>
      </c>
      <c r="H16" s="600" t="s">
        <v>700</v>
      </c>
      <c r="I16" s="87"/>
      <c r="J16" s="87"/>
    </row>
    <row r="17" spans="1:10" s="50" customFormat="1" ht="14.1" hidden="1" customHeight="1" x14ac:dyDescent="0.15">
      <c r="B17" s="585" t="s">
        <v>731</v>
      </c>
      <c r="C17" s="587">
        <v>7965982</v>
      </c>
      <c r="D17" s="589">
        <v>7344847</v>
      </c>
      <c r="E17" s="587">
        <v>803495</v>
      </c>
      <c r="F17" s="589">
        <v>803495</v>
      </c>
      <c r="G17" s="587">
        <v>722908</v>
      </c>
      <c r="H17" s="589">
        <v>721516</v>
      </c>
      <c r="I17" s="608"/>
      <c r="J17" s="608"/>
    </row>
    <row r="18" spans="1:10" s="50" customFormat="1" ht="14.1" hidden="1" customHeight="1" x14ac:dyDescent="0.15">
      <c r="B18" s="585" t="s">
        <v>732</v>
      </c>
      <c r="C18" s="587">
        <v>7939821</v>
      </c>
      <c r="D18" s="589">
        <v>7667529</v>
      </c>
      <c r="E18" s="587">
        <v>24947</v>
      </c>
      <c r="F18" s="589">
        <v>24947</v>
      </c>
      <c r="G18" s="587">
        <v>758687</v>
      </c>
      <c r="H18" s="589">
        <v>758038</v>
      </c>
      <c r="I18" s="608"/>
      <c r="J18" s="608"/>
    </row>
    <row r="19" spans="1:10" s="50" customFormat="1" ht="14.1" hidden="1" customHeight="1" x14ac:dyDescent="0.15">
      <c r="B19" s="585" t="s">
        <v>631</v>
      </c>
      <c r="C19" s="587">
        <v>7924157</v>
      </c>
      <c r="D19" s="589">
        <v>7725795</v>
      </c>
      <c r="E19" s="587">
        <v>6171</v>
      </c>
      <c r="F19" s="589">
        <v>6171</v>
      </c>
      <c r="G19" s="587">
        <v>752577</v>
      </c>
      <c r="H19" s="589">
        <v>749802</v>
      </c>
      <c r="I19" s="608"/>
      <c r="J19" s="608"/>
    </row>
    <row r="20" spans="1:10" s="50" customFormat="1" ht="22.15" customHeight="1" x14ac:dyDescent="0.15">
      <c r="A20" s="1">
        <v>1</v>
      </c>
      <c r="B20" s="550" t="s">
        <v>725</v>
      </c>
      <c r="C20" s="608"/>
      <c r="E20" s="608"/>
      <c r="F20" s="595" t="s">
        <v>694</v>
      </c>
      <c r="G20" s="608"/>
      <c r="H20" s="595"/>
      <c r="I20" s="608"/>
      <c r="J20" s="608"/>
    </row>
    <row r="21" spans="1:10" ht="18" customHeight="1" x14ac:dyDescent="0.15">
      <c r="B21" s="552" t="s">
        <v>695</v>
      </c>
      <c r="C21" s="596" t="s">
        <v>726</v>
      </c>
      <c r="D21" s="259"/>
      <c r="E21" s="596" t="s">
        <v>730</v>
      </c>
      <c r="F21" s="259"/>
      <c r="G21" s="609"/>
      <c r="H21" s="609"/>
      <c r="I21" s="609"/>
      <c r="J21" s="609"/>
    </row>
    <row r="22" spans="1:10" ht="18" customHeight="1" x14ac:dyDescent="0.15">
      <c r="B22" s="557"/>
      <c r="C22" s="599" t="s">
        <v>699</v>
      </c>
      <c r="D22" s="600" t="s">
        <v>700</v>
      </c>
      <c r="E22" s="599" t="s">
        <v>699</v>
      </c>
      <c r="F22" s="600" t="s">
        <v>700</v>
      </c>
      <c r="G22" s="87"/>
      <c r="H22" s="87"/>
      <c r="I22" s="87"/>
      <c r="J22" s="87"/>
    </row>
    <row r="23" spans="1:10" s="50" customFormat="1" ht="14.1" hidden="1" customHeight="1" x14ac:dyDescent="0.15">
      <c r="B23" s="585" t="s">
        <v>632</v>
      </c>
      <c r="C23" s="587">
        <v>8436947</v>
      </c>
      <c r="D23" s="589">
        <v>8272416</v>
      </c>
      <c r="E23" s="587">
        <v>769574</v>
      </c>
      <c r="F23" s="589">
        <v>766891</v>
      </c>
      <c r="G23" s="610"/>
      <c r="H23" s="610"/>
      <c r="I23" s="608"/>
      <c r="J23" s="608"/>
    </row>
    <row r="24" spans="1:10" s="50" customFormat="1" ht="14.1" hidden="1" customHeight="1" x14ac:dyDescent="0.15">
      <c r="B24" s="585" t="s">
        <v>633</v>
      </c>
      <c r="C24" s="587">
        <v>8791074</v>
      </c>
      <c r="D24" s="589">
        <v>8484669</v>
      </c>
      <c r="E24" s="587">
        <v>799311</v>
      </c>
      <c r="F24" s="589">
        <v>795806</v>
      </c>
      <c r="G24" s="610"/>
      <c r="H24" s="610"/>
      <c r="I24" s="608"/>
      <c r="J24" s="608"/>
    </row>
    <row r="25" spans="1:10" s="50" customFormat="1" ht="15" hidden="1" customHeight="1" x14ac:dyDescent="0.15">
      <c r="B25" s="585" t="s">
        <v>634</v>
      </c>
      <c r="C25" s="587">
        <v>8986059</v>
      </c>
      <c r="D25" s="589">
        <v>8585517</v>
      </c>
      <c r="E25" s="587">
        <v>810597</v>
      </c>
      <c r="F25" s="589">
        <v>808162</v>
      </c>
      <c r="G25" s="610"/>
      <c r="H25" s="610"/>
      <c r="I25" s="608"/>
      <c r="J25" s="608"/>
    </row>
    <row r="26" spans="1:10" s="50" customFormat="1" ht="15" hidden="1" customHeight="1" x14ac:dyDescent="0.15">
      <c r="B26" s="585" t="s">
        <v>635</v>
      </c>
      <c r="C26" s="587">
        <v>9050327</v>
      </c>
      <c r="D26" s="589">
        <v>8767715</v>
      </c>
      <c r="E26" s="587">
        <v>816970</v>
      </c>
      <c r="F26" s="589">
        <v>816246</v>
      </c>
      <c r="G26" s="610"/>
      <c r="H26" s="610"/>
      <c r="I26" s="608"/>
      <c r="J26" s="608"/>
    </row>
    <row r="27" spans="1:10" s="50" customFormat="1" ht="15" hidden="1" customHeight="1" x14ac:dyDescent="0.15">
      <c r="B27" s="585" t="s">
        <v>636</v>
      </c>
      <c r="C27" s="587">
        <v>10091314</v>
      </c>
      <c r="D27" s="589">
        <v>9883660</v>
      </c>
      <c r="E27" s="587">
        <v>806042</v>
      </c>
      <c r="F27" s="589">
        <v>805107</v>
      </c>
      <c r="G27" s="610"/>
      <c r="H27" s="610"/>
      <c r="I27" s="608"/>
      <c r="J27" s="608"/>
    </row>
    <row r="28" spans="1:10" s="50" customFormat="1" ht="15" hidden="1" customHeight="1" x14ac:dyDescent="0.15">
      <c r="B28" s="585" t="s">
        <v>637</v>
      </c>
      <c r="C28" s="587">
        <v>9828498</v>
      </c>
      <c r="D28" s="589">
        <v>9588701</v>
      </c>
      <c r="E28" s="587">
        <v>835162</v>
      </c>
      <c r="F28" s="589">
        <v>834484</v>
      </c>
      <c r="G28" s="610"/>
      <c r="H28" s="610"/>
      <c r="I28" s="608"/>
      <c r="J28" s="608"/>
    </row>
    <row r="29" spans="1:10" s="50" customFormat="1" ht="15" hidden="1" customHeight="1" x14ac:dyDescent="0.15">
      <c r="B29" s="585" t="s">
        <v>638</v>
      </c>
      <c r="C29" s="587">
        <v>9720225</v>
      </c>
      <c r="D29" s="589">
        <v>9228720</v>
      </c>
      <c r="E29" s="587">
        <v>894365</v>
      </c>
      <c r="F29" s="589">
        <v>893440</v>
      </c>
      <c r="G29" s="610"/>
      <c r="H29" s="610"/>
      <c r="I29" s="608"/>
      <c r="J29" s="608"/>
    </row>
    <row r="30" spans="1:10" s="50" customFormat="1" ht="15" hidden="1" customHeight="1" x14ac:dyDescent="0.15">
      <c r="B30" s="585" t="s">
        <v>639</v>
      </c>
      <c r="C30" s="587">
        <v>8675971</v>
      </c>
      <c r="D30" s="589">
        <v>8290057</v>
      </c>
      <c r="E30" s="587">
        <v>972966</v>
      </c>
      <c r="F30" s="589">
        <v>972138</v>
      </c>
      <c r="G30" s="610"/>
      <c r="H30" s="610"/>
      <c r="I30" s="608"/>
      <c r="J30" s="608"/>
    </row>
    <row r="31" spans="1:10" s="50" customFormat="1" ht="15" hidden="1" customHeight="1" x14ac:dyDescent="0.15">
      <c r="B31" s="585" t="s">
        <v>733</v>
      </c>
      <c r="C31" s="587">
        <v>8392058</v>
      </c>
      <c r="D31" s="589">
        <v>8096138</v>
      </c>
      <c r="E31" s="587">
        <v>1020247</v>
      </c>
      <c r="F31" s="589">
        <v>1018807</v>
      </c>
      <c r="G31" s="610"/>
      <c r="H31" s="610"/>
      <c r="I31" s="608"/>
      <c r="J31" s="608"/>
    </row>
    <row r="32" spans="1:10" s="50" customFormat="1" ht="18" hidden="1" customHeight="1" x14ac:dyDescent="0.15">
      <c r="B32" s="585" t="s">
        <v>734</v>
      </c>
      <c r="C32" s="587">
        <v>8085223</v>
      </c>
      <c r="D32" s="589">
        <v>7720336</v>
      </c>
      <c r="E32" s="587">
        <v>1100574</v>
      </c>
      <c r="F32" s="589">
        <v>1099849</v>
      </c>
      <c r="G32" s="610"/>
      <c r="H32" s="610"/>
      <c r="I32" s="608"/>
      <c r="J32" s="608"/>
    </row>
    <row r="33" spans="1:10" s="50" customFormat="1" ht="18" customHeight="1" x14ac:dyDescent="0.15">
      <c r="B33" s="585" t="s">
        <v>735</v>
      </c>
      <c r="C33" s="587">
        <v>8488940</v>
      </c>
      <c r="D33" s="589">
        <v>8065829</v>
      </c>
      <c r="E33" s="587">
        <v>1118242</v>
      </c>
      <c r="F33" s="589">
        <v>1117470</v>
      </c>
      <c r="G33" s="610"/>
      <c r="H33" s="610"/>
      <c r="I33" s="608"/>
      <c r="J33" s="608"/>
    </row>
    <row r="34" spans="1:10" s="50" customFormat="1" ht="18" customHeight="1" x14ac:dyDescent="0.15">
      <c r="B34" s="585" t="s">
        <v>736</v>
      </c>
      <c r="C34" s="587">
        <v>8372688</v>
      </c>
      <c r="D34" s="589">
        <v>7952229</v>
      </c>
      <c r="E34" s="587">
        <v>1226205</v>
      </c>
      <c r="F34" s="589">
        <v>1226096</v>
      </c>
      <c r="G34" s="610"/>
      <c r="H34" s="610"/>
      <c r="I34" s="608"/>
      <c r="J34" s="608"/>
    </row>
    <row r="35" spans="1:10" s="50" customFormat="1" ht="18" customHeight="1" x14ac:dyDescent="0.15">
      <c r="B35" s="585" t="s">
        <v>737</v>
      </c>
      <c r="C35" s="587">
        <v>8415532</v>
      </c>
      <c r="D35" s="589">
        <v>8086298</v>
      </c>
      <c r="E35" s="587">
        <v>1304872</v>
      </c>
      <c r="F35" s="589">
        <v>1304540</v>
      </c>
      <c r="G35" s="610"/>
      <c r="H35" s="610"/>
      <c r="I35" s="608"/>
      <c r="J35" s="608"/>
    </row>
    <row r="36" spans="1:10" s="50" customFormat="1" ht="18" customHeight="1" x14ac:dyDescent="0.15">
      <c r="B36" s="585" t="s">
        <v>738</v>
      </c>
      <c r="C36" s="587">
        <v>7840648</v>
      </c>
      <c r="D36" s="589">
        <v>7618709</v>
      </c>
      <c r="E36" s="587">
        <v>1393502</v>
      </c>
      <c r="F36" s="589">
        <v>1392725</v>
      </c>
      <c r="G36" s="610"/>
      <c r="H36" s="610"/>
      <c r="I36" s="608"/>
      <c r="J36" s="608"/>
    </row>
    <row r="37" spans="1:10" s="50" customFormat="1" ht="15" customHeight="1" x14ac:dyDescent="0.15">
      <c r="B37" s="611" t="s">
        <v>739</v>
      </c>
      <c r="C37" s="608"/>
      <c r="D37" s="608"/>
      <c r="E37" s="608"/>
      <c r="F37" s="608"/>
      <c r="G37" s="608"/>
      <c r="H37" s="608"/>
      <c r="I37" s="608"/>
    </row>
    <row r="38" spans="1:10" s="50" customFormat="1" ht="7.5" customHeight="1" x14ac:dyDescent="0.15">
      <c r="B38" s="612"/>
      <c r="C38" s="608"/>
      <c r="D38" s="608"/>
      <c r="E38" s="608"/>
      <c r="F38" s="608"/>
      <c r="G38" s="608"/>
      <c r="H38" s="608"/>
      <c r="I38" s="608"/>
    </row>
    <row r="39" spans="1:10" ht="22.15" customHeight="1" x14ac:dyDescent="0.15">
      <c r="A39" s="1">
        <v>2</v>
      </c>
      <c r="B39" s="1" t="s">
        <v>740</v>
      </c>
    </row>
    <row r="40" spans="1:10" ht="18" customHeight="1" x14ac:dyDescent="0.15">
      <c r="B40" s="8" t="s">
        <v>741</v>
      </c>
      <c r="H40" s="595"/>
      <c r="J40" s="595" t="s">
        <v>694</v>
      </c>
    </row>
    <row r="41" spans="1:10" ht="18" customHeight="1" x14ac:dyDescent="0.15">
      <c r="B41" s="552" t="s">
        <v>695</v>
      </c>
      <c r="C41" s="613" t="s">
        <v>650</v>
      </c>
      <c r="D41" s="613"/>
      <c r="E41" s="614" t="s">
        <v>742</v>
      </c>
      <c r="F41" s="615"/>
      <c r="G41" s="614" t="s">
        <v>743</v>
      </c>
      <c r="H41" s="615"/>
      <c r="I41" s="614" t="s">
        <v>744</v>
      </c>
      <c r="J41" s="615"/>
    </row>
    <row r="42" spans="1:10" ht="18" customHeight="1" x14ac:dyDescent="0.15">
      <c r="B42" s="557"/>
      <c r="C42" s="599" t="s">
        <v>745</v>
      </c>
      <c r="D42" s="616" t="s">
        <v>746</v>
      </c>
      <c r="E42" s="599" t="s">
        <v>745</v>
      </c>
      <c r="F42" s="616" t="s">
        <v>746</v>
      </c>
      <c r="G42" s="599" t="s">
        <v>745</v>
      </c>
      <c r="H42" s="616" t="s">
        <v>746</v>
      </c>
      <c r="I42" s="599" t="s">
        <v>745</v>
      </c>
      <c r="J42" s="616" t="s">
        <v>746</v>
      </c>
    </row>
    <row r="43" spans="1:10" ht="15" hidden="1" customHeight="1" x14ac:dyDescent="0.15">
      <c r="B43" s="564" t="s">
        <v>701</v>
      </c>
      <c r="C43" s="566">
        <f>+E43+G43</f>
        <v>2244286</v>
      </c>
      <c r="D43" s="568">
        <f>+F43+H43</f>
        <v>3012614</v>
      </c>
      <c r="E43" s="566">
        <f>SUM(E44:E48)</f>
        <v>1911796</v>
      </c>
      <c r="F43" s="568">
        <f>SUM(F44:F48)</f>
        <v>1886123</v>
      </c>
      <c r="G43" s="566">
        <f>SUM(G44:G48)</f>
        <v>332490</v>
      </c>
      <c r="H43" s="568">
        <f>SUM(H44:H48)</f>
        <v>1126491</v>
      </c>
      <c r="I43" s="566">
        <f>SUM(I44:I45)</f>
        <v>108704</v>
      </c>
      <c r="J43" s="568">
        <f>SUM(J44:J45)</f>
        <v>708008</v>
      </c>
    </row>
    <row r="44" spans="1:10" ht="12" hidden="1" customHeight="1" x14ac:dyDescent="0.15">
      <c r="B44" s="575" t="s">
        <v>702</v>
      </c>
      <c r="C44" s="577">
        <f t="shared" ref="C44:D48" si="1">+E44+G44+I44+K44</f>
        <v>110862</v>
      </c>
      <c r="D44" s="579">
        <f t="shared" si="1"/>
        <v>738190</v>
      </c>
      <c r="E44" s="570">
        <v>2158</v>
      </c>
      <c r="F44" s="344">
        <v>30182</v>
      </c>
      <c r="G44" s="570">
        <v>0</v>
      </c>
      <c r="H44" s="344">
        <v>0</v>
      </c>
      <c r="I44" s="570">
        <v>108704</v>
      </c>
      <c r="J44" s="344">
        <v>708008</v>
      </c>
    </row>
    <row r="45" spans="1:10" ht="12" hidden="1" customHeight="1" x14ac:dyDescent="0.15">
      <c r="B45" s="575" t="s">
        <v>118</v>
      </c>
      <c r="C45" s="577">
        <f t="shared" si="1"/>
        <v>614251</v>
      </c>
      <c r="D45" s="579">
        <f t="shared" si="1"/>
        <v>894302</v>
      </c>
      <c r="E45" s="570">
        <v>542298</v>
      </c>
      <c r="F45" s="344">
        <v>491149</v>
      </c>
      <c r="G45" s="570">
        <v>71953</v>
      </c>
      <c r="H45" s="344">
        <v>403153</v>
      </c>
      <c r="I45" s="617">
        <v>0</v>
      </c>
      <c r="J45" s="618">
        <v>0</v>
      </c>
    </row>
    <row r="46" spans="1:10" ht="12" hidden="1" customHeight="1" x14ac:dyDescent="0.15">
      <c r="B46" s="575" t="s">
        <v>119</v>
      </c>
      <c r="C46" s="577">
        <f t="shared" si="1"/>
        <v>863671</v>
      </c>
      <c r="D46" s="579">
        <f t="shared" si="1"/>
        <v>1069911</v>
      </c>
      <c r="E46" s="570">
        <v>633438</v>
      </c>
      <c r="F46" s="344">
        <v>592796</v>
      </c>
      <c r="G46" s="570">
        <v>230233</v>
      </c>
      <c r="H46" s="344">
        <v>477115</v>
      </c>
      <c r="I46" s="587">
        <v>0</v>
      </c>
      <c r="J46" s="589">
        <v>0</v>
      </c>
    </row>
    <row r="47" spans="1:10" ht="12" hidden="1" customHeight="1" x14ac:dyDescent="0.15">
      <c r="B47" s="575" t="s">
        <v>120</v>
      </c>
      <c r="C47" s="577">
        <f t="shared" si="1"/>
        <v>446567</v>
      </c>
      <c r="D47" s="579">
        <f t="shared" si="1"/>
        <v>620849</v>
      </c>
      <c r="E47" s="570">
        <v>420767</v>
      </c>
      <c r="F47" s="344">
        <v>474570</v>
      </c>
      <c r="G47" s="570">
        <v>25800</v>
      </c>
      <c r="H47" s="344">
        <v>146279</v>
      </c>
      <c r="I47" s="587">
        <v>0</v>
      </c>
      <c r="J47" s="589">
        <v>0</v>
      </c>
    </row>
    <row r="48" spans="1:10" ht="12" hidden="1" customHeight="1" x14ac:dyDescent="0.15">
      <c r="B48" s="580" t="s">
        <v>121</v>
      </c>
      <c r="C48" s="582">
        <f t="shared" si="1"/>
        <v>317639</v>
      </c>
      <c r="D48" s="584">
        <f t="shared" si="1"/>
        <v>397370</v>
      </c>
      <c r="E48" s="572">
        <v>313135</v>
      </c>
      <c r="F48" s="351">
        <v>297426</v>
      </c>
      <c r="G48" s="572">
        <v>4504</v>
      </c>
      <c r="H48" s="351">
        <v>99944</v>
      </c>
      <c r="I48" s="587">
        <v>0</v>
      </c>
      <c r="J48" s="589">
        <v>0</v>
      </c>
    </row>
    <row r="49" spans="2:10" ht="14.25" hidden="1" customHeight="1" x14ac:dyDescent="0.15">
      <c r="B49" s="585" t="s">
        <v>703</v>
      </c>
      <c r="C49" s="587">
        <f>E49+G49</f>
        <v>1729624</v>
      </c>
      <c r="D49" s="589">
        <f>F49+H49</f>
        <v>2366299</v>
      </c>
      <c r="E49" s="587">
        <v>1688711</v>
      </c>
      <c r="F49" s="589">
        <v>1869458</v>
      </c>
      <c r="G49" s="587">
        <v>40913</v>
      </c>
      <c r="H49" s="589">
        <v>496841</v>
      </c>
      <c r="I49" s="587">
        <v>0</v>
      </c>
      <c r="J49" s="589">
        <v>0</v>
      </c>
    </row>
    <row r="50" spans="2:10" ht="14.1" hidden="1" customHeight="1" x14ac:dyDescent="0.15">
      <c r="B50" s="585" t="s">
        <v>704</v>
      </c>
      <c r="C50" s="587">
        <v>1958086</v>
      </c>
      <c r="D50" s="589">
        <v>2427725</v>
      </c>
      <c r="E50" s="587">
        <v>1817115</v>
      </c>
      <c r="F50" s="589">
        <v>1837230</v>
      </c>
      <c r="G50" s="587">
        <v>140971</v>
      </c>
      <c r="H50" s="589">
        <v>590495</v>
      </c>
      <c r="I50" s="587">
        <v>0</v>
      </c>
      <c r="J50" s="589">
        <v>0</v>
      </c>
    </row>
    <row r="51" spans="2:10" ht="14.1" hidden="1" customHeight="1" x14ac:dyDescent="0.15">
      <c r="B51" s="585" t="s">
        <v>705</v>
      </c>
      <c r="C51" s="587">
        <f t="shared" ref="C51:D59" si="2">E51+G51</f>
        <v>2073341</v>
      </c>
      <c r="D51" s="589">
        <f t="shared" si="2"/>
        <v>3055218</v>
      </c>
      <c r="E51" s="587">
        <v>1757297</v>
      </c>
      <c r="F51" s="589">
        <v>1787211</v>
      </c>
      <c r="G51" s="587">
        <v>316044</v>
      </c>
      <c r="H51" s="589">
        <v>1268007</v>
      </c>
      <c r="I51" s="587">
        <v>0</v>
      </c>
      <c r="J51" s="589">
        <v>0</v>
      </c>
    </row>
    <row r="52" spans="2:10" ht="14.1" hidden="1" customHeight="1" x14ac:dyDescent="0.15">
      <c r="B52" s="585" t="s">
        <v>706</v>
      </c>
      <c r="C52" s="587">
        <f t="shared" si="2"/>
        <v>2426867</v>
      </c>
      <c r="D52" s="589">
        <f t="shared" si="2"/>
        <v>2916161</v>
      </c>
      <c r="E52" s="587">
        <v>1734789</v>
      </c>
      <c r="F52" s="589">
        <v>1768734</v>
      </c>
      <c r="G52" s="587">
        <v>692078</v>
      </c>
      <c r="H52" s="589">
        <v>1147427</v>
      </c>
      <c r="I52" s="587">
        <v>0</v>
      </c>
      <c r="J52" s="589">
        <v>0</v>
      </c>
    </row>
    <row r="53" spans="2:10" ht="14.1" hidden="1" customHeight="1" x14ac:dyDescent="0.15">
      <c r="B53" s="585" t="s">
        <v>707</v>
      </c>
      <c r="C53" s="587">
        <f t="shared" si="2"/>
        <v>1939545</v>
      </c>
      <c r="D53" s="589">
        <f t="shared" si="2"/>
        <v>2143872</v>
      </c>
      <c r="E53" s="587">
        <v>1728890</v>
      </c>
      <c r="F53" s="589">
        <v>1611528</v>
      </c>
      <c r="G53" s="587">
        <v>210655</v>
      </c>
      <c r="H53" s="589">
        <v>532344</v>
      </c>
      <c r="I53" s="587">
        <v>0</v>
      </c>
      <c r="J53" s="589">
        <v>0</v>
      </c>
    </row>
    <row r="54" spans="2:10" ht="14.1" hidden="1" customHeight="1" x14ac:dyDescent="0.15">
      <c r="B54" s="585" t="s">
        <v>708</v>
      </c>
      <c r="C54" s="587">
        <f t="shared" si="2"/>
        <v>1923246</v>
      </c>
      <c r="D54" s="589">
        <f t="shared" si="2"/>
        <v>2172986</v>
      </c>
      <c r="E54" s="587">
        <v>1730520</v>
      </c>
      <c r="F54" s="589">
        <v>1601426</v>
      </c>
      <c r="G54" s="587">
        <v>192726</v>
      </c>
      <c r="H54" s="589">
        <v>571560</v>
      </c>
      <c r="I54" s="587">
        <v>0</v>
      </c>
      <c r="J54" s="589">
        <v>0</v>
      </c>
    </row>
    <row r="55" spans="2:10" ht="14.1" hidden="1" customHeight="1" x14ac:dyDescent="0.15">
      <c r="B55" s="585" t="s">
        <v>709</v>
      </c>
      <c r="C55" s="587">
        <f t="shared" si="2"/>
        <v>1888021</v>
      </c>
      <c r="D55" s="589">
        <f t="shared" si="2"/>
        <v>2111287</v>
      </c>
      <c r="E55" s="587">
        <v>1727081</v>
      </c>
      <c r="F55" s="589">
        <v>1648021</v>
      </c>
      <c r="G55" s="587">
        <v>160940</v>
      </c>
      <c r="H55" s="589">
        <v>463266</v>
      </c>
      <c r="I55" s="587">
        <v>0</v>
      </c>
      <c r="J55" s="589">
        <v>0</v>
      </c>
    </row>
    <row r="56" spans="2:10" ht="15" hidden="1" customHeight="1" x14ac:dyDescent="0.15">
      <c r="B56" s="585" t="s">
        <v>710</v>
      </c>
      <c r="C56" s="587">
        <f t="shared" si="2"/>
        <v>2254358</v>
      </c>
      <c r="D56" s="589">
        <f t="shared" si="2"/>
        <v>2587699</v>
      </c>
      <c r="E56" s="587">
        <v>1687603</v>
      </c>
      <c r="F56" s="589">
        <v>1685611</v>
      </c>
      <c r="G56" s="587">
        <v>566755</v>
      </c>
      <c r="H56" s="589">
        <v>902088</v>
      </c>
      <c r="I56" s="587">
        <v>0</v>
      </c>
      <c r="J56" s="589">
        <v>0</v>
      </c>
    </row>
    <row r="57" spans="2:10" ht="15" hidden="1" customHeight="1" x14ac:dyDescent="0.15">
      <c r="B57" s="585" t="s">
        <v>711</v>
      </c>
      <c r="C57" s="587">
        <f t="shared" si="2"/>
        <v>2487870</v>
      </c>
      <c r="D57" s="589">
        <f t="shared" si="2"/>
        <v>2858550</v>
      </c>
      <c r="E57" s="587">
        <v>1868182</v>
      </c>
      <c r="F57" s="589">
        <v>1850363</v>
      </c>
      <c r="G57" s="587">
        <v>619688</v>
      </c>
      <c r="H57" s="589">
        <v>1008187</v>
      </c>
      <c r="I57" s="587">
        <v>0</v>
      </c>
      <c r="J57" s="589">
        <v>0</v>
      </c>
    </row>
    <row r="58" spans="2:10" ht="15" hidden="1" customHeight="1" x14ac:dyDescent="0.15">
      <c r="B58" s="585" t="s">
        <v>712</v>
      </c>
      <c r="C58" s="587">
        <f t="shared" si="2"/>
        <v>2217928</v>
      </c>
      <c r="D58" s="589">
        <f t="shared" si="2"/>
        <v>2744254</v>
      </c>
      <c r="E58" s="587">
        <v>1850243</v>
      </c>
      <c r="F58" s="589">
        <v>1923021</v>
      </c>
      <c r="G58" s="587">
        <v>367685</v>
      </c>
      <c r="H58" s="589">
        <v>821233</v>
      </c>
      <c r="I58" s="587">
        <v>0</v>
      </c>
      <c r="J58" s="589">
        <v>0</v>
      </c>
    </row>
    <row r="59" spans="2:10" ht="15" hidden="1" customHeight="1" x14ac:dyDescent="0.15">
      <c r="B59" s="585" t="s">
        <v>713</v>
      </c>
      <c r="C59" s="587">
        <f t="shared" si="2"/>
        <v>2254561</v>
      </c>
      <c r="D59" s="589">
        <f t="shared" si="2"/>
        <v>2586985</v>
      </c>
      <c r="E59" s="587">
        <v>1864721</v>
      </c>
      <c r="F59" s="589">
        <v>1785465</v>
      </c>
      <c r="G59" s="587">
        <v>389840</v>
      </c>
      <c r="H59" s="589">
        <v>801520</v>
      </c>
      <c r="I59" s="587">
        <v>0</v>
      </c>
      <c r="J59" s="589">
        <v>0</v>
      </c>
    </row>
    <row r="60" spans="2:10" ht="15" hidden="1" customHeight="1" x14ac:dyDescent="0.15">
      <c r="B60" s="585" t="s">
        <v>714</v>
      </c>
      <c r="C60" s="587">
        <v>2394204</v>
      </c>
      <c r="D60" s="589">
        <v>2711128</v>
      </c>
      <c r="E60" s="587">
        <v>1816422</v>
      </c>
      <c r="F60" s="589">
        <v>1789188</v>
      </c>
      <c r="G60" s="587">
        <v>577782</v>
      </c>
      <c r="H60" s="589">
        <v>921940</v>
      </c>
      <c r="I60" s="587">
        <v>0</v>
      </c>
      <c r="J60" s="589">
        <v>0</v>
      </c>
    </row>
    <row r="61" spans="2:10" ht="15" hidden="1" customHeight="1" x14ac:dyDescent="0.15">
      <c r="B61" s="585" t="s">
        <v>639</v>
      </c>
      <c r="C61" s="587">
        <v>3421022</v>
      </c>
      <c r="D61" s="589">
        <v>3690143</v>
      </c>
      <c r="E61" s="587">
        <v>1906444</v>
      </c>
      <c r="F61" s="589">
        <v>1798805</v>
      </c>
      <c r="G61" s="587">
        <v>1514578</v>
      </c>
      <c r="H61" s="589">
        <v>1891338</v>
      </c>
      <c r="I61" s="587">
        <v>0</v>
      </c>
      <c r="J61" s="589">
        <v>0</v>
      </c>
    </row>
    <row r="62" spans="2:10" ht="15" hidden="1" customHeight="1" x14ac:dyDescent="0.15">
      <c r="B62" s="585" t="s">
        <v>747</v>
      </c>
      <c r="C62" s="587">
        <v>2247219</v>
      </c>
      <c r="D62" s="589">
        <v>2797205</v>
      </c>
      <c r="E62" s="587">
        <v>1797404</v>
      </c>
      <c r="F62" s="589">
        <v>1820397</v>
      </c>
      <c r="G62" s="587">
        <v>449815</v>
      </c>
      <c r="H62" s="589">
        <v>976808</v>
      </c>
      <c r="I62" s="587">
        <v>0</v>
      </c>
      <c r="J62" s="589">
        <v>0</v>
      </c>
    </row>
    <row r="63" spans="2:10" ht="18" hidden="1" customHeight="1" x14ac:dyDescent="0.15">
      <c r="B63" s="585" t="s">
        <v>717</v>
      </c>
      <c r="C63" s="587">
        <f>E63+G63</f>
        <v>2049868</v>
      </c>
      <c r="D63" s="589">
        <f>F63+H63</f>
        <v>2304391</v>
      </c>
      <c r="E63" s="587">
        <v>1846622</v>
      </c>
      <c r="F63" s="589">
        <v>1818151</v>
      </c>
      <c r="G63" s="587">
        <v>203246</v>
      </c>
      <c r="H63" s="589">
        <v>486240</v>
      </c>
      <c r="I63" s="587">
        <v>0</v>
      </c>
      <c r="J63" s="589">
        <v>0</v>
      </c>
    </row>
    <row r="64" spans="2:10" ht="18" customHeight="1" x14ac:dyDescent="0.15">
      <c r="B64" s="585" t="s">
        <v>718</v>
      </c>
      <c r="C64" s="587">
        <f t="shared" ref="C64:D64" si="3">E64+G64</f>
        <v>1984327</v>
      </c>
      <c r="D64" s="589">
        <f t="shared" si="3"/>
        <v>2258855</v>
      </c>
      <c r="E64" s="587">
        <v>1815504</v>
      </c>
      <c r="F64" s="589">
        <v>1824610</v>
      </c>
      <c r="G64" s="587">
        <v>168823</v>
      </c>
      <c r="H64" s="589">
        <v>434245</v>
      </c>
      <c r="I64" s="587">
        <v>0</v>
      </c>
      <c r="J64" s="589">
        <v>0</v>
      </c>
    </row>
    <row r="65" spans="2:10" ht="18" customHeight="1" x14ac:dyDescent="0.15">
      <c r="B65" s="585" t="s">
        <v>719</v>
      </c>
      <c r="C65" s="587">
        <f>E65+G65</f>
        <v>1972435</v>
      </c>
      <c r="D65" s="589">
        <f>F65+H65</f>
        <v>2288168</v>
      </c>
      <c r="E65" s="587">
        <v>1789651</v>
      </c>
      <c r="F65" s="589">
        <v>1791783</v>
      </c>
      <c r="G65" s="587">
        <v>182784</v>
      </c>
      <c r="H65" s="589">
        <v>496385</v>
      </c>
      <c r="I65" s="587">
        <v>0</v>
      </c>
      <c r="J65" s="589">
        <v>0</v>
      </c>
    </row>
    <row r="66" spans="2:10" ht="18" customHeight="1" x14ac:dyDescent="0.15">
      <c r="B66" s="585" t="s">
        <v>720</v>
      </c>
      <c r="C66" s="587">
        <f>E66+G66+I66</f>
        <v>1984587</v>
      </c>
      <c r="D66" s="589">
        <f>F66+H66+J66</f>
        <v>2295244</v>
      </c>
      <c r="E66" s="587">
        <v>1772614</v>
      </c>
      <c r="F66" s="589">
        <v>1778826</v>
      </c>
      <c r="G66" s="587">
        <v>211973</v>
      </c>
      <c r="H66" s="589">
        <v>516418</v>
      </c>
      <c r="I66" s="587">
        <v>0</v>
      </c>
      <c r="J66" s="589">
        <v>0</v>
      </c>
    </row>
    <row r="67" spans="2:10" ht="18" customHeight="1" x14ac:dyDescent="0.15">
      <c r="B67" s="585" t="s">
        <v>721</v>
      </c>
      <c r="C67" s="587">
        <f>E67+G67+I67</f>
        <v>2619168</v>
      </c>
      <c r="D67" s="589">
        <f>F67+H67+J67</f>
        <v>2875614</v>
      </c>
      <c r="E67" s="587">
        <v>1863458</v>
      </c>
      <c r="F67" s="589">
        <v>1766068</v>
      </c>
      <c r="G67" s="587">
        <v>755710</v>
      </c>
      <c r="H67" s="589">
        <v>1109546</v>
      </c>
      <c r="I67" s="587">
        <v>0</v>
      </c>
      <c r="J67" s="589">
        <v>0</v>
      </c>
    </row>
    <row r="68" spans="2:10" s="50" customFormat="1" ht="7.5" customHeight="1" x14ac:dyDescent="0.15">
      <c r="B68" s="612"/>
      <c r="C68" s="608"/>
      <c r="D68" s="608"/>
      <c r="E68" s="608"/>
      <c r="F68" s="608"/>
      <c r="G68" s="608"/>
      <c r="H68" s="608"/>
      <c r="I68" s="608"/>
    </row>
    <row r="69" spans="2:10" ht="18" customHeight="1" x14ac:dyDescent="0.15">
      <c r="B69" s="8" t="s">
        <v>748</v>
      </c>
      <c r="J69" s="595" t="s">
        <v>694</v>
      </c>
    </row>
    <row r="70" spans="2:10" ht="18" customHeight="1" x14ac:dyDescent="0.15">
      <c r="B70" s="552" t="s">
        <v>695</v>
      </c>
      <c r="C70" s="613" t="s">
        <v>650</v>
      </c>
      <c r="D70" s="613"/>
      <c r="E70" s="614" t="s">
        <v>742</v>
      </c>
      <c r="F70" s="615"/>
      <c r="G70" s="614" t="s">
        <v>743</v>
      </c>
      <c r="H70" s="615"/>
      <c r="I70" s="614" t="s">
        <v>744</v>
      </c>
      <c r="J70" s="615"/>
    </row>
    <row r="71" spans="2:10" ht="18" customHeight="1" x14ac:dyDescent="0.15">
      <c r="B71" s="557"/>
      <c r="C71" s="599" t="s">
        <v>745</v>
      </c>
      <c r="D71" s="616" t="s">
        <v>746</v>
      </c>
      <c r="E71" s="599" t="s">
        <v>745</v>
      </c>
      <c r="F71" s="616" t="s">
        <v>746</v>
      </c>
      <c r="G71" s="599" t="s">
        <v>745</v>
      </c>
      <c r="H71" s="616" t="s">
        <v>746</v>
      </c>
      <c r="I71" s="599" t="s">
        <v>745</v>
      </c>
      <c r="J71" s="616" t="s">
        <v>746</v>
      </c>
    </row>
    <row r="72" spans="2:10" ht="15" hidden="1" customHeight="1" x14ac:dyDescent="0.15">
      <c r="B72" s="619" t="s">
        <v>701</v>
      </c>
      <c r="C72" s="566">
        <f>+E72+G72+I72</f>
        <v>1587439</v>
      </c>
      <c r="D72" s="568">
        <f>+F72+H72+J72</f>
        <v>2449304</v>
      </c>
      <c r="E72" s="566">
        <f t="shared" ref="E72:J72" si="4">SUM(E73:E74)</f>
        <v>783964</v>
      </c>
      <c r="F72" s="568">
        <f t="shared" si="4"/>
        <v>795093</v>
      </c>
      <c r="G72" s="566">
        <f t="shared" si="4"/>
        <v>694771</v>
      </c>
      <c r="H72" s="568">
        <f t="shared" si="4"/>
        <v>946203</v>
      </c>
      <c r="I72" s="566">
        <f t="shared" si="4"/>
        <v>108704</v>
      </c>
      <c r="J72" s="568">
        <f t="shared" si="4"/>
        <v>708008</v>
      </c>
    </row>
    <row r="73" spans="2:10" ht="12" hidden="1" customHeight="1" x14ac:dyDescent="0.15">
      <c r="B73" s="620" t="s">
        <v>702</v>
      </c>
      <c r="C73" s="577">
        <f>+E73+G73+I73+K73</f>
        <v>108705</v>
      </c>
      <c r="D73" s="579">
        <f>+F73+H73+J73+L73</f>
        <v>708008</v>
      </c>
      <c r="E73" s="570">
        <v>1</v>
      </c>
      <c r="F73" s="344">
        <v>0</v>
      </c>
      <c r="G73" s="570">
        <v>0</v>
      </c>
      <c r="H73" s="344">
        <v>0</v>
      </c>
      <c r="I73" s="570">
        <v>108704</v>
      </c>
      <c r="J73" s="344">
        <v>708008</v>
      </c>
    </row>
    <row r="74" spans="2:10" ht="12" hidden="1" customHeight="1" x14ac:dyDescent="0.15">
      <c r="B74" s="621" t="s">
        <v>120</v>
      </c>
      <c r="C74" s="582">
        <f>+E74+G74+I74+K74</f>
        <v>1478734</v>
      </c>
      <c r="D74" s="584">
        <f>+F74+H74+J74+L74</f>
        <v>1741296</v>
      </c>
      <c r="E74" s="572">
        <v>783963</v>
      </c>
      <c r="F74" s="351">
        <v>795093</v>
      </c>
      <c r="G74" s="572">
        <v>694771</v>
      </c>
      <c r="H74" s="351">
        <v>946203</v>
      </c>
      <c r="I74" s="617">
        <v>0</v>
      </c>
      <c r="J74" s="618">
        <v>0</v>
      </c>
    </row>
    <row r="75" spans="2:10" ht="15" hidden="1" customHeight="1" x14ac:dyDescent="0.15">
      <c r="B75" s="622" t="s">
        <v>703</v>
      </c>
      <c r="C75" s="587">
        <f>E75+G75</f>
        <v>5768898</v>
      </c>
      <c r="D75" s="589">
        <f>F75+H75</f>
        <v>6453204</v>
      </c>
      <c r="E75" s="587">
        <v>3006749</v>
      </c>
      <c r="F75" s="589">
        <v>2816964</v>
      </c>
      <c r="G75" s="587">
        <v>2762149</v>
      </c>
      <c r="H75" s="589">
        <v>3636240</v>
      </c>
      <c r="I75" s="587">
        <v>0</v>
      </c>
      <c r="J75" s="589">
        <v>0</v>
      </c>
    </row>
    <row r="76" spans="2:10" ht="14.1" hidden="1" customHeight="1" x14ac:dyDescent="0.15">
      <c r="B76" s="622" t="s">
        <v>704</v>
      </c>
      <c r="C76" s="587">
        <v>6794971</v>
      </c>
      <c r="D76" s="589">
        <v>7482866</v>
      </c>
      <c r="E76" s="587">
        <v>3042838</v>
      </c>
      <c r="F76" s="589">
        <v>2752749</v>
      </c>
      <c r="G76" s="587">
        <v>3752133</v>
      </c>
      <c r="H76" s="589">
        <v>4730117</v>
      </c>
      <c r="I76" s="587">
        <v>0</v>
      </c>
      <c r="J76" s="589">
        <v>0</v>
      </c>
    </row>
    <row r="77" spans="2:10" ht="14.1" hidden="1" customHeight="1" x14ac:dyDescent="0.15">
      <c r="B77" s="622" t="s">
        <v>705</v>
      </c>
      <c r="C77" s="587">
        <f t="shared" ref="C77:D85" si="5">E77+G77</f>
        <v>6797051</v>
      </c>
      <c r="D77" s="589">
        <f t="shared" si="5"/>
        <v>7383259</v>
      </c>
      <c r="E77" s="587">
        <v>2864366</v>
      </c>
      <c r="F77" s="589">
        <v>2674013</v>
      </c>
      <c r="G77" s="587">
        <v>3932685</v>
      </c>
      <c r="H77" s="589">
        <v>4709246</v>
      </c>
      <c r="I77" s="587">
        <v>0</v>
      </c>
      <c r="J77" s="589">
        <v>0</v>
      </c>
    </row>
    <row r="78" spans="2:10" ht="14.1" hidden="1" customHeight="1" x14ac:dyDescent="0.15">
      <c r="B78" s="622" t="s">
        <v>706</v>
      </c>
      <c r="C78" s="587">
        <f t="shared" si="5"/>
        <v>6268031</v>
      </c>
      <c r="D78" s="589">
        <f t="shared" si="5"/>
        <v>7161909</v>
      </c>
      <c r="E78" s="587">
        <v>2784374</v>
      </c>
      <c r="F78" s="589">
        <v>2621633</v>
      </c>
      <c r="G78" s="587">
        <v>3483657</v>
      </c>
      <c r="H78" s="589">
        <v>4540276</v>
      </c>
      <c r="I78" s="587">
        <v>0</v>
      </c>
      <c r="J78" s="589">
        <v>0</v>
      </c>
    </row>
    <row r="79" spans="2:10" ht="14.1" hidden="1" customHeight="1" x14ac:dyDescent="0.15">
      <c r="B79" s="622" t="s">
        <v>707</v>
      </c>
      <c r="C79" s="587">
        <f t="shared" si="5"/>
        <v>4467066</v>
      </c>
      <c r="D79" s="589">
        <f t="shared" si="5"/>
        <v>5365551</v>
      </c>
      <c r="E79" s="587">
        <v>2686399</v>
      </c>
      <c r="F79" s="589">
        <v>2470069</v>
      </c>
      <c r="G79" s="587">
        <v>1780667</v>
      </c>
      <c r="H79" s="589">
        <v>2895482</v>
      </c>
      <c r="I79" s="587">
        <v>0</v>
      </c>
      <c r="J79" s="589">
        <v>0</v>
      </c>
    </row>
    <row r="80" spans="2:10" ht="14.1" hidden="1" customHeight="1" x14ac:dyDescent="0.15">
      <c r="B80" s="622" t="s">
        <v>708</v>
      </c>
      <c r="C80" s="587">
        <f t="shared" si="5"/>
        <v>4547397</v>
      </c>
      <c r="D80" s="589">
        <f t="shared" si="5"/>
        <v>5480078</v>
      </c>
      <c r="E80" s="587">
        <v>2588599</v>
      </c>
      <c r="F80" s="589">
        <v>2479618</v>
      </c>
      <c r="G80" s="587">
        <v>1958798</v>
      </c>
      <c r="H80" s="589">
        <v>3000460</v>
      </c>
      <c r="I80" s="587">
        <v>0</v>
      </c>
      <c r="J80" s="589">
        <v>0</v>
      </c>
    </row>
    <row r="81" spans="2:10" ht="14.1" hidden="1" customHeight="1" x14ac:dyDescent="0.15">
      <c r="B81" s="622" t="s">
        <v>709</v>
      </c>
      <c r="C81" s="587">
        <f t="shared" si="5"/>
        <v>4397616</v>
      </c>
      <c r="D81" s="589">
        <f t="shared" si="5"/>
        <v>5459984</v>
      </c>
      <c r="E81" s="587">
        <v>2512490</v>
      </c>
      <c r="F81" s="589">
        <v>2457977</v>
      </c>
      <c r="G81" s="587">
        <v>1885126</v>
      </c>
      <c r="H81" s="589">
        <v>3002007</v>
      </c>
      <c r="I81" s="587">
        <v>0</v>
      </c>
      <c r="J81" s="589">
        <v>0</v>
      </c>
    </row>
    <row r="82" spans="2:10" ht="15" hidden="1" customHeight="1" x14ac:dyDescent="0.15">
      <c r="B82" s="622" t="s">
        <v>710</v>
      </c>
      <c r="C82" s="587">
        <f t="shared" si="5"/>
        <v>4288801</v>
      </c>
      <c r="D82" s="589">
        <f t="shared" si="5"/>
        <v>5298212</v>
      </c>
      <c r="E82" s="587">
        <v>2350324</v>
      </c>
      <c r="F82" s="589">
        <v>2383025</v>
      </c>
      <c r="G82" s="587">
        <v>1938477</v>
      </c>
      <c r="H82" s="589">
        <v>2915187</v>
      </c>
      <c r="I82" s="587">
        <v>0</v>
      </c>
      <c r="J82" s="589">
        <v>0</v>
      </c>
    </row>
    <row r="83" spans="2:10" ht="15" hidden="1" customHeight="1" x14ac:dyDescent="0.15">
      <c r="B83" s="622" t="s">
        <v>711</v>
      </c>
      <c r="C83" s="587">
        <f t="shared" si="5"/>
        <v>11736279</v>
      </c>
      <c r="D83" s="589">
        <f t="shared" si="5"/>
        <v>6630777</v>
      </c>
      <c r="E83" s="587">
        <v>9238329</v>
      </c>
      <c r="F83" s="589">
        <v>3183891</v>
      </c>
      <c r="G83" s="587">
        <v>2497950</v>
      </c>
      <c r="H83" s="589">
        <v>3446886</v>
      </c>
      <c r="I83" s="587">
        <v>0</v>
      </c>
      <c r="J83" s="589">
        <v>0</v>
      </c>
    </row>
    <row r="84" spans="2:10" ht="15" hidden="1" customHeight="1" x14ac:dyDescent="0.15">
      <c r="B84" s="622" t="s">
        <v>712</v>
      </c>
      <c r="C84" s="587">
        <f t="shared" si="5"/>
        <v>5627051</v>
      </c>
      <c r="D84" s="589">
        <f t="shared" si="5"/>
        <v>6514986</v>
      </c>
      <c r="E84" s="587">
        <v>3156732</v>
      </c>
      <c r="F84" s="589">
        <v>3149568</v>
      </c>
      <c r="G84" s="587">
        <v>2470319</v>
      </c>
      <c r="H84" s="589">
        <v>3365418</v>
      </c>
      <c r="I84" s="587">
        <v>0</v>
      </c>
      <c r="J84" s="589">
        <v>0</v>
      </c>
    </row>
    <row r="85" spans="2:10" ht="15" hidden="1" customHeight="1" x14ac:dyDescent="0.15">
      <c r="B85" s="622" t="s">
        <v>713</v>
      </c>
      <c r="C85" s="587">
        <f t="shared" si="5"/>
        <v>4910972</v>
      </c>
      <c r="D85" s="589">
        <f t="shared" si="5"/>
        <v>5816645</v>
      </c>
      <c r="E85" s="587">
        <v>3170556</v>
      </c>
      <c r="F85" s="589">
        <v>3074458</v>
      </c>
      <c r="G85" s="587">
        <v>1740416</v>
      </c>
      <c r="H85" s="589">
        <v>2742187</v>
      </c>
      <c r="I85" s="587">
        <v>0</v>
      </c>
      <c r="J85" s="589">
        <v>0</v>
      </c>
    </row>
    <row r="86" spans="2:10" ht="15" hidden="1" customHeight="1" x14ac:dyDescent="0.15">
      <c r="B86" s="622" t="s">
        <v>714</v>
      </c>
      <c r="C86" s="587">
        <v>4466344</v>
      </c>
      <c r="D86" s="589">
        <v>5556701</v>
      </c>
      <c r="E86" s="587">
        <v>3130795</v>
      </c>
      <c r="F86" s="589">
        <v>3146156</v>
      </c>
      <c r="G86" s="587">
        <v>1335549</v>
      </c>
      <c r="H86" s="589">
        <v>2410545</v>
      </c>
      <c r="I86" s="587">
        <v>0</v>
      </c>
      <c r="J86" s="589">
        <v>0</v>
      </c>
    </row>
    <row r="87" spans="2:10" ht="15" hidden="1" customHeight="1" x14ac:dyDescent="0.15">
      <c r="B87" s="585" t="s">
        <v>639</v>
      </c>
      <c r="C87" s="587">
        <v>4347971</v>
      </c>
      <c r="D87" s="589">
        <v>5508162</v>
      </c>
      <c r="E87" s="587">
        <v>3071759</v>
      </c>
      <c r="F87" s="589">
        <v>3085480</v>
      </c>
      <c r="G87" s="587">
        <v>1276212</v>
      </c>
      <c r="H87" s="589">
        <v>2422682</v>
      </c>
      <c r="I87" s="587">
        <v>0</v>
      </c>
      <c r="J87" s="589">
        <v>0</v>
      </c>
    </row>
    <row r="88" spans="2:10" ht="15" hidden="1" customHeight="1" x14ac:dyDescent="0.15">
      <c r="B88" s="585" t="s">
        <v>733</v>
      </c>
      <c r="C88" s="587">
        <v>4100487</v>
      </c>
      <c r="D88" s="589">
        <v>5300420</v>
      </c>
      <c r="E88" s="587">
        <v>2970736</v>
      </c>
      <c r="F88" s="589">
        <v>2964108</v>
      </c>
      <c r="G88" s="587">
        <v>1129751</v>
      </c>
      <c r="H88" s="589">
        <v>2336312</v>
      </c>
      <c r="I88" s="587">
        <v>0</v>
      </c>
      <c r="J88" s="589">
        <v>0</v>
      </c>
    </row>
    <row r="89" spans="2:10" ht="18" hidden="1" customHeight="1" x14ac:dyDescent="0.15">
      <c r="B89" s="585" t="s">
        <v>717</v>
      </c>
      <c r="C89" s="587">
        <f>E89+G89</f>
        <v>3916071</v>
      </c>
      <c r="D89" s="589">
        <f>F89+H89</f>
        <v>5156906</v>
      </c>
      <c r="E89" s="587">
        <v>2936318</v>
      </c>
      <c r="F89" s="589">
        <v>2935748</v>
      </c>
      <c r="G89" s="587">
        <v>979753</v>
      </c>
      <c r="H89" s="589">
        <v>2221158</v>
      </c>
      <c r="I89" s="587">
        <v>0</v>
      </c>
      <c r="J89" s="589">
        <v>0</v>
      </c>
    </row>
    <row r="90" spans="2:10" ht="18" customHeight="1" x14ac:dyDescent="0.15">
      <c r="B90" s="585" t="s">
        <v>718</v>
      </c>
      <c r="C90" s="587">
        <f t="shared" ref="C90:D91" si="6">E90+G90</f>
        <v>4020093</v>
      </c>
      <c r="D90" s="589">
        <f t="shared" si="6"/>
        <v>5061293</v>
      </c>
      <c r="E90" s="587">
        <v>2890173</v>
      </c>
      <c r="F90" s="589">
        <v>2872609</v>
      </c>
      <c r="G90" s="587">
        <v>1129920</v>
      </c>
      <c r="H90" s="589">
        <v>2188684</v>
      </c>
      <c r="I90" s="587">
        <v>0</v>
      </c>
      <c r="J90" s="589">
        <v>0</v>
      </c>
    </row>
    <row r="91" spans="2:10" ht="18" customHeight="1" x14ac:dyDescent="0.15">
      <c r="B91" s="585" t="s">
        <v>719</v>
      </c>
      <c r="C91" s="587">
        <f t="shared" si="6"/>
        <v>4011064</v>
      </c>
      <c r="D91" s="589">
        <f t="shared" si="6"/>
        <v>4921227</v>
      </c>
      <c r="E91" s="587">
        <v>2947470</v>
      </c>
      <c r="F91" s="589">
        <v>2836639</v>
      </c>
      <c r="G91" s="587">
        <v>1063594</v>
      </c>
      <c r="H91" s="589">
        <v>2084588</v>
      </c>
      <c r="I91" s="587">
        <v>0</v>
      </c>
      <c r="J91" s="589">
        <v>0</v>
      </c>
    </row>
    <row r="92" spans="2:10" ht="18" customHeight="1" x14ac:dyDescent="0.15">
      <c r="B92" s="585" t="s">
        <v>720</v>
      </c>
      <c r="C92" s="587">
        <f>E92+G92</f>
        <v>3960513</v>
      </c>
      <c r="D92" s="589">
        <f>F92+H92</f>
        <v>4897905</v>
      </c>
      <c r="E92" s="587">
        <v>2936346</v>
      </c>
      <c r="F92" s="589">
        <v>2821379</v>
      </c>
      <c r="G92" s="587">
        <v>1024167</v>
      </c>
      <c r="H92" s="589">
        <v>2076526</v>
      </c>
      <c r="I92" s="587">
        <v>0</v>
      </c>
      <c r="J92" s="589">
        <v>0</v>
      </c>
    </row>
    <row r="93" spans="2:10" ht="18" customHeight="1" x14ac:dyDescent="0.15">
      <c r="B93" s="585" t="s">
        <v>721</v>
      </c>
      <c r="C93" s="587">
        <f>E93+G93</f>
        <v>4119125</v>
      </c>
      <c r="D93" s="589">
        <f>F93+H93</f>
        <v>4859095</v>
      </c>
      <c r="E93" s="587">
        <v>2883384</v>
      </c>
      <c r="F93" s="589">
        <v>2825091</v>
      </c>
      <c r="G93" s="587">
        <v>1235741</v>
      </c>
      <c r="H93" s="589">
        <v>2034004</v>
      </c>
      <c r="I93" s="587">
        <v>0</v>
      </c>
      <c r="J93" s="589">
        <v>0</v>
      </c>
    </row>
    <row r="94" spans="2:10" s="50" customFormat="1" ht="7.5" customHeight="1" x14ac:dyDescent="0.15">
      <c r="B94" s="612"/>
      <c r="C94" s="608"/>
      <c r="D94" s="608"/>
      <c r="E94" s="608"/>
      <c r="F94" s="608"/>
      <c r="G94" s="608"/>
      <c r="H94" s="608"/>
      <c r="I94" s="608"/>
    </row>
    <row r="95" spans="2:10" ht="18" customHeight="1" x14ac:dyDescent="0.15">
      <c r="B95" s="8" t="s">
        <v>749</v>
      </c>
      <c r="J95" s="595" t="s">
        <v>694</v>
      </c>
    </row>
    <row r="96" spans="2:10" ht="18" customHeight="1" x14ac:dyDescent="0.15">
      <c r="B96" s="552" t="s">
        <v>695</v>
      </c>
      <c r="C96" s="613" t="s">
        <v>650</v>
      </c>
      <c r="D96" s="613"/>
      <c r="E96" s="614" t="s">
        <v>742</v>
      </c>
      <c r="F96" s="615"/>
      <c r="G96" s="614" t="s">
        <v>743</v>
      </c>
      <c r="H96" s="615"/>
      <c r="I96" s="614" t="s">
        <v>744</v>
      </c>
      <c r="J96" s="615"/>
    </row>
    <row r="97" spans="2:10" ht="18" customHeight="1" x14ac:dyDescent="0.15">
      <c r="B97" s="557"/>
      <c r="C97" s="599" t="s">
        <v>745</v>
      </c>
      <c r="D97" s="616" t="s">
        <v>746</v>
      </c>
      <c r="E97" s="599" t="s">
        <v>745</v>
      </c>
      <c r="F97" s="616" t="s">
        <v>746</v>
      </c>
      <c r="G97" s="599" t="s">
        <v>745</v>
      </c>
      <c r="H97" s="616" t="s">
        <v>746</v>
      </c>
      <c r="I97" s="599" t="s">
        <v>745</v>
      </c>
      <c r="J97" s="616" t="s">
        <v>746</v>
      </c>
    </row>
    <row r="98" spans="2:10" ht="15" hidden="1" customHeight="1" x14ac:dyDescent="0.15">
      <c r="B98" s="619" t="s">
        <v>701</v>
      </c>
      <c r="C98" s="566">
        <f>+E98+G98+I98</f>
        <v>71485</v>
      </c>
      <c r="D98" s="568">
        <f>+F98+H98+J98</f>
        <v>100416</v>
      </c>
      <c r="E98" s="566">
        <f t="shared" ref="E98:J98" si="7">SUM(E99:E101)</f>
        <v>59737</v>
      </c>
      <c r="F98" s="568">
        <f t="shared" si="7"/>
        <v>63116</v>
      </c>
      <c r="G98" s="566">
        <f t="shared" si="7"/>
        <v>11067</v>
      </c>
      <c r="H98" s="568">
        <f t="shared" si="7"/>
        <v>33015</v>
      </c>
      <c r="I98" s="566">
        <f t="shared" si="7"/>
        <v>681</v>
      </c>
      <c r="J98" s="568">
        <f t="shared" si="7"/>
        <v>4285</v>
      </c>
    </row>
    <row r="99" spans="2:10" ht="12" hidden="1" customHeight="1" x14ac:dyDescent="0.15">
      <c r="B99" s="620" t="s">
        <v>702</v>
      </c>
      <c r="C99" s="577">
        <v>0</v>
      </c>
      <c r="D99" s="579">
        <v>0</v>
      </c>
      <c r="E99" s="570">
        <v>0</v>
      </c>
      <c r="F99" s="344">
        <v>0</v>
      </c>
      <c r="G99" s="570">
        <v>0</v>
      </c>
      <c r="H99" s="344">
        <v>0</v>
      </c>
      <c r="I99" s="623" t="s">
        <v>94</v>
      </c>
      <c r="J99" s="624" t="s">
        <v>94</v>
      </c>
    </row>
    <row r="100" spans="2:10" ht="12" hidden="1" customHeight="1" x14ac:dyDescent="0.15">
      <c r="B100" s="620" t="s">
        <v>119</v>
      </c>
      <c r="C100" s="577">
        <f>+E100+G100+I100+K100</f>
        <v>50167</v>
      </c>
      <c r="D100" s="579">
        <f>+F100+H100+J100+L100</f>
        <v>67769</v>
      </c>
      <c r="E100" s="570">
        <v>40319</v>
      </c>
      <c r="F100" s="344">
        <v>36795</v>
      </c>
      <c r="G100" s="570">
        <v>9167</v>
      </c>
      <c r="H100" s="344">
        <v>26689</v>
      </c>
      <c r="I100" s="570">
        <v>681</v>
      </c>
      <c r="J100" s="344">
        <v>4285</v>
      </c>
    </row>
    <row r="101" spans="2:10" ht="12" hidden="1" customHeight="1" x14ac:dyDescent="0.15">
      <c r="B101" s="621" t="s">
        <v>120</v>
      </c>
      <c r="C101" s="582">
        <v>21318</v>
      </c>
      <c r="D101" s="584">
        <v>32666</v>
      </c>
      <c r="E101" s="572">
        <v>19418</v>
      </c>
      <c r="F101" s="351">
        <v>26321</v>
      </c>
      <c r="G101" s="572">
        <v>1900</v>
      </c>
      <c r="H101" s="351">
        <v>6326</v>
      </c>
      <c r="I101" s="617" t="s">
        <v>94</v>
      </c>
      <c r="J101" s="618" t="s">
        <v>94</v>
      </c>
    </row>
    <row r="102" spans="2:10" ht="15" hidden="1" customHeight="1" x14ac:dyDescent="0.15">
      <c r="B102" s="622" t="s">
        <v>703</v>
      </c>
      <c r="C102" s="587">
        <f>E102+G102</f>
        <v>80223</v>
      </c>
      <c r="D102" s="589">
        <f>F102+H102</f>
        <v>98376</v>
      </c>
      <c r="E102" s="587">
        <v>79905</v>
      </c>
      <c r="F102" s="589">
        <v>63814</v>
      </c>
      <c r="G102" s="587">
        <v>318</v>
      </c>
      <c r="H102" s="589">
        <v>34562</v>
      </c>
      <c r="I102" s="587">
        <v>0</v>
      </c>
      <c r="J102" s="589">
        <v>0</v>
      </c>
    </row>
    <row r="103" spans="2:10" ht="14.1" hidden="1" customHeight="1" x14ac:dyDescent="0.15">
      <c r="B103" s="622" t="s">
        <v>704</v>
      </c>
      <c r="C103" s="587">
        <v>79228</v>
      </c>
      <c r="D103" s="589">
        <v>98379</v>
      </c>
      <c r="E103" s="587">
        <v>79228</v>
      </c>
      <c r="F103" s="589">
        <v>63814</v>
      </c>
      <c r="G103" s="587">
        <v>0</v>
      </c>
      <c r="H103" s="589">
        <v>34565</v>
      </c>
      <c r="I103" s="587">
        <v>0</v>
      </c>
      <c r="J103" s="589">
        <v>0</v>
      </c>
    </row>
    <row r="104" spans="2:10" ht="14.1" hidden="1" customHeight="1" x14ac:dyDescent="0.15">
      <c r="B104" s="622" t="s">
        <v>705</v>
      </c>
      <c r="C104" s="587">
        <f t="shared" ref="C104:D112" si="8">E104+G104</f>
        <v>78571</v>
      </c>
      <c r="D104" s="589">
        <f t="shared" si="8"/>
        <v>100000</v>
      </c>
      <c r="E104" s="587">
        <v>78571</v>
      </c>
      <c r="F104" s="589">
        <v>67346</v>
      </c>
      <c r="G104" s="587">
        <v>0</v>
      </c>
      <c r="H104" s="589">
        <v>32654</v>
      </c>
      <c r="I104" s="587">
        <v>0</v>
      </c>
      <c r="J104" s="589">
        <v>0</v>
      </c>
    </row>
    <row r="105" spans="2:10" ht="14.1" hidden="1" customHeight="1" x14ac:dyDescent="0.15">
      <c r="B105" s="622" t="s">
        <v>706</v>
      </c>
      <c r="C105" s="587">
        <f t="shared" si="8"/>
        <v>77060</v>
      </c>
      <c r="D105" s="589">
        <f t="shared" si="8"/>
        <v>95200</v>
      </c>
      <c r="E105" s="587">
        <v>77060</v>
      </c>
      <c r="F105" s="589">
        <v>67846</v>
      </c>
      <c r="G105" s="587">
        <v>0</v>
      </c>
      <c r="H105" s="589">
        <v>27354</v>
      </c>
      <c r="I105" s="587">
        <v>0</v>
      </c>
      <c r="J105" s="589">
        <v>0</v>
      </c>
    </row>
    <row r="106" spans="2:10" ht="14.1" hidden="1" customHeight="1" x14ac:dyDescent="0.15">
      <c r="B106" s="622" t="s">
        <v>707</v>
      </c>
      <c r="C106" s="587">
        <f t="shared" si="8"/>
        <v>106895</v>
      </c>
      <c r="D106" s="589">
        <f t="shared" si="8"/>
        <v>108463</v>
      </c>
      <c r="E106" s="587">
        <v>106410</v>
      </c>
      <c r="F106" s="589">
        <v>82236</v>
      </c>
      <c r="G106" s="587">
        <v>485</v>
      </c>
      <c r="H106" s="589">
        <v>26227</v>
      </c>
      <c r="I106" s="587">
        <v>0</v>
      </c>
      <c r="J106" s="589">
        <v>0</v>
      </c>
    </row>
    <row r="107" spans="2:10" ht="14.1" hidden="1" customHeight="1" x14ac:dyDescent="0.15">
      <c r="B107" s="622" t="s">
        <v>708</v>
      </c>
      <c r="C107" s="587">
        <f t="shared" si="8"/>
        <v>85812</v>
      </c>
      <c r="D107" s="589">
        <f t="shared" si="8"/>
        <v>146148</v>
      </c>
      <c r="E107" s="587">
        <v>85812</v>
      </c>
      <c r="F107" s="589">
        <v>99823</v>
      </c>
      <c r="G107" s="587">
        <v>0</v>
      </c>
      <c r="H107" s="589">
        <v>46325</v>
      </c>
      <c r="I107" s="587">
        <v>0</v>
      </c>
      <c r="J107" s="589">
        <v>0</v>
      </c>
    </row>
    <row r="108" spans="2:10" ht="14.1" hidden="1" customHeight="1" x14ac:dyDescent="0.15">
      <c r="B108" s="622" t="s">
        <v>709</v>
      </c>
      <c r="C108" s="587">
        <f t="shared" si="8"/>
        <v>46811</v>
      </c>
      <c r="D108" s="589">
        <f t="shared" si="8"/>
        <v>46264</v>
      </c>
      <c r="E108" s="587">
        <v>46484</v>
      </c>
      <c r="F108" s="589">
        <v>38718</v>
      </c>
      <c r="G108" s="587">
        <v>327</v>
      </c>
      <c r="H108" s="589">
        <v>7546</v>
      </c>
      <c r="I108" s="587">
        <v>0</v>
      </c>
      <c r="J108" s="589">
        <v>0</v>
      </c>
    </row>
    <row r="109" spans="2:10" ht="15" hidden="1" customHeight="1" x14ac:dyDescent="0.15">
      <c r="B109" s="622" t="s">
        <v>710</v>
      </c>
      <c r="C109" s="587">
        <f t="shared" si="8"/>
        <v>37003</v>
      </c>
      <c r="D109" s="589">
        <f t="shared" si="8"/>
        <v>39994</v>
      </c>
      <c r="E109" s="587">
        <v>37003</v>
      </c>
      <c r="F109" s="589">
        <v>32307</v>
      </c>
      <c r="G109" s="587">
        <v>0</v>
      </c>
      <c r="H109" s="589">
        <v>7687</v>
      </c>
      <c r="I109" s="587">
        <v>0</v>
      </c>
      <c r="J109" s="589">
        <v>0</v>
      </c>
    </row>
    <row r="110" spans="2:10" ht="15" hidden="1" customHeight="1" x14ac:dyDescent="0.15">
      <c r="B110" s="622" t="s">
        <v>711</v>
      </c>
      <c r="C110" s="587">
        <f t="shared" si="8"/>
        <v>37263</v>
      </c>
      <c r="D110" s="589">
        <f t="shared" si="8"/>
        <v>45987</v>
      </c>
      <c r="E110" s="587">
        <v>37263</v>
      </c>
      <c r="F110" s="589">
        <v>38157</v>
      </c>
      <c r="G110" s="587">
        <v>0</v>
      </c>
      <c r="H110" s="589">
        <v>7830</v>
      </c>
      <c r="I110" s="587">
        <v>0</v>
      </c>
      <c r="J110" s="589">
        <v>0</v>
      </c>
    </row>
    <row r="111" spans="2:10" ht="15" hidden="1" customHeight="1" x14ac:dyDescent="0.15">
      <c r="B111" s="622" t="s">
        <v>712</v>
      </c>
      <c r="C111" s="587">
        <f t="shared" si="8"/>
        <v>38001</v>
      </c>
      <c r="D111" s="589">
        <f t="shared" si="8"/>
        <v>44295</v>
      </c>
      <c r="E111" s="587">
        <v>37420</v>
      </c>
      <c r="F111" s="589">
        <v>36319</v>
      </c>
      <c r="G111" s="587">
        <v>581</v>
      </c>
      <c r="H111" s="589">
        <v>7976</v>
      </c>
      <c r="I111" s="587">
        <v>0</v>
      </c>
      <c r="J111" s="589">
        <v>0</v>
      </c>
    </row>
    <row r="112" spans="2:10" ht="15" hidden="1" customHeight="1" x14ac:dyDescent="0.15">
      <c r="B112" s="622" t="s">
        <v>713</v>
      </c>
      <c r="C112" s="587">
        <f t="shared" si="8"/>
        <v>37366</v>
      </c>
      <c r="D112" s="589">
        <f t="shared" si="8"/>
        <v>47539</v>
      </c>
      <c r="E112" s="587">
        <v>37366</v>
      </c>
      <c r="F112" s="589">
        <v>34932</v>
      </c>
      <c r="G112" s="587">
        <v>0</v>
      </c>
      <c r="H112" s="589">
        <v>12607</v>
      </c>
      <c r="I112" s="587">
        <v>0</v>
      </c>
      <c r="J112" s="589">
        <v>0</v>
      </c>
    </row>
    <row r="113" spans="2:10" ht="15" hidden="1" customHeight="1" x14ac:dyDescent="0.15">
      <c r="B113" s="622" t="s">
        <v>714</v>
      </c>
      <c r="C113" s="587">
        <v>32941</v>
      </c>
      <c r="D113" s="589">
        <v>42670</v>
      </c>
      <c r="E113" s="587">
        <v>32941</v>
      </c>
      <c r="F113" s="589">
        <v>29965</v>
      </c>
      <c r="G113" s="587">
        <v>0</v>
      </c>
      <c r="H113" s="589">
        <v>12705</v>
      </c>
      <c r="I113" s="587">
        <v>0</v>
      </c>
      <c r="J113" s="589">
        <v>0</v>
      </c>
    </row>
    <row r="114" spans="2:10" ht="15" hidden="1" customHeight="1" x14ac:dyDescent="0.15">
      <c r="B114" s="585" t="s">
        <v>639</v>
      </c>
      <c r="C114" s="587">
        <v>33336</v>
      </c>
      <c r="D114" s="589">
        <v>40201</v>
      </c>
      <c r="E114" s="587">
        <v>32875</v>
      </c>
      <c r="F114" s="589">
        <v>31769</v>
      </c>
      <c r="G114" s="587">
        <v>461</v>
      </c>
      <c r="H114" s="589">
        <v>8432</v>
      </c>
      <c r="I114" s="587">
        <v>0</v>
      </c>
      <c r="J114" s="589">
        <v>0</v>
      </c>
    </row>
    <row r="115" spans="2:10" ht="15" hidden="1" customHeight="1" x14ac:dyDescent="0.15">
      <c r="B115" s="585" t="s">
        <v>733</v>
      </c>
      <c r="C115" s="587">
        <v>36907</v>
      </c>
      <c r="D115" s="589">
        <v>45242</v>
      </c>
      <c r="E115" s="587">
        <v>33107</v>
      </c>
      <c r="F115" s="589">
        <v>30713</v>
      </c>
      <c r="G115" s="587">
        <v>3800</v>
      </c>
      <c r="H115" s="589">
        <v>14529</v>
      </c>
      <c r="I115" s="587">
        <v>0</v>
      </c>
      <c r="J115" s="589">
        <v>0</v>
      </c>
    </row>
    <row r="116" spans="2:10" ht="18" hidden="1" customHeight="1" x14ac:dyDescent="0.15">
      <c r="B116" s="585" t="s">
        <v>717</v>
      </c>
      <c r="C116" s="587">
        <f>E116+G116</f>
        <v>32538</v>
      </c>
      <c r="D116" s="589">
        <f>F116+H116</f>
        <v>42808</v>
      </c>
      <c r="E116" s="587">
        <v>32538</v>
      </c>
      <c r="F116" s="589">
        <v>34058</v>
      </c>
      <c r="G116" s="587">
        <v>0</v>
      </c>
      <c r="H116" s="589">
        <v>8750</v>
      </c>
      <c r="I116" s="587">
        <v>0</v>
      </c>
      <c r="J116" s="589">
        <v>0</v>
      </c>
    </row>
    <row r="117" spans="2:10" ht="18" customHeight="1" x14ac:dyDescent="0.15">
      <c r="B117" s="585" t="s">
        <v>718</v>
      </c>
      <c r="C117" s="587">
        <f t="shared" ref="C117:D118" si="9">E117+G117</f>
        <v>31934</v>
      </c>
      <c r="D117" s="589">
        <f t="shared" si="9"/>
        <v>44590</v>
      </c>
      <c r="E117" s="587">
        <v>31934</v>
      </c>
      <c r="F117" s="589">
        <v>32874</v>
      </c>
      <c r="G117" s="587">
        <v>0</v>
      </c>
      <c r="H117" s="589">
        <v>11716</v>
      </c>
      <c r="I117" s="587">
        <v>0</v>
      </c>
      <c r="J117" s="589">
        <v>0</v>
      </c>
    </row>
    <row r="118" spans="2:10" ht="18" customHeight="1" x14ac:dyDescent="0.15">
      <c r="B118" s="585" t="s">
        <v>719</v>
      </c>
      <c r="C118" s="587">
        <f t="shared" si="9"/>
        <v>33340</v>
      </c>
      <c r="D118" s="589">
        <f t="shared" si="9"/>
        <v>43530</v>
      </c>
      <c r="E118" s="587">
        <v>33340</v>
      </c>
      <c r="F118" s="589">
        <v>34450</v>
      </c>
      <c r="G118" s="587">
        <v>0</v>
      </c>
      <c r="H118" s="589">
        <v>9080</v>
      </c>
      <c r="I118" s="587">
        <v>0</v>
      </c>
      <c r="J118" s="589">
        <v>0</v>
      </c>
    </row>
    <row r="119" spans="2:10" ht="18" customHeight="1" x14ac:dyDescent="0.15">
      <c r="B119" s="585" t="s">
        <v>720</v>
      </c>
      <c r="C119" s="587">
        <f>E119+G119</f>
        <v>33204</v>
      </c>
      <c r="D119" s="589">
        <f>F119+H119</f>
        <v>46954</v>
      </c>
      <c r="E119" s="587">
        <v>33204</v>
      </c>
      <c r="F119" s="589">
        <v>36995</v>
      </c>
      <c r="G119" s="587">
        <v>0</v>
      </c>
      <c r="H119" s="589">
        <v>9959</v>
      </c>
      <c r="I119" s="587">
        <v>0</v>
      </c>
      <c r="J119" s="589">
        <v>0</v>
      </c>
    </row>
    <row r="120" spans="2:10" ht="18" customHeight="1" x14ac:dyDescent="0.15">
      <c r="B120" s="585" t="s">
        <v>721</v>
      </c>
      <c r="C120" s="587">
        <f>E120+G120</f>
        <v>42313</v>
      </c>
      <c r="D120" s="589">
        <f>F120+H120</f>
        <v>50006</v>
      </c>
      <c r="E120" s="587">
        <v>36713</v>
      </c>
      <c r="F120" s="589">
        <v>34656</v>
      </c>
      <c r="G120" s="587">
        <v>5600</v>
      </c>
      <c r="H120" s="589">
        <v>15350</v>
      </c>
      <c r="I120" s="587">
        <v>0</v>
      </c>
      <c r="J120" s="589">
        <v>0</v>
      </c>
    </row>
    <row r="121" spans="2:10" ht="15" customHeight="1" x14ac:dyDescent="0.15">
      <c r="B121" s="611" t="s">
        <v>750</v>
      </c>
      <c r="C121" s="608"/>
      <c r="D121" s="608"/>
      <c r="E121" s="608"/>
      <c r="F121" s="608"/>
      <c r="G121" s="608"/>
      <c r="H121" s="608"/>
      <c r="J121" s="625"/>
    </row>
    <row r="122" spans="2:10" s="50" customFormat="1" ht="7.5" customHeight="1" x14ac:dyDescent="0.15">
      <c r="B122" s="612"/>
      <c r="C122" s="608"/>
      <c r="D122" s="608"/>
      <c r="E122" s="608"/>
      <c r="F122" s="608"/>
      <c r="G122" s="608"/>
      <c r="H122" s="608"/>
      <c r="I122" s="608"/>
    </row>
    <row r="123" spans="2:10" ht="18" customHeight="1" x14ac:dyDescent="0.15">
      <c r="B123" s="8" t="s">
        <v>751</v>
      </c>
      <c r="H123" s="595" t="s">
        <v>694</v>
      </c>
    </row>
    <row r="124" spans="2:10" ht="18" customHeight="1" x14ac:dyDescent="0.15">
      <c r="B124" s="552" t="s">
        <v>695</v>
      </c>
      <c r="C124" s="613" t="s">
        <v>650</v>
      </c>
      <c r="D124" s="613"/>
      <c r="E124" s="614" t="s">
        <v>742</v>
      </c>
      <c r="F124" s="615"/>
      <c r="G124" s="614" t="s">
        <v>743</v>
      </c>
      <c r="H124" s="615"/>
      <c r="I124" s="626"/>
      <c r="J124" s="627"/>
    </row>
    <row r="125" spans="2:10" ht="18" customHeight="1" x14ac:dyDescent="0.15">
      <c r="B125" s="557"/>
      <c r="C125" s="599" t="s">
        <v>699</v>
      </c>
      <c r="D125" s="616" t="s">
        <v>700</v>
      </c>
      <c r="E125" s="599" t="s">
        <v>699</v>
      </c>
      <c r="F125" s="600" t="s">
        <v>700</v>
      </c>
      <c r="G125" s="599" t="s">
        <v>699</v>
      </c>
      <c r="H125" s="600" t="s">
        <v>700</v>
      </c>
      <c r="I125" s="628"/>
      <c r="J125" s="87"/>
    </row>
    <row r="126" spans="2:10" ht="15" hidden="1" customHeight="1" x14ac:dyDescent="0.15">
      <c r="B126" s="619" t="s">
        <v>701</v>
      </c>
      <c r="C126" s="566">
        <f>+E126+G126+I126</f>
        <v>4667045</v>
      </c>
      <c r="D126" s="568">
        <f>+F126+H126+J126</f>
        <v>4684561</v>
      </c>
      <c r="E126" s="566">
        <f>SUM(E127:E128)</f>
        <v>1849446</v>
      </c>
      <c r="F126" s="568">
        <f>SUM(F127:F128)</f>
        <v>1764300</v>
      </c>
      <c r="G126" s="566">
        <f>SUM(G127:G128)</f>
        <v>2817599</v>
      </c>
      <c r="H126" s="568">
        <f>SUM(H127:H128)</f>
        <v>2920261</v>
      </c>
      <c r="I126" s="629"/>
      <c r="J126" s="608"/>
    </row>
    <row r="127" spans="2:10" ht="12" hidden="1" customHeight="1" x14ac:dyDescent="0.15">
      <c r="B127" s="620" t="s">
        <v>702</v>
      </c>
      <c r="C127" s="577">
        <f>+E127+G127+I127+K127</f>
        <v>50145</v>
      </c>
      <c r="D127" s="579">
        <f>+F127+H127+J127+L127</f>
        <v>77064</v>
      </c>
      <c r="E127" s="570">
        <v>50145</v>
      </c>
      <c r="F127" s="344">
        <v>77064</v>
      </c>
      <c r="G127" s="570">
        <v>0</v>
      </c>
      <c r="H127" s="344">
        <v>0</v>
      </c>
      <c r="I127" s="630"/>
      <c r="J127" s="135"/>
    </row>
    <row r="128" spans="2:10" ht="12" hidden="1" customHeight="1" x14ac:dyDescent="0.15">
      <c r="B128" s="621" t="s">
        <v>118</v>
      </c>
      <c r="C128" s="582">
        <f>+E128+G128+I128+K128</f>
        <v>4616900</v>
      </c>
      <c r="D128" s="584">
        <f>+F128+H128+J128+L128</f>
        <v>4607497</v>
      </c>
      <c r="E128" s="572">
        <v>1799301</v>
      </c>
      <c r="F128" s="351">
        <v>1687236</v>
      </c>
      <c r="G128" s="572">
        <v>2817599</v>
      </c>
      <c r="H128" s="351">
        <v>2920261</v>
      </c>
      <c r="I128" s="630"/>
      <c r="J128" s="135"/>
    </row>
    <row r="129" spans="2:10" ht="15" hidden="1" customHeight="1" x14ac:dyDescent="0.15">
      <c r="B129" s="622" t="s">
        <v>703</v>
      </c>
      <c r="C129" s="587">
        <v>1879148</v>
      </c>
      <c r="D129" s="589">
        <v>2657910</v>
      </c>
      <c r="E129" s="587">
        <v>1432848</v>
      </c>
      <c r="F129" s="589">
        <v>1990870</v>
      </c>
      <c r="G129" s="587">
        <v>446300</v>
      </c>
      <c r="H129" s="589">
        <v>667040</v>
      </c>
      <c r="I129" s="629"/>
      <c r="J129" s="608"/>
    </row>
    <row r="130" spans="2:10" ht="14.1" hidden="1" customHeight="1" x14ac:dyDescent="0.15">
      <c r="B130" s="622" t="s">
        <v>704</v>
      </c>
      <c r="C130" s="587">
        <v>1750404</v>
      </c>
      <c r="D130" s="589">
        <v>2116320</v>
      </c>
      <c r="E130" s="587">
        <v>1608264</v>
      </c>
      <c r="F130" s="589">
        <v>1909240</v>
      </c>
      <c r="G130" s="587">
        <v>142140</v>
      </c>
      <c r="H130" s="589">
        <v>207080</v>
      </c>
      <c r="I130" s="629"/>
      <c r="J130" s="608"/>
    </row>
    <row r="131" spans="2:10" ht="14.1" hidden="1" customHeight="1" x14ac:dyDescent="0.15">
      <c r="B131" s="622" t="s">
        <v>705</v>
      </c>
      <c r="C131" s="587">
        <v>1990278</v>
      </c>
      <c r="D131" s="589">
        <v>2237281</v>
      </c>
      <c r="E131" s="587">
        <v>1834519</v>
      </c>
      <c r="F131" s="589">
        <v>2009266</v>
      </c>
      <c r="G131" s="587">
        <v>155759</v>
      </c>
      <c r="H131" s="589">
        <v>228015</v>
      </c>
      <c r="I131" s="629"/>
      <c r="J131" s="608"/>
    </row>
    <row r="132" spans="2:10" ht="14.1" hidden="1" customHeight="1" x14ac:dyDescent="0.15">
      <c r="B132" s="622" t="s">
        <v>732</v>
      </c>
      <c r="C132" s="587">
        <v>1975974</v>
      </c>
      <c r="D132" s="589">
        <v>2276627</v>
      </c>
      <c r="E132" s="587">
        <v>1823563</v>
      </c>
      <c r="F132" s="589">
        <v>2044184</v>
      </c>
      <c r="G132" s="587">
        <v>152411</v>
      </c>
      <c r="H132" s="589">
        <v>232443</v>
      </c>
      <c r="I132" s="631"/>
      <c r="J132" s="608"/>
    </row>
    <row r="133" spans="2:10" ht="14.1" hidden="1" customHeight="1" x14ac:dyDescent="0.15">
      <c r="B133" s="622" t="s">
        <v>631</v>
      </c>
      <c r="C133" s="587">
        <v>2022789</v>
      </c>
      <c r="D133" s="589">
        <v>2355265</v>
      </c>
      <c r="E133" s="587">
        <v>1847654</v>
      </c>
      <c r="F133" s="589">
        <v>2102644</v>
      </c>
      <c r="G133" s="587">
        <v>175135</v>
      </c>
      <c r="H133" s="589">
        <v>252621</v>
      </c>
      <c r="I133" s="631"/>
      <c r="J133" s="608"/>
    </row>
    <row r="134" spans="2:10" ht="14.1" hidden="1" customHeight="1" x14ac:dyDescent="0.15">
      <c r="B134" s="622" t="s">
        <v>632</v>
      </c>
      <c r="C134" s="587">
        <v>2187320</v>
      </c>
      <c r="D134" s="589">
        <v>2311553</v>
      </c>
      <c r="E134" s="587">
        <v>1920959</v>
      </c>
      <c r="F134" s="589">
        <v>2002180</v>
      </c>
      <c r="G134" s="587">
        <v>266361</v>
      </c>
      <c r="H134" s="589">
        <v>309373</v>
      </c>
      <c r="I134" s="631"/>
      <c r="J134" s="608"/>
    </row>
    <row r="135" spans="2:10" ht="14.1" hidden="1" customHeight="1" x14ac:dyDescent="0.15">
      <c r="B135" s="622" t="s">
        <v>633</v>
      </c>
      <c r="C135" s="587">
        <f t="shared" ref="C135:D140" si="10">E135+G135</f>
        <v>2073176</v>
      </c>
      <c r="D135" s="589">
        <f t="shared" si="10"/>
        <v>2292211</v>
      </c>
      <c r="E135" s="587">
        <v>1788340</v>
      </c>
      <c r="F135" s="589">
        <v>1967653</v>
      </c>
      <c r="G135" s="587">
        <v>284836</v>
      </c>
      <c r="H135" s="589">
        <v>324558</v>
      </c>
      <c r="I135" s="631"/>
      <c r="J135" s="608"/>
    </row>
    <row r="136" spans="2:10" ht="15" hidden="1" customHeight="1" x14ac:dyDescent="0.15">
      <c r="B136" s="622" t="s">
        <v>634</v>
      </c>
      <c r="C136" s="587">
        <f t="shared" si="10"/>
        <v>1905165</v>
      </c>
      <c r="D136" s="589">
        <f t="shared" si="10"/>
        <v>2218390</v>
      </c>
      <c r="E136" s="587">
        <v>1780525</v>
      </c>
      <c r="F136" s="589">
        <v>2031413</v>
      </c>
      <c r="G136" s="587">
        <v>124640</v>
      </c>
      <c r="H136" s="589">
        <v>186977</v>
      </c>
      <c r="J136" s="608"/>
    </row>
    <row r="137" spans="2:10" ht="15" hidden="1" customHeight="1" x14ac:dyDescent="0.15">
      <c r="B137" s="622" t="s">
        <v>635</v>
      </c>
      <c r="C137" s="587">
        <f t="shared" si="10"/>
        <v>2034549</v>
      </c>
      <c r="D137" s="589">
        <f t="shared" si="10"/>
        <v>2342514</v>
      </c>
      <c r="E137" s="587">
        <v>1781327</v>
      </c>
      <c r="F137" s="589">
        <v>1997312</v>
      </c>
      <c r="G137" s="587">
        <v>253222</v>
      </c>
      <c r="H137" s="589">
        <v>345202</v>
      </c>
      <c r="J137" s="608"/>
    </row>
    <row r="138" spans="2:10" ht="15" hidden="1" customHeight="1" x14ac:dyDescent="0.15">
      <c r="B138" s="622" t="s">
        <v>636</v>
      </c>
      <c r="C138" s="587">
        <f t="shared" si="10"/>
        <v>2007257</v>
      </c>
      <c r="D138" s="589">
        <f t="shared" si="10"/>
        <v>2164295</v>
      </c>
      <c r="E138" s="587">
        <v>1845608</v>
      </c>
      <c r="F138" s="589">
        <v>1911326</v>
      </c>
      <c r="G138" s="587">
        <v>161649</v>
      </c>
      <c r="H138" s="589">
        <v>252969</v>
      </c>
      <c r="I138" s="631"/>
      <c r="J138" s="608"/>
    </row>
    <row r="139" spans="2:10" ht="15" hidden="1" customHeight="1" x14ac:dyDescent="0.15">
      <c r="B139" s="622" t="s">
        <v>637</v>
      </c>
      <c r="C139" s="587">
        <f t="shared" si="10"/>
        <v>2069188</v>
      </c>
      <c r="D139" s="589">
        <f t="shared" si="10"/>
        <v>2230503</v>
      </c>
      <c r="E139" s="587">
        <v>1878068</v>
      </c>
      <c r="F139" s="589">
        <v>1933508</v>
      </c>
      <c r="G139" s="587">
        <v>191120</v>
      </c>
      <c r="H139" s="589">
        <v>296995</v>
      </c>
      <c r="I139" s="631"/>
      <c r="J139" s="608"/>
    </row>
    <row r="140" spans="2:10" ht="15" hidden="1" customHeight="1" x14ac:dyDescent="0.15">
      <c r="B140" s="622" t="s">
        <v>638</v>
      </c>
      <c r="C140" s="587">
        <f t="shared" si="10"/>
        <v>2101997</v>
      </c>
      <c r="D140" s="589">
        <f t="shared" si="10"/>
        <v>2331393</v>
      </c>
      <c r="E140" s="587">
        <v>1889842</v>
      </c>
      <c r="F140" s="589">
        <v>2028678</v>
      </c>
      <c r="G140" s="587">
        <v>212155</v>
      </c>
      <c r="H140" s="589">
        <v>302715</v>
      </c>
      <c r="I140" s="631"/>
      <c r="J140" s="608"/>
    </row>
    <row r="141" spans="2:10" ht="15" hidden="1" customHeight="1" x14ac:dyDescent="0.15">
      <c r="B141" s="585" t="s">
        <v>639</v>
      </c>
      <c r="C141" s="587">
        <v>2028046</v>
      </c>
      <c r="D141" s="589">
        <v>2321475</v>
      </c>
      <c r="E141" s="587">
        <v>1881062</v>
      </c>
      <c r="F141" s="589">
        <v>2051890</v>
      </c>
      <c r="G141" s="587">
        <v>146984</v>
      </c>
      <c r="H141" s="589">
        <v>269585</v>
      </c>
      <c r="I141" s="631"/>
      <c r="J141" s="608"/>
    </row>
    <row r="142" spans="2:10" ht="15" hidden="1" customHeight="1" x14ac:dyDescent="0.15">
      <c r="B142" s="585" t="s">
        <v>733</v>
      </c>
      <c r="C142" s="587">
        <v>2477357</v>
      </c>
      <c r="D142" s="589">
        <v>2613068</v>
      </c>
      <c r="E142" s="587">
        <v>2009751</v>
      </c>
      <c r="F142" s="589">
        <v>2064052</v>
      </c>
      <c r="G142" s="587">
        <v>467606</v>
      </c>
      <c r="H142" s="589">
        <v>549016</v>
      </c>
      <c r="I142" s="631"/>
      <c r="J142" s="608"/>
    </row>
    <row r="143" spans="2:10" ht="18" hidden="1" customHeight="1" x14ac:dyDescent="0.15">
      <c r="B143" s="585" t="s">
        <v>734</v>
      </c>
      <c r="C143" s="587">
        <v>2502650</v>
      </c>
      <c r="D143" s="589">
        <v>2426562</v>
      </c>
      <c r="E143" s="587">
        <v>2323418</v>
      </c>
      <c r="F143" s="589">
        <v>2178054</v>
      </c>
      <c r="G143" s="587">
        <v>179232</v>
      </c>
      <c r="H143" s="589">
        <v>248508</v>
      </c>
      <c r="I143" s="631"/>
      <c r="J143" s="608"/>
    </row>
    <row r="144" spans="2:10" ht="18" customHeight="1" x14ac:dyDescent="0.15">
      <c r="B144" s="585" t="s">
        <v>735</v>
      </c>
      <c r="C144" s="587">
        <v>2513862</v>
      </c>
      <c r="D144" s="589">
        <v>2483499</v>
      </c>
      <c r="E144" s="587">
        <v>2346715</v>
      </c>
      <c r="F144" s="589">
        <v>2170885</v>
      </c>
      <c r="G144" s="587">
        <v>167147</v>
      </c>
      <c r="H144" s="589">
        <v>312614</v>
      </c>
      <c r="I144" s="631"/>
      <c r="J144" s="608"/>
    </row>
    <row r="145" spans="2:10" ht="18" customHeight="1" x14ac:dyDescent="0.15">
      <c r="B145" s="585" t="s">
        <v>736</v>
      </c>
      <c r="C145" s="587">
        <v>2718514</v>
      </c>
      <c r="D145" s="589">
        <v>2579189</v>
      </c>
      <c r="E145" s="587">
        <v>2608256</v>
      </c>
      <c r="F145" s="589">
        <v>2326629</v>
      </c>
      <c r="G145" s="587">
        <v>110258</v>
      </c>
      <c r="H145" s="589">
        <v>252560</v>
      </c>
      <c r="I145" s="631"/>
      <c r="J145" s="608"/>
    </row>
    <row r="146" spans="2:10" ht="18" customHeight="1" x14ac:dyDescent="0.15">
      <c r="B146" s="585" t="s">
        <v>737</v>
      </c>
      <c r="C146" s="587">
        <f>E146+G146</f>
        <v>2393820</v>
      </c>
      <c r="D146" s="589">
        <f>F146+H146</f>
        <v>2603688</v>
      </c>
      <c r="E146" s="587">
        <v>2251420</v>
      </c>
      <c r="F146" s="589">
        <v>2320750</v>
      </c>
      <c r="G146" s="587">
        <v>142400</v>
      </c>
      <c r="H146" s="589">
        <v>282938</v>
      </c>
      <c r="I146" s="631"/>
      <c r="J146" s="608"/>
    </row>
    <row r="147" spans="2:10" ht="18" customHeight="1" x14ac:dyDescent="0.15">
      <c r="B147" s="585" t="s">
        <v>738</v>
      </c>
      <c r="C147" s="587">
        <f>E147+G147</f>
        <v>2427790</v>
      </c>
      <c r="D147" s="589">
        <f>F147+H147</f>
        <v>2638110</v>
      </c>
      <c r="E147" s="587">
        <v>2282790</v>
      </c>
      <c r="F147" s="589">
        <v>2354679</v>
      </c>
      <c r="G147" s="587">
        <v>145000</v>
      </c>
      <c r="H147" s="589">
        <v>283431</v>
      </c>
      <c r="I147" s="631"/>
      <c r="J147" s="608"/>
    </row>
    <row r="148" spans="2:10" ht="15" customHeight="1" x14ac:dyDescent="0.15">
      <c r="B148" s="611" t="s">
        <v>752</v>
      </c>
      <c r="C148" s="608"/>
      <c r="D148" s="608"/>
      <c r="E148" s="608"/>
      <c r="F148" s="608"/>
      <c r="G148" s="608"/>
      <c r="J148" s="548"/>
    </row>
    <row r="149" spans="2:10" ht="15" customHeight="1" x14ac:dyDescent="0.15">
      <c r="B149" s="612"/>
      <c r="C149" s="608"/>
      <c r="D149" s="608"/>
      <c r="E149" s="608"/>
      <c r="F149" s="608"/>
      <c r="G149" s="608"/>
      <c r="H149" s="608"/>
    </row>
    <row r="150" spans="2:10" ht="15" customHeight="1" x14ac:dyDescent="0.15">
      <c r="B150" s="612"/>
      <c r="C150" s="608"/>
      <c r="D150" s="608"/>
      <c r="E150" s="608"/>
      <c r="F150" s="608"/>
      <c r="G150" s="608"/>
      <c r="H150" s="608"/>
    </row>
    <row r="151" spans="2:10" ht="15" customHeight="1" x14ac:dyDescent="0.15">
      <c r="B151" s="612"/>
      <c r="C151" s="608"/>
      <c r="D151" s="608"/>
      <c r="E151" s="608"/>
      <c r="F151" s="608"/>
      <c r="G151" s="608"/>
      <c r="H151" s="608"/>
    </row>
    <row r="152" spans="2:10" ht="15" customHeight="1" x14ac:dyDescent="0.15">
      <c r="B152" s="8"/>
    </row>
  </sheetData>
  <mergeCells count="34">
    <mergeCell ref="B124:B125"/>
    <mergeCell ref="C124:D124"/>
    <mergeCell ref="E124:F124"/>
    <mergeCell ref="G124:H124"/>
    <mergeCell ref="B70:B71"/>
    <mergeCell ref="C70:D70"/>
    <mergeCell ref="E70:F70"/>
    <mergeCell ref="G70:H70"/>
    <mergeCell ref="I70:J70"/>
    <mergeCell ref="B96:B97"/>
    <mergeCell ref="C96:D96"/>
    <mergeCell ref="E96:F96"/>
    <mergeCell ref="G96:H96"/>
    <mergeCell ref="I96:J96"/>
    <mergeCell ref="B21:B22"/>
    <mergeCell ref="C21:D21"/>
    <mergeCell ref="E21:F21"/>
    <mergeCell ref="G21:H21"/>
    <mergeCell ref="I21:J21"/>
    <mergeCell ref="B41:B42"/>
    <mergeCell ref="C41:D41"/>
    <mergeCell ref="E41:F41"/>
    <mergeCell ref="G41:H41"/>
    <mergeCell ref="I41:J41"/>
    <mergeCell ref="B4:B5"/>
    <mergeCell ref="C4:D4"/>
    <mergeCell ref="E4:F4"/>
    <mergeCell ref="G4:H4"/>
    <mergeCell ref="I4:J4"/>
    <mergeCell ref="B15:B16"/>
    <mergeCell ref="C15:D15"/>
    <mergeCell ref="E15:F15"/>
    <mergeCell ref="G15:H15"/>
    <mergeCell ref="I15:J1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Ｐゴシック,標準"-151-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BEFF-8D27-456A-8353-9C352F02A544}">
  <dimension ref="A1:AW37"/>
  <sheetViews>
    <sheetView showGridLines="0" view="pageBreakPreview" zoomScaleNormal="100" zoomScaleSheetLayoutView="100" workbookViewId="0">
      <selection activeCell="AX8" sqref="AX8"/>
    </sheetView>
  </sheetViews>
  <sheetFormatPr defaultColWidth="9" defaultRowHeight="11.25" x14ac:dyDescent="0.15"/>
  <cols>
    <col min="1" max="1" width="1.625" style="634" customWidth="1"/>
    <col min="2" max="2" width="2.625" style="633" customWidth="1"/>
    <col min="3" max="3" width="17.125" style="634" customWidth="1"/>
    <col min="4" max="4" width="10.5" style="634" hidden="1" customWidth="1"/>
    <col min="5" max="5" width="6.5" style="634" hidden="1" customWidth="1"/>
    <col min="6" max="8" width="6.625" style="634" hidden="1" customWidth="1"/>
    <col min="9" max="9" width="0.25" style="634" hidden="1" customWidth="1"/>
    <col min="10" max="10" width="10.125" style="634" hidden="1" customWidth="1"/>
    <col min="11" max="11" width="6.625" style="634" hidden="1" customWidth="1"/>
    <col min="12" max="12" width="10.125" style="634" hidden="1" customWidth="1"/>
    <col min="13" max="13" width="6.625" style="634" hidden="1" customWidth="1"/>
    <col min="14" max="14" width="10.125" style="634" hidden="1" customWidth="1"/>
    <col min="15" max="15" width="6.625" style="635" hidden="1" customWidth="1"/>
    <col min="16" max="16" width="10.125" style="634" hidden="1" customWidth="1"/>
    <col min="17" max="17" width="6.625" style="635" hidden="1" customWidth="1"/>
    <col min="18" max="18" width="10.125" style="634" hidden="1" customWidth="1"/>
    <col min="19" max="19" width="6.625" style="635" hidden="1" customWidth="1"/>
    <col min="20" max="20" width="10.125" style="634" hidden="1" customWidth="1"/>
    <col min="21" max="21" width="6.625" style="635" hidden="1" customWidth="1"/>
    <col min="22" max="22" width="10.125" style="634" hidden="1" customWidth="1"/>
    <col min="23" max="23" width="6.625" style="635" hidden="1" customWidth="1"/>
    <col min="24" max="24" width="10.125" style="634" hidden="1" customWidth="1"/>
    <col min="25" max="25" width="6.625" style="635" hidden="1" customWidth="1"/>
    <col min="26" max="26" width="8.75" style="634" hidden="1" customWidth="1"/>
    <col min="27" max="27" width="6.125" style="635" hidden="1" customWidth="1"/>
    <col min="28" max="28" width="8.75" style="634" hidden="1" customWidth="1"/>
    <col min="29" max="29" width="6.125" style="635" hidden="1" customWidth="1"/>
    <col min="30" max="30" width="8.75" style="634" hidden="1" customWidth="1"/>
    <col min="31" max="31" width="6.125" style="642" hidden="1" customWidth="1"/>
    <col min="32" max="32" width="8.75" style="634" hidden="1" customWidth="1"/>
    <col min="33" max="33" width="6.125" style="642" hidden="1" customWidth="1"/>
    <col min="34" max="34" width="10.5" style="634" hidden="1" customWidth="1"/>
    <col min="35" max="35" width="6.125" style="642" hidden="1" customWidth="1"/>
    <col min="36" max="36" width="10.5" style="634" hidden="1" customWidth="1"/>
    <col min="37" max="37" width="6.125" style="642" hidden="1" customWidth="1"/>
    <col min="38" max="38" width="10" style="634" hidden="1" customWidth="1"/>
    <col min="39" max="39" width="6.125" style="642" hidden="1" customWidth="1"/>
    <col min="40" max="40" width="10" style="642" hidden="1" customWidth="1"/>
    <col min="41" max="41" width="6.125" style="642" hidden="1" customWidth="1"/>
    <col min="42" max="42" width="10.875" style="634" customWidth="1"/>
    <col min="43" max="43" width="6.75" style="642" customWidth="1"/>
    <col min="44" max="44" width="10.875" style="634" customWidth="1"/>
    <col min="45" max="45" width="6.75" style="634" customWidth="1"/>
    <col min="46" max="46" width="10.875" style="634" customWidth="1"/>
    <col min="47" max="47" width="6.75" style="634" customWidth="1"/>
    <col min="48" max="48" width="10.875" style="634" customWidth="1"/>
    <col min="49" max="49" width="6.75" style="634" customWidth="1"/>
    <col min="50" max="16384" width="9" style="634"/>
  </cols>
  <sheetData>
    <row r="1" spans="1:49" ht="30" customHeight="1" x14ac:dyDescent="0.15">
      <c r="A1" s="632" t="s">
        <v>753</v>
      </c>
      <c r="AD1" s="636"/>
      <c r="AE1" s="637"/>
      <c r="AF1" s="636"/>
      <c r="AG1" s="637"/>
      <c r="AH1" s="636"/>
      <c r="AI1" s="637"/>
      <c r="AJ1" s="636"/>
      <c r="AK1" s="637"/>
      <c r="AL1" s="636"/>
      <c r="AM1" s="637"/>
      <c r="AN1" s="637"/>
      <c r="AO1" s="637"/>
      <c r="AP1" s="636"/>
      <c r="AQ1" s="637"/>
    </row>
    <row r="2" spans="1:49" ht="7.5" customHeight="1" x14ac:dyDescent="0.15">
      <c r="A2" s="632"/>
      <c r="AD2" s="636"/>
      <c r="AE2" s="637"/>
      <c r="AF2" s="636"/>
      <c r="AG2" s="637"/>
      <c r="AH2" s="636"/>
      <c r="AI2" s="637"/>
      <c r="AJ2" s="636"/>
      <c r="AK2" s="637"/>
      <c r="AL2" s="636"/>
      <c r="AM2" s="637"/>
      <c r="AN2" s="637"/>
      <c r="AO2" s="637"/>
      <c r="AP2" s="636"/>
      <c r="AQ2" s="637"/>
    </row>
    <row r="3" spans="1:49" ht="22.5" customHeight="1" x14ac:dyDescent="0.15"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9"/>
      <c r="P3" s="638"/>
      <c r="Q3" s="639"/>
      <c r="R3" s="638"/>
      <c r="S3" s="639"/>
      <c r="T3" s="638"/>
      <c r="U3" s="639"/>
      <c r="V3" s="638"/>
      <c r="W3" s="639"/>
      <c r="X3" s="638"/>
      <c r="Y3" s="639"/>
      <c r="Z3" s="638"/>
      <c r="AA3" s="640"/>
      <c r="AB3" s="638"/>
      <c r="AC3" s="639"/>
      <c r="AD3" s="638"/>
      <c r="AE3" s="639"/>
      <c r="AF3" s="638"/>
      <c r="AG3" s="639"/>
      <c r="AH3" s="638"/>
      <c r="AI3" s="639"/>
      <c r="AJ3" s="638"/>
      <c r="AK3" s="641"/>
      <c r="AL3" s="638"/>
      <c r="AM3" s="641"/>
      <c r="AN3" s="641"/>
      <c r="AO3" s="641"/>
      <c r="AP3" s="638"/>
      <c r="AS3" s="641"/>
      <c r="AU3" s="641"/>
      <c r="AW3" s="641" t="s">
        <v>754</v>
      </c>
    </row>
    <row r="4" spans="1:49" ht="18.75" customHeight="1" x14ac:dyDescent="0.15">
      <c r="B4" s="643" t="s">
        <v>755</v>
      </c>
      <c r="C4" s="644"/>
      <c r="D4" s="645" t="s">
        <v>756</v>
      </c>
      <c r="E4" s="646"/>
      <c r="F4" s="646"/>
      <c r="G4" s="646"/>
      <c r="H4" s="646"/>
      <c r="I4" s="647"/>
      <c r="J4" s="648" t="s">
        <v>757</v>
      </c>
      <c r="K4" s="649"/>
      <c r="L4" s="648" t="s">
        <v>758</v>
      </c>
      <c r="M4" s="649"/>
      <c r="N4" s="648" t="s">
        <v>759</v>
      </c>
      <c r="O4" s="649"/>
      <c r="P4" s="648" t="s">
        <v>760</v>
      </c>
      <c r="Q4" s="649"/>
      <c r="R4" s="648" t="s">
        <v>761</v>
      </c>
      <c r="S4" s="649"/>
      <c r="T4" s="648" t="s">
        <v>762</v>
      </c>
      <c r="U4" s="649"/>
      <c r="V4" s="648" t="s">
        <v>763</v>
      </c>
      <c r="W4" s="649"/>
      <c r="X4" s="648" t="s">
        <v>764</v>
      </c>
      <c r="Y4" s="649"/>
      <c r="Z4" s="648" t="s">
        <v>765</v>
      </c>
      <c r="AA4" s="649"/>
      <c r="AB4" s="648" t="s">
        <v>766</v>
      </c>
      <c r="AC4" s="649"/>
      <c r="AD4" s="648" t="s">
        <v>767</v>
      </c>
      <c r="AE4" s="649"/>
      <c r="AF4" s="648" t="s">
        <v>768</v>
      </c>
      <c r="AG4" s="649"/>
      <c r="AH4" s="648" t="s">
        <v>769</v>
      </c>
      <c r="AI4" s="649"/>
      <c r="AJ4" s="648" t="s">
        <v>770</v>
      </c>
      <c r="AK4" s="649"/>
      <c r="AL4" s="648" t="s">
        <v>771</v>
      </c>
      <c r="AM4" s="649"/>
      <c r="AN4" s="648" t="s">
        <v>734</v>
      </c>
      <c r="AO4" s="649"/>
      <c r="AP4" s="648" t="s">
        <v>735</v>
      </c>
      <c r="AQ4" s="649"/>
      <c r="AR4" s="648" t="s">
        <v>736</v>
      </c>
      <c r="AS4" s="649"/>
      <c r="AT4" s="648" t="s">
        <v>737</v>
      </c>
      <c r="AU4" s="649"/>
      <c r="AV4" s="648" t="s">
        <v>738</v>
      </c>
      <c r="AW4" s="649"/>
    </row>
    <row r="5" spans="1:49" ht="18.75" customHeight="1" x14ac:dyDescent="0.15">
      <c r="B5" s="650"/>
      <c r="C5" s="651"/>
      <c r="D5" s="652" t="s">
        <v>772</v>
      </c>
      <c r="E5" s="653" t="s">
        <v>773</v>
      </c>
      <c r="F5" s="652" t="s">
        <v>774</v>
      </c>
      <c r="G5" s="654" t="s">
        <v>567</v>
      </c>
      <c r="H5" s="654" t="s">
        <v>558</v>
      </c>
      <c r="I5" s="655" t="s">
        <v>580</v>
      </c>
      <c r="J5" s="652" t="s">
        <v>775</v>
      </c>
      <c r="K5" s="653" t="s">
        <v>773</v>
      </c>
      <c r="L5" s="652" t="s">
        <v>775</v>
      </c>
      <c r="M5" s="653" t="s">
        <v>773</v>
      </c>
      <c r="N5" s="652" t="s">
        <v>775</v>
      </c>
      <c r="O5" s="653" t="s">
        <v>773</v>
      </c>
      <c r="P5" s="652" t="s">
        <v>775</v>
      </c>
      <c r="Q5" s="653" t="s">
        <v>773</v>
      </c>
      <c r="R5" s="652" t="s">
        <v>775</v>
      </c>
      <c r="S5" s="653" t="s">
        <v>773</v>
      </c>
      <c r="T5" s="652" t="s">
        <v>775</v>
      </c>
      <c r="U5" s="653" t="s">
        <v>773</v>
      </c>
      <c r="V5" s="652" t="s">
        <v>775</v>
      </c>
      <c r="W5" s="653" t="s">
        <v>773</v>
      </c>
      <c r="X5" s="652" t="s">
        <v>775</v>
      </c>
      <c r="Y5" s="653" t="s">
        <v>773</v>
      </c>
      <c r="Z5" s="652" t="s">
        <v>775</v>
      </c>
      <c r="AA5" s="653" t="s">
        <v>773</v>
      </c>
      <c r="AB5" s="652" t="s">
        <v>775</v>
      </c>
      <c r="AC5" s="653" t="s">
        <v>773</v>
      </c>
      <c r="AD5" s="652" t="s">
        <v>775</v>
      </c>
      <c r="AE5" s="653" t="s">
        <v>773</v>
      </c>
      <c r="AF5" s="652" t="s">
        <v>775</v>
      </c>
      <c r="AG5" s="653" t="s">
        <v>773</v>
      </c>
      <c r="AH5" s="652" t="s">
        <v>775</v>
      </c>
      <c r="AI5" s="653" t="s">
        <v>773</v>
      </c>
      <c r="AJ5" s="652" t="s">
        <v>775</v>
      </c>
      <c r="AK5" s="653" t="s">
        <v>773</v>
      </c>
      <c r="AL5" s="652" t="s">
        <v>775</v>
      </c>
      <c r="AM5" s="653" t="s">
        <v>773</v>
      </c>
      <c r="AN5" s="652" t="s">
        <v>775</v>
      </c>
      <c r="AO5" s="653" t="s">
        <v>773</v>
      </c>
      <c r="AP5" s="652" t="s">
        <v>775</v>
      </c>
      <c r="AQ5" s="653" t="s">
        <v>773</v>
      </c>
      <c r="AR5" s="652" t="s">
        <v>775</v>
      </c>
      <c r="AS5" s="653" t="s">
        <v>773</v>
      </c>
      <c r="AT5" s="652" t="s">
        <v>775</v>
      </c>
      <c r="AU5" s="653" t="s">
        <v>773</v>
      </c>
      <c r="AV5" s="652" t="s">
        <v>775</v>
      </c>
      <c r="AW5" s="653" t="s">
        <v>773</v>
      </c>
    </row>
    <row r="6" spans="1:49" ht="22.5" customHeight="1" x14ac:dyDescent="0.15">
      <c r="B6" s="656" t="s">
        <v>776</v>
      </c>
      <c r="C6" s="657" t="s">
        <v>777</v>
      </c>
      <c r="D6" s="658">
        <f>+D9+D22+D23+D24+D27+D28+D29+D30+D31</f>
        <v>16005492</v>
      </c>
      <c r="E6" s="659">
        <f>ROUND(D6/D$8*100,1)</f>
        <v>51.7</v>
      </c>
      <c r="F6" s="658">
        <f>+F9+F22+F23+F24+F27+F28+F29+F30+F31</f>
        <v>5606802</v>
      </c>
      <c r="G6" s="660">
        <f>+G9+G22+G23+G24+G27+G28+G29+G30+G31</f>
        <v>4765691</v>
      </c>
      <c r="H6" s="660">
        <f>+H9+H22+H23+H24+H27+H28+H29+H30+H31</f>
        <v>3340803</v>
      </c>
      <c r="I6" s="661">
        <f>+I9+I22+I23+I24+I27+I28+I29+I30+I31</f>
        <v>2292196</v>
      </c>
      <c r="J6" s="658">
        <f>+J9+J22+J23+J24+J27+J28+J29+J30+J31</f>
        <v>19396265</v>
      </c>
      <c r="K6" s="659">
        <f>ROUND(J6/J$8*100,1)</f>
        <v>53.3</v>
      </c>
      <c r="L6" s="658">
        <v>16121256</v>
      </c>
      <c r="M6" s="659">
        <v>46.3</v>
      </c>
      <c r="N6" s="658">
        <f>+N9+N22+N23+N24+N27+N28+N29+N30+N31</f>
        <v>18095484</v>
      </c>
      <c r="O6" s="659">
        <f>ROUND(N6/N$8*100,1)</f>
        <v>55.7</v>
      </c>
      <c r="P6" s="658">
        <f>+P9+P22+P23+P24+P27+P28+P29+P30+P31</f>
        <v>17788711</v>
      </c>
      <c r="Q6" s="659">
        <f>ROUND(P6/P$8*100,1)</f>
        <v>53.1</v>
      </c>
      <c r="R6" s="658">
        <f>+R9+R22+R23+R24+R27+R28+R29+R30+R31</f>
        <v>16955156</v>
      </c>
      <c r="S6" s="659">
        <f>ROUND(R6/R$8*100,1)</f>
        <v>51.5</v>
      </c>
      <c r="T6" s="658">
        <f>+T9+T22+T23+T24+T27+T28+T29+T30+T31</f>
        <v>15879288</v>
      </c>
      <c r="U6" s="659">
        <f>ROUND(T6/T$8*100,1)</f>
        <v>45.4</v>
      </c>
      <c r="V6" s="658">
        <f>+V9+V22+V23+V24+V27+V28+V29+V30+V31</f>
        <v>16074909</v>
      </c>
      <c r="W6" s="659">
        <f>ROUND(V6/V$8*100,1)</f>
        <v>45.8</v>
      </c>
      <c r="X6" s="658">
        <f t="shared" ref="X6:AW6" si="0">X9+X22+X23+X24+X27+X28+X29+X30+X31</f>
        <v>16184471</v>
      </c>
      <c r="Y6" s="659">
        <f t="shared" si="0"/>
        <v>44.699999999999996</v>
      </c>
      <c r="Z6" s="658">
        <f t="shared" si="0"/>
        <v>16601494</v>
      </c>
      <c r="AA6" s="659">
        <f t="shared" si="0"/>
        <v>44.500000000000007</v>
      </c>
      <c r="AB6" s="658">
        <f t="shared" si="0"/>
        <v>16776021</v>
      </c>
      <c r="AC6" s="659">
        <f t="shared" si="0"/>
        <v>44.300000000000004</v>
      </c>
      <c r="AD6" s="658">
        <f t="shared" si="0"/>
        <v>16241985</v>
      </c>
      <c r="AE6" s="659">
        <f t="shared" si="0"/>
        <v>42.3</v>
      </c>
      <c r="AF6" s="658">
        <f t="shared" si="0"/>
        <v>17075206</v>
      </c>
      <c r="AG6" s="659">
        <f>AG9+AG22+AG23+AG24+AG27+AG28+AG29+AG30+AG31</f>
        <v>41.2</v>
      </c>
      <c r="AH6" s="658">
        <f t="shared" si="0"/>
        <v>18222691</v>
      </c>
      <c r="AI6" s="659">
        <f t="shared" si="0"/>
        <v>44.4</v>
      </c>
      <c r="AJ6" s="658">
        <f t="shared" si="0"/>
        <v>19623474</v>
      </c>
      <c r="AK6" s="659">
        <f t="shared" si="0"/>
        <v>48.4</v>
      </c>
      <c r="AL6" s="658">
        <f t="shared" si="0"/>
        <v>20154431</v>
      </c>
      <c r="AM6" s="659">
        <f t="shared" si="0"/>
        <v>42.599999999999994</v>
      </c>
      <c r="AN6" s="658">
        <f t="shared" si="0"/>
        <v>22441514</v>
      </c>
      <c r="AO6" s="659">
        <f t="shared" si="0"/>
        <v>38.6</v>
      </c>
      <c r="AP6" s="658">
        <f t="shared" si="0"/>
        <v>22593910</v>
      </c>
      <c r="AQ6" s="659">
        <f t="shared" si="0"/>
        <v>45.800000000000004</v>
      </c>
      <c r="AR6" s="658">
        <f t="shared" si="0"/>
        <v>23525906</v>
      </c>
      <c r="AS6" s="659">
        <f t="shared" si="0"/>
        <v>48.900000000000006</v>
      </c>
      <c r="AT6" s="658">
        <f t="shared" si="0"/>
        <v>25611485</v>
      </c>
      <c r="AU6" s="659">
        <f t="shared" si="0"/>
        <v>50</v>
      </c>
      <c r="AV6" s="658">
        <f>AV9+AV22+AV23+AV24+AV27+AV28+AV29+AV30+AV31</f>
        <v>27065458</v>
      </c>
      <c r="AW6" s="659">
        <f t="shared" si="0"/>
        <v>49.9</v>
      </c>
    </row>
    <row r="7" spans="1:49" ht="22.5" customHeight="1" x14ac:dyDescent="0.15">
      <c r="B7" s="662"/>
      <c r="C7" s="663" t="s">
        <v>778</v>
      </c>
      <c r="D7" s="664">
        <f>SUM(F7:I7)</f>
        <v>14977227</v>
      </c>
      <c r="E7" s="665">
        <f>+E8-E6</f>
        <v>48.3</v>
      </c>
      <c r="F7" s="666">
        <v>3532006</v>
      </c>
      <c r="G7" s="667">
        <v>5178760</v>
      </c>
      <c r="H7" s="667">
        <v>3625157</v>
      </c>
      <c r="I7" s="668">
        <v>2641304</v>
      </c>
      <c r="J7" s="664">
        <v>17006733</v>
      </c>
      <c r="K7" s="665">
        <f>ROUND(J7/J$8*100,1)</f>
        <v>46.7</v>
      </c>
      <c r="L7" s="664">
        <v>18725246</v>
      </c>
      <c r="M7" s="665">
        <v>53.7</v>
      </c>
      <c r="N7" s="664">
        <v>14209894</v>
      </c>
      <c r="O7" s="665">
        <f>ROUND(N7/N$8*100,1)</f>
        <v>43.7</v>
      </c>
      <c r="P7" s="664">
        <f>P8-P6</f>
        <v>15704786</v>
      </c>
      <c r="Q7" s="665">
        <f>ROUND(P7/P$8*100,1)</f>
        <v>46.9</v>
      </c>
      <c r="R7" s="664">
        <f>R8-R6</f>
        <v>15954007</v>
      </c>
      <c r="S7" s="665">
        <f>ROUND(R7/R$8*100,1)</f>
        <v>48.5</v>
      </c>
      <c r="T7" s="664">
        <f>T8-T6</f>
        <v>19083967</v>
      </c>
      <c r="U7" s="665">
        <f>ROUND(T7/T$8*100,1)</f>
        <v>54.6</v>
      </c>
      <c r="V7" s="664">
        <f>V8-V6</f>
        <v>19043978</v>
      </c>
      <c r="W7" s="665">
        <f>ROUND(V7/V$8*100,1)</f>
        <v>54.2</v>
      </c>
      <c r="X7" s="664">
        <f t="shared" ref="X7:AI7" si="1">X10+X11+X12+X13+X14+X15+X16+X19+X20+X21+X25+X26+X32</f>
        <v>19904305</v>
      </c>
      <c r="Y7" s="665">
        <f t="shared" si="1"/>
        <v>55.3</v>
      </c>
      <c r="Z7" s="664">
        <f t="shared" si="1"/>
        <v>20631252</v>
      </c>
      <c r="AA7" s="665">
        <f t="shared" si="1"/>
        <v>55.5</v>
      </c>
      <c r="AB7" s="664">
        <f t="shared" si="1"/>
        <v>21122786</v>
      </c>
      <c r="AC7" s="665">
        <f t="shared" si="1"/>
        <v>55.7</v>
      </c>
      <c r="AD7" s="664">
        <f t="shared" si="1"/>
        <v>22146225</v>
      </c>
      <c r="AE7" s="665">
        <f t="shared" si="1"/>
        <v>57.699999999999989</v>
      </c>
      <c r="AF7" s="664">
        <f t="shared" si="1"/>
        <v>24267913</v>
      </c>
      <c r="AG7" s="665">
        <f t="shared" si="1"/>
        <v>58.8</v>
      </c>
      <c r="AH7" s="664">
        <f t="shared" si="1"/>
        <v>22913781</v>
      </c>
      <c r="AI7" s="665">
        <f t="shared" si="1"/>
        <v>55.599999999999994</v>
      </c>
      <c r="AJ7" s="664">
        <f>AJ10+AJ11+AJ12+AJ13+AJ14+AJ15+AJ16+AJ19+AJ20+AJ21+AJ25+AJ26+AJ32</f>
        <v>20931852</v>
      </c>
      <c r="AK7" s="665">
        <f>AK10+AK11+AK12+AK13+AK14+AK15+AK16+AK19+AK20+AK21+AK25+AK26+AK32</f>
        <v>51.6</v>
      </c>
      <c r="AL7" s="664">
        <f>AL10+AL11+AL12+AL13+AL14+AL15+AL16+AL19+AL20+AL21+AL25+AL26+AL32+AL17</f>
        <v>27214206</v>
      </c>
      <c r="AM7" s="665">
        <f>AM10+AM11+AM12+AM13+AM14+AM15+AM16+AM19+AM20+AM21+AM25+AM26+AM32</f>
        <v>57.4</v>
      </c>
      <c r="AN7" s="664">
        <f t="shared" ref="AN7:AP7" si="2">AN10+AN11+AN12+AN13+AN14+AN15+AN19+AN20+AN21+AN25+AN26+AN32+AN17+AN18</f>
        <v>35747608</v>
      </c>
      <c r="AO7" s="665">
        <f t="shared" si="2"/>
        <v>61.4</v>
      </c>
      <c r="AP7" s="664">
        <f t="shared" si="2"/>
        <v>26745447</v>
      </c>
      <c r="AQ7" s="665">
        <f>AQ10+AQ11+AQ12+AQ13+AQ14+AQ15+AQ19+AQ20+AQ21+AQ25+AQ26+AQ32+AQ17+AQ18</f>
        <v>54.2</v>
      </c>
      <c r="AR7" s="664">
        <f t="shared" ref="AR7:AV7" si="3">AR10+AR11+AR12+AR13+AR14+AR15+AR19+AR20+AR21+AR25+AR26+AR32+AR17+AR18+AR16</f>
        <v>24494563</v>
      </c>
      <c r="AS7" s="665">
        <f t="shared" si="3"/>
        <v>51.1</v>
      </c>
      <c r="AT7" s="664">
        <f t="shared" si="3"/>
        <v>25600217</v>
      </c>
      <c r="AU7" s="665">
        <f t="shared" si="3"/>
        <v>50</v>
      </c>
      <c r="AV7" s="664">
        <f t="shared" si="3"/>
        <v>27349995</v>
      </c>
      <c r="AW7" s="665">
        <f>AW10+AW11+AW12+AW13+AW14+AW15+AW19+AW20+AW21+AW25+AW26+AW32+AW17+AW18+AW16</f>
        <v>50.099999999999994</v>
      </c>
    </row>
    <row r="8" spans="1:49" ht="22.5" customHeight="1" x14ac:dyDescent="0.15">
      <c r="B8" s="669" t="s">
        <v>779</v>
      </c>
      <c r="C8" s="670"/>
      <c r="D8" s="671">
        <f>SUM(D6:D7)</f>
        <v>30982719</v>
      </c>
      <c r="E8" s="672">
        <v>100</v>
      </c>
      <c r="F8" s="673">
        <v>9138808</v>
      </c>
      <c r="G8" s="674">
        <v>9944451</v>
      </c>
      <c r="H8" s="674">
        <v>6965960</v>
      </c>
      <c r="I8" s="675">
        <f>SUM(I6:I7)</f>
        <v>4933500</v>
      </c>
      <c r="J8" s="671">
        <f>SUM(J6:J7)</f>
        <v>36402998</v>
      </c>
      <c r="K8" s="672">
        <v>100</v>
      </c>
      <c r="L8" s="671">
        <f t="shared" ref="L8:W8" si="4">SUM(L9:L32)</f>
        <v>35058894</v>
      </c>
      <c r="M8" s="672">
        <f t="shared" si="4"/>
        <v>100.6</v>
      </c>
      <c r="N8" s="671">
        <f t="shared" si="4"/>
        <v>32507119</v>
      </c>
      <c r="O8" s="672">
        <f t="shared" si="4"/>
        <v>100.60000000000001</v>
      </c>
      <c r="P8" s="671">
        <f t="shared" si="4"/>
        <v>33493497</v>
      </c>
      <c r="Q8" s="672">
        <f t="shared" si="4"/>
        <v>100.49999999999997</v>
      </c>
      <c r="R8" s="671">
        <f t="shared" si="4"/>
        <v>32909163</v>
      </c>
      <c r="S8" s="672">
        <f t="shared" si="4"/>
        <v>100.29999999999998</v>
      </c>
      <c r="T8" s="671">
        <f t="shared" si="4"/>
        <v>34963255</v>
      </c>
      <c r="U8" s="672">
        <f t="shared" si="4"/>
        <v>100.3</v>
      </c>
      <c r="V8" s="671">
        <f t="shared" si="4"/>
        <v>35118887</v>
      </c>
      <c r="W8" s="672">
        <f t="shared" si="4"/>
        <v>100.19999999999997</v>
      </c>
      <c r="X8" s="671">
        <f t="shared" ref="X8:AQ8" si="5">SUM(X6:X7)</f>
        <v>36088776</v>
      </c>
      <c r="Y8" s="672">
        <f t="shared" si="5"/>
        <v>100</v>
      </c>
      <c r="Z8" s="671">
        <f t="shared" si="5"/>
        <v>37232746</v>
      </c>
      <c r="AA8" s="672">
        <f t="shared" si="5"/>
        <v>100</v>
      </c>
      <c r="AB8" s="676">
        <f t="shared" si="5"/>
        <v>37898807</v>
      </c>
      <c r="AC8" s="677">
        <f t="shared" si="5"/>
        <v>100</v>
      </c>
      <c r="AD8" s="676">
        <f t="shared" si="5"/>
        <v>38388210</v>
      </c>
      <c r="AE8" s="677">
        <f t="shared" si="5"/>
        <v>99.999999999999986</v>
      </c>
      <c r="AF8" s="676">
        <f t="shared" si="5"/>
        <v>41343119</v>
      </c>
      <c r="AG8" s="677">
        <f t="shared" si="5"/>
        <v>100</v>
      </c>
      <c r="AH8" s="676">
        <f t="shared" si="5"/>
        <v>41136472</v>
      </c>
      <c r="AI8" s="677">
        <f t="shared" si="5"/>
        <v>100</v>
      </c>
      <c r="AJ8" s="676">
        <f t="shared" si="5"/>
        <v>40555326</v>
      </c>
      <c r="AK8" s="677">
        <f t="shared" si="5"/>
        <v>100</v>
      </c>
      <c r="AL8" s="676">
        <f>SUM(AL6:AL7)</f>
        <v>47368637</v>
      </c>
      <c r="AM8" s="677">
        <f t="shared" si="5"/>
        <v>100</v>
      </c>
      <c r="AN8" s="676">
        <f t="shared" si="5"/>
        <v>58189122</v>
      </c>
      <c r="AO8" s="677">
        <f t="shared" si="5"/>
        <v>100</v>
      </c>
      <c r="AP8" s="676">
        <f t="shared" si="5"/>
        <v>49339357</v>
      </c>
      <c r="AQ8" s="677">
        <f t="shared" si="5"/>
        <v>100</v>
      </c>
      <c r="AR8" s="676">
        <f>SUM(AR6:AR7)</f>
        <v>48020469</v>
      </c>
      <c r="AS8" s="677">
        <f t="shared" ref="AS8" si="6">SUM(AS6:AS7)</f>
        <v>100</v>
      </c>
      <c r="AT8" s="676">
        <f>SUM(AT6:AT7)</f>
        <v>51211702</v>
      </c>
      <c r="AU8" s="677">
        <f t="shared" ref="AU8" si="7">SUM(AU6:AU7)</f>
        <v>100</v>
      </c>
      <c r="AV8" s="676">
        <f>SUM(AV6:AV7)</f>
        <v>54415453</v>
      </c>
      <c r="AW8" s="677">
        <f>SUM(AW6:AW7)</f>
        <v>100</v>
      </c>
    </row>
    <row r="9" spans="1:49" ht="22.5" customHeight="1" x14ac:dyDescent="0.15">
      <c r="B9" s="656" t="s">
        <v>776</v>
      </c>
      <c r="C9" s="657" t="s">
        <v>780</v>
      </c>
      <c r="D9" s="658">
        <f t="shared" ref="D9:D32" si="8">SUM(F9:I9)</f>
        <v>11234737</v>
      </c>
      <c r="E9" s="678">
        <f>100-SUM(E10:E32)</f>
        <v>35.200000000000003</v>
      </c>
      <c r="F9" s="679">
        <v>3593108</v>
      </c>
      <c r="G9" s="680">
        <v>3551912</v>
      </c>
      <c r="H9" s="680">
        <v>2617443</v>
      </c>
      <c r="I9" s="681">
        <v>1472274</v>
      </c>
      <c r="J9" s="658">
        <v>11469420</v>
      </c>
      <c r="K9" s="678">
        <f>100-SUM(K10:K32)</f>
        <v>30.899999999999991</v>
      </c>
      <c r="L9" s="658">
        <v>11738975</v>
      </c>
      <c r="M9" s="678">
        <v>33.700000000000003</v>
      </c>
      <c r="N9" s="658">
        <v>13056498</v>
      </c>
      <c r="O9" s="678">
        <v>40.4</v>
      </c>
      <c r="P9" s="658">
        <v>13304819</v>
      </c>
      <c r="Q9" s="678">
        <v>39.9</v>
      </c>
      <c r="R9" s="658">
        <v>12415419</v>
      </c>
      <c r="S9" s="678">
        <v>37.799999999999997</v>
      </c>
      <c r="T9" s="658">
        <v>12113247</v>
      </c>
      <c r="U9" s="678">
        <v>34.700000000000003</v>
      </c>
      <c r="V9" s="658">
        <v>12078139</v>
      </c>
      <c r="W9" s="678">
        <v>34.5</v>
      </c>
      <c r="X9" s="658">
        <v>11960848</v>
      </c>
      <c r="Y9" s="659">
        <f>ROUND(X9/$X$8*100,1)</f>
        <v>33.1</v>
      </c>
      <c r="Z9" s="658">
        <v>11946233</v>
      </c>
      <c r="AA9" s="659">
        <f>ROUND(Z9/$Z$8*100,1)</f>
        <v>32.1</v>
      </c>
      <c r="AB9" s="658">
        <v>11985034</v>
      </c>
      <c r="AC9" s="659">
        <f>ROUND(AB9/$AB$8*100,1)+0.1</f>
        <v>31.700000000000003</v>
      </c>
      <c r="AD9" s="658">
        <v>11960632</v>
      </c>
      <c r="AE9" s="659">
        <f>ROUND(AD9/$AD$8*100,1)</f>
        <v>31.2</v>
      </c>
      <c r="AF9" s="658">
        <v>12126944</v>
      </c>
      <c r="AG9" s="659">
        <f>ROUND(AF9/$AF$8*100,1)</f>
        <v>29.3</v>
      </c>
      <c r="AH9" s="658">
        <v>12523642</v>
      </c>
      <c r="AI9" s="659">
        <f>ROUND(AH9/$AH$8*100,1)</f>
        <v>30.4</v>
      </c>
      <c r="AJ9" s="658">
        <v>12657887</v>
      </c>
      <c r="AK9" s="659">
        <f>ROUND(AJ9/$AJ$8*100,1)</f>
        <v>31.2</v>
      </c>
      <c r="AL9" s="658">
        <v>12639713</v>
      </c>
      <c r="AM9" s="659">
        <f>ROUND(AL9/AL$8*100,1)</f>
        <v>26.7</v>
      </c>
      <c r="AN9" s="658">
        <v>12532147</v>
      </c>
      <c r="AO9" s="659">
        <f>ROUND(AN9/AN$8*100,1)</f>
        <v>21.5</v>
      </c>
      <c r="AP9" s="658">
        <v>12385480</v>
      </c>
      <c r="AQ9" s="659">
        <f>ROUND(AP9/AP$8*100,1)</f>
        <v>25.1</v>
      </c>
      <c r="AR9" s="658">
        <v>12828249</v>
      </c>
      <c r="AS9" s="659">
        <f>ROUND(AR9/AR$8*100,1)</f>
        <v>26.7</v>
      </c>
      <c r="AT9" s="658">
        <v>12982257</v>
      </c>
      <c r="AU9" s="659">
        <f>ROUND(AT9/AT$8*100,1)</f>
        <v>25.4</v>
      </c>
      <c r="AV9" s="658">
        <v>12564446</v>
      </c>
      <c r="AW9" s="659">
        <f>ROUND(AV9/AV$8*100,1)</f>
        <v>23.1</v>
      </c>
    </row>
    <row r="10" spans="1:49" ht="22.5" customHeight="1" x14ac:dyDescent="0.15">
      <c r="B10" s="682"/>
      <c r="C10" s="683" t="s">
        <v>781</v>
      </c>
      <c r="D10" s="684">
        <f t="shared" si="8"/>
        <v>581451</v>
      </c>
      <c r="E10" s="685">
        <f t="shared" ref="E10:E32" si="9">ROUND(D10/D$8*100,1)</f>
        <v>1.9</v>
      </c>
      <c r="F10" s="686">
        <v>155708</v>
      </c>
      <c r="G10" s="687">
        <v>190918</v>
      </c>
      <c r="H10" s="687">
        <v>138846</v>
      </c>
      <c r="I10" s="688">
        <v>95979</v>
      </c>
      <c r="J10" s="684">
        <v>745031</v>
      </c>
      <c r="K10" s="685">
        <f t="shared" ref="K10:K32" si="10">ROUND(J10/J$8*100,1)</f>
        <v>2</v>
      </c>
      <c r="L10" s="684">
        <v>1164347</v>
      </c>
      <c r="M10" s="685">
        <v>3.3</v>
      </c>
      <c r="N10" s="684">
        <v>410825</v>
      </c>
      <c r="O10" s="685">
        <v>1.3</v>
      </c>
      <c r="P10" s="684">
        <v>396804</v>
      </c>
      <c r="Q10" s="685">
        <v>1.2</v>
      </c>
      <c r="R10" s="684">
        <v>368605</v>
      </c>
      <c r="S10" s="685">
        <v>1.1000000000000001</v>
      </c>
      <c r="T10" s="684">
        <v>376176</v>
      </c>
      <c r="U10" s="685">
        <v>1.1000000000000001</v>
      </c>
      <c r="V10" s="684">
        <v>365248</v>
      </c>
      <c r="W10" s="685">
        <v>1</v>
      </c>
      <c r="X10" s="684">
        <v>342234</v>
      </c>
      <c r="Y10" s="689">
        <f t="shared" ref="Y10:Y20" si="11">ROUND(X10/$X$8*100,1)</f>
        <v>0.9</v>
      </c>
      <c r="Z10" s="684">
        <v>326658</v>
      </c>
      <c r="AA10" s="689">
        <f t="shared" ref="AA10:AA32" si="12">ROUND(Z10/$Z$8*100,1)</f>
        <v>0.9</v>
      </c>
      <c r="AB10" s="684">
        <v>311650</v>
      </c>
      <c r="AC10" s="689">
        <f t="shared" ref="AC10:AC31" si="13">ROUND(AB10/$AB$8*100,1)</f>
        <v>0.8</v>
      </c>
      <c r="AD10" s="684">
        <v>324597</v>
      </c>
      <c r="AE10" s="689">
        <f t="shared" ref="AE10:AE32" si="14">ROUND(AD10/$AD$8*100,1)</f>
        <v>0.8</v>
      </c>
      <c r="AF10" s="684">
        <v>321354</v>
      </c>
      <c r="AG10" s="689">
        <f>ROUND(AF10/$AF$8*100,1)</f>
        <v>0.8</v>
      </c>
      <c r="AH10" s="684">
        <v>319701</v>
      </c>
      <c r="AI10" s="689">
        <f>ROUND(AH10/$AH$8*100,1)</f>
        <v>0.8</v>
      </c>
      <c r="AJ10" s="684">
        <v>323954</v>
      </c>
      <c r="AK10" s="689">
        <f t="shared" ref="AK10:AK19" si="15">ROUND(AJ10/$AJ$8*100,1)</f>
        <v>0.8</v>
      </c>
      <c r="AL10" s="684">
        <v>328614</v>
      </c>
      <c r="AM10" s="689">
        <f>ROUND(AL10/AL$8*100,1)</f>
        <v>0.7</v>
      </c>
      <c r="AN10" s="684">
        <v>332629</v>
      </c>
      <c r="AO10" s="689">
        <f>ROUND(AN10/AN$8*100,1)</f>
        <v>0.6</v>
      </c>
      <c r="AP10" s="684">
        <v>337912</v>
      </c>
      <c r="AQ10" s="689">
        <f>ROUND(AP10/AP$8*100,1)</f>
        <v>0.7</v>
      </c>
      <c r="AR10" s="684">
        <v>338377</v>
      </c>
      <c r="AS10" s="689">
        <f>ROUND(AR10/AR$8*100,1)</f>
        <v>0.7</v>
      </c>
      <c r="AT10" s="684">
        <v>340432</v>
      </c>
      <c r="AU10" s="689">
        <f>ROUND(AT10/AT$8*100,1)</f>
        <v>0.7</v>
      </c>
      <c r="AV10" s="684">
        <v>344534</v>
      </c>
      <c r="AW10" s="689">
        <f>ROUND(AV10/AV$8*100,1)</f>
        <v>0.6</v>
      </c>
    </row>
    <row r="11" spans="1:49" ht="22.5" customHeight="1" x14ac:dyDescent="0.15">
      <c r="B11" s="682"/>
      <c r="C11" s="690" t="s">
        <v>782</v>
      </c>
      <c r="D11" s="684">
        <f t="shared" si="8"/>
        <v>112418</v>
      </c>
      <c r="E11" s="685">
        <f t="shared" si="9"/>
        <v>0.4</v>
      </c>
      <c r="F11" s="686">
        <v>28225</v>
      </c>
      <c r="G11" s="687">
        <v>38620</v>
      </c>
      <c r="H11" s="687">
        <v>29277</v>
      </c>
      <c r="I11" s="688">
        <v>16296</v>
      </c>
      <c r="J11" s="684">
        <v>67954</v>
      </c>
      <c r="K11" s="685">
        <f t="shared" si="10"/>
        <v>0.2</v>
      </c>
      <c r="L11" s="684">
        <v>49616</v>
      </c>
      <c r="M11" s="685">
        <v>0.2</v>
      </c>
      <c r="N11" s="684">
        <v>67107</v>
      </c>
      <c r="O11" s="685">
        <v>0.2</v>
      </c>
      <c r="P11" s="684">
        <v>69039</v>
      </c>
      <c r="Q11" s="685">
        <v>0.2</v>
      </c>
      <c r="R11" s="684">
        <v>58973</v>
      </c>
      <c r="S11" s="685">
        <v>0.2</v>
      </c>
      <c r="T11" s="684">
        <v>52542</v>
      </c>
      <c r="U11" s="685">
        <v>0.1</v>
      </c>
      <c r="V11" s="684">
        <v>53183</v>
      </c>
      <c r="W11" s="685">
        <v>0.2</v>
      </c>
      <c r="X11" s="684">
        <v>37126</v>
      </c>
      <c r="Y11" s="689">
        <f t="shared" si="11"/>
        <v>0.1</v>
      </c>
      <c r="Z11" s="684">
        <v>30832</v>
      </c>
      <c r="AA11" s="689">
        <f t="shared" si="12"/>
        <v>0.1</v>
      </c>
      <c r="AB11" s="684">
        <v>29492</v>
      </c>
      <c r="AC11" s="689">
        <f t="shared" si="13"/>
        <v>0.1</v>
      </c>
      <c r="AD11" s="684">
        <v>25769</v>
      </c>
      <c r="AE11" s="689">
        <f t="shared" si="14"/>
        <v>0.1</v>
      </c>
      <c r="AF11" s="684">
        <v>15951</v>
      </c>
      <c r="AG11" s="689">
        <f>ROUND(AF11/$AF$8*100,1)</f>
        <v>0</v>
      </c>
      <c r="AH11" s="684">
        <v>29362</v>
      </c>
      <c r="AI11" s="689">
        <f t="shared" ref="AI11:AI32" si="16">ROUND(AH11/$AH$8*100,1)</f>
        <v>0.1</v>
      </c>
      <c r="AJ11" s="684">
        <v>24860</v>
      </c>
      <c r="AK11" s="689">
        <f t="shared" si="15"/>
        <v>0.1</v>
      </c>
      <c r="AL11" s="684">
        <v>11081</v>
      </c>
      <c r="AM11" s="689">
        <f t="shared" ref="AM11:AM32" si="17">ROUND(AL11/AL$8*100,1)</f>
        <v>0</v>
      </c>
      <c r="AN11" s="684">
        <v>12775</v>
      </c>
      <c r="AO11" s="689">
        <f t="shared" ref="AO11:AO15" si="18">ROUND(AN11/AN$8*100,1)</f>
        <v>0</v>
      </c>
      <c r="AP11" s="684">
        <v>10670</v>
      </c>
      <c r="AQ11" s="689">
        <f t="shared" ref="AQ11:AQ21" si="19">ROUND(AP11/AP$8*100,1)</f>
        <v>0</v>
      </c>
      <c r="AR11" s="684">
        <v>5256</v>
      </c>
      <c r="AS11" s="689">
        <f t="shared" ref="AS11:AS14" si="20">ROUND(AR11/AR$8*100,1)</f>
        <v>0</v>
      </c>
      <c r="AT11" s="684">
        <v>4117</v>
      </c>
      <c r="AU11" s="689">
        <f t="shared" ref="AU11:AU14" si="21">ROUND(AT11/AT$8*100,1)</f>
        <v>0</v>
      </c>
      <c r="AV11" s="684">
        <v>5385</v>
      </c>
      <c r="AW11" s="689">
        <f t="shared" ref="AW11:AW14" si="22">ROUND(AV11/AV$8*100,1)</f>
        <v>0</v>
      </c>
    </row>
    <row r="12" spans="1:49" ht="22.5" customHeight="1" x14ac:dyDescent="0.15">
      <c r="B12" s="682"/>
      <c r="C12" s="690" t="s">
        <v>783</v>
      </c>
      <c r="D12" s="684">
        <f t="shared" si="8"/>
        <v>19025</v>
      </c>
      <c r="E12" s="685">
        <f t="shared" si="9"/>
        <v>0.1</v>
      </c>
      <c r="F12" s="686">
        <v>4796</v>
      </c>
      <c r="G12" s="687">
        <v>6522</v>
      </c>
      <c r="H12" s="687">
        <v>4950</v>
      </c>
      <c r="I12" s="688">
        <v>2757</v>
      </c>
      <c r="J12" s="684">
        <v>32002</v>
      </c>
      <c r="K12" s="685">
        <f t="shared" si="10"/>
        <v>0.1</v>
      </c>
      <c r="L12" s="684">
        <v>44843</v>
      </c>
      <c r="M12" s="685">
        <v>0.1</v>
      </c>
      <c r="N12" s="684">
        <v>54764</v>
      </c>
      <c r="O12" s="685">
        <v>0.2</v>
      </c>
      <c r="P12" s="684">
        <v>22179</v>
      </c>
      <c r="Q12" s="685">
        <v>0.1</v>
      </c>
      <c r="R12" s="684">
        <v>17288</v>
      </c>
      <c r="S12" s="685">
        <v>0.1</v>
      </c>
      <c r="T12" s="684">
        <v>20983</v>
      </c>
      <c r="U12" s="685">
        <v>0.1</v>
      </c>
      <c r="V12" s="684">
        <v>23244</v>
      </c>
      <c r="W12" s="685">
        <v>0.1</v>
      </c>
      <c r="X12" s="684">
        <v>23866</v>
      </c>
      <c r="Y12" s="689">
        <f t="shared" si="11"/>
        <v>0.1</v>
      </c>
      <c r="Z12" s="684">
        <v>50357</v>
      </c>
      <c r="AA12" s="689">
        <f t="shared" si="12"/>
        <v>0.1</v>
      </c>
      <c r="AB12" s="684">
        <v>97844</v>
      </c>
      <c r="AC12" s="689">
        <f t="shared" si="13"/>
        <v>0.3</v>
      </c>
      <c r="AD12" s="684">
        <v>80569</v>
      </c>
      <c r="AE12" s="689">
        <f t="shared" si="14"/>
        <v>0.2</v>
      </c>
      <c r="AF12" s="684">
        <v>45210</v>
      </c>
      <c r="AG12" s="689">
        <f t="shared" ref="AG12:AG31" si="23">ROUND(AF12/$AF$8*100,1)</f>
        <v>0.1</v>
      </c>
      <c r="AH12" s="684">
        <v>59666</v>
      </c>
      <c r="AI12" s="689">
        <f t="shared" si="16"/>
        <v>0.1</v>
      </c>
      <c r="AJ12" s="684">
        <v>47326</v>
      </c>
      <c r="AK12" s="689">
        <f t="shared" si="15"/>
        <v>0.1</v>
      </c>
      <c r="AL12" s="684">
        <v>60698</v>
      </c>
      <c r="AM12" s="689">
        <f t="shared" si="17"/>
        <v>0.1</v>
      </c>
      <c r="AN12" s="684">
        <v>54261</v>
      </c>
      <c r="AO12" s="689">
        <f t="shared" si="18"/>
        <v>0.1</v>
      </c>
      <c r="AP12" s="684">
        <v>67184</v>
      </c>
      <c r="AQ12" s="689">
        <f t="shared" si="19"/>
        <v>0.1</v>
      </c>
      <c r="AR12" s="684">
        <v>84739</v>
      </c>
      <c r="AS12" s="689">
        <f t="shared" si="20"/>
        <v>0.2</v>
      </c>
      <c r="AT12" s="684">
        <v>83166</v>
      </c>
      <c r="AU12" s="689">
        <f t="shared" si="21"/>
        <v>0.2</v>
      </c>
      <c r="AV12" s="684">
        <v>114109</v>
      </c>
      <c r="AW12" s="689">
        <f t="shared" si="22"/>
        <v>0.2</v>
      </c>
    </row>
    <row r="13" spans="1:49" ht="22.5" customHeight="1" x14ac:dyDescent="0.15">
      <c r="B13" s="682"/>
      <c r="C13" s="690" t="s">
        <v>784</v>
      </c>
      <c r="D13" s="684">
        <f t="shared" si="8"/>
        <v>19228</v>
      </c>
      <c r="E13" s="685">
        <f t="shared" si="9"/>
        <v>0.1</v>
      </c>
      <c r="F13" s="686">
        <v>4812</v>
      </c>
      <c r="G13" s="687">
        <v>6618</v>
      </c>
      <c r="H13" s="687">
        <v>5011</v>
      </c>
      <c r="I13" s="688">
        <v>2787</v>
      </c>
      <c r="J13" s="684">
        <v>43102</v>
      </c>
      <c r="K13" s="685">
        <f t="shared" si="10"/>
        <v>0.1</v>
      </c>
      <c r="L13" s="684">
        <v>36151</v>
      </c>
      <c r="M13" s="685">
        <v>0.1</v>
      </c>
      <c r="N13" s="684">
        <v>34391</v>
      </c>
      <c r="O13" s="685">
        <v>0.1</v>
      </c>
      <c r="P13" s="684">
        <v>7806</v>
      </c>
      <c r="Q13" s="685">
        <v>0</v>
      </c>
      <c r="R13" s="684">
        <v>8873</v>
      </c>
      <c r="S13" s="685">
        <v>0</v>
      </c>
      <c r="T13" s="684">
        <v>6980</v>
      </c>
      <c r="U13" s="685">
        <v>0</v>
      </c>
      <c r="V13" s="684">
        <v>5686</v>
      </c>
      <c r="W13" s="685">
        <v>0</v>
      </c>
      <c r="X13" s="684">
        <v>6780</v>
      </c>
      <c r="Y13" s="689">
        <f t="shared" si="11"/>
        <v>0</v>
      </c>
      <c r="Z13" s="684">
        <v>79383</v>
      </c>
      <c r="AA13" s="689">
        <f t="shared" si="12"/>
        <v>0.2</v>
      </c>
      <c r="AB13" s="684">
        <v>56477</v>
      </c>
      <c r="AC13" s="689">
        <f t="shared" si="13"/>
        <v>0.1</v>
      </c>
      <c r="AD13" s="684">
        <v>70518</v>
      </c>
      <c r="AE13" s="689">
        <f t="shared" si="14"/>
        <v>0.2</v>
      </c>
      <c r="AF13" s="684">
        <v>27085</v>
      </c>
      <c r="AG13" s="689">
        <f>ROUND(AF13/$AF$8*100,1)</f>
        <v>0.1</v>
      </c>
      <c r="AH13" s="684">
        <v>62190</v>
      </c>
      <c r="AI13" s="689">
        <f>ROUND(AH13/$AH$8*100,1)</f>
        <v>0.2</v>
      </c>
      <c r="AJ13" s="684">
        <v>40788</v>
      </c>
      <c r="AK13" s="689">
        <f t="shared" si="15"/>
        <v>0.1</v>
      </c>
      <c r="AL13" s="684">
        <v>33894</v>
      </c>
      <c r="AM13" s="689">
        <f t="shared" si="17"/>
        <v>0.1</v>
      </c>
      <c r="AN13" s="684">
        <v>63344</v>
      </c>
      <c r="AO13" s="689">
        <f t="shared" si="18"/>
        <v>0.1</v>
      </c>
      <c r="AP13" s="684">
        <v>78067</v>
      </c>
      <c r="AQ13" s="689">
        <f t="shared" si="19"/>
        <v>0.2</v>
      </c>
      <c r="AR13" s="684">
        <v>74081</v>
      </c>
      <c r="AS13" s="689">
        <f t="shared" si="20"/>
        <v>0.2</v>
      </c>
      <c r="AT13" s="684">
        <v>87571</v>
      </c>
      <c r="AU13" s="689">
        <f t="shared" si="21"/>
        <v>0.2</v>
      </c>
      <c r="AV13" s="684">
        <v>152110</v>
      </c>
      <c r="AW13" s="689">
        <f t="shared" si="22"/>
        <v>0.3</v>
      </c>
    </row>
    <row r="14" spans="1:49" ht="22.5" customHeight="1" x14ac:dyDescent="0.15">
      <c r="B14" s="682"/>
      <c r="C14" s="690" t="s">
        <v>785</v>
      </c>
      <c r="D14" s="684">
        <f t="shared" si="8"/>
        <v>902229</v>
      </c>
      <c r="E14" s="685">
        <f t="shared" si="9"/>
        <v>2.9</v>
      </c>
      <c r="F14" s="686">
        <v>244113</v>
      </c>
      <c r="G14" s="687">
        <v>309742</v>
      </c>
      <c r="H14" s="687">
        <v>225963</v>
      </c>
      <c r="I14" s="688">
        <v>122411</v>
      </c>
      <c r="J14" s="684">
        <v>827776</v>
      </c>
      <c r="K14" s="685">
        <f t="shared" si="10"/>
        <v>2.2999999999999998</v>
      </c>
      <c r="L14" s="684">
        <v>846467</v>
      </c>
      <c r="M14" s="685">
        <v>2.4</v>
      </c>
      <c r="N14" s="684">
        <v>838183</v>
      </c>
      <c r="O14" s="685">
        <v>2.6</v>
      </c>
      <c r="P14" s="684">
        <v>783857</v>
      </c>
      <c r="Q14" s="685">
        <v>2.4</v>
      </c>
      <c r="R14" s="684">
        <v>823497</v>
      </c>
      <c r="S14" s="685">
        <v>2.5</v>
      </c>
      <c r="T14" s="684">
        <v>822083</v>
      </c>
      <c r="U14" s="685">
        <v>2.4</v>
      </c>
      <c r="V14" s="684">
        <v>819613</v>
      </c>
      <c r="W14" s="685">
        <v>2.2999999999999998</v>
      </c>
      <c r="X14" s="684">
        <v>822180</v>
      </c>
      <c r="Y14" s="689">
        <f t="shared" si="11"/>
        <v>2.2999999999999998</v>
      </c>
      <c r="Z14" s="684">
        <v>815173</v>
      </c>
      <c r="AA14" s="689">
        <f t="shared" si="12"/>
        <v>2.2000000000000002</v>
      </c>
      <c r="AB14" s="684">
        <v>1004304</v>
      </c>
      <c r="AC14" s="689">
        <f t="shared" si="13"/>
        <v>2.6</v>
      </c>
      <c r="AD14" s="684">
        <v>1722026</v>
      </c>
      <c r="AE14" s="689">
        <f t="shared" si="14"/>
        <v>4.5</v>
      </c>
      <c r="AF14" s="684">
        <v>1548352</v>
      </c>
      <c r="AG14" s="689">
        <f>ROUND(AF14/$AF$8*100,1)+0.1</f>
        <v>3.8000000000000003</v>
      </c>
      <c r="AH14" s="684">
        <v>1528731</v>
      </c>
      <c r="AI14" s="689">
        <f t="shared" si="16"/>
        <v>3.7</v>
      </c>
      <c r="AJ14" s="684">
        <v>1595058</v>
      </c>
      <c r="AK14" s="689">
        <f t="shared" si="15"/>
        <v>3.9</v>
      </c>
      <c r="AL14" s="684">
        <v>1526330</v>
      </c>
      <c r="AM14" s="689">
        <f t="shared" si="17"/>
        <v>3.2</v>
      </c>
      <c r="AN14" s="684">
        <v>1882121</v>
      </c>
      <c r="AO14" s="689">
        <f t="shared" si="18"/>
        <v>3.2</v>
      </c>
      <c r="AP14" s="684">
        <v>2052029</v>
      </c>
      <c r="AQ14" s="689">
        <f t="shared" si="19"/>
        <v>4.2</v>
      </c>
      <c r="AR14" s="684">
        <v>2133871</v>
      </c>
      <c r="AS14" s="689">
        <f t="shared" si="20"/>
        <v>4.4000000000000004</v>
      </c>
      <c r="AT14" s="684">
        <v>2129840</v>
      </c>
      <c r="AU14" s="689">
        <f t="shared" si="21"/>
        <v>4.2</v>
      </c>
      <c r="AV14" s="684">
        <v>2340693</v>
      </c>
      <c r="AW14" s="689">
        <f t="shared" si="22"/>
        <v>4.3</v>
      </c>
    </row>
    <row r="15" spans="1:49" ht="22.5" customHeight="1" x14ac:dyDescent="0.15">
      <c r="B15" s="682"/>
      <c r="C15" s="690" t="s">
        <v>786</v>
      </c>
      <c r="D15" s="684">
        <f t="shared" si="8"/>
        <v>36697</v>
      </c>
      <c r="E15" s="685">
        <f t="shared" si="9"/>
        <v>0.1</v>
      </c>
      <c r="F15" s="691">
        <v>0</v>
      </c>
      <c r="G15" s="692">
        <v>36697</v>
      </c>
      <c r="H15" s="692">
        <v>0</v>
      </c>
      <c r="I15" s="693">
        <v>0</v>
      </c>
      <c r="J15" s="684">
        <v>35463</v>
      </c>
      <c r="K15" s="685">
        <f t="shared" si="10"/>
        <v>0.1</v>
      </c>
      <c r="L15" s="684">
        <v>34106</v>
      </c>
      <c r="M15" s="685">
        <v>0.1</v>
      </c>
      <c r="N15" s="684">
        <v>33165</v>
      </c>
      <c r="O15" s="685">
        <v>0.1</v>
      </c>
      <c r="P15" s="684">
        <v>32076</v>
      </c>
      <c r="Q15" s="685">
        <v>0.1</v>
      </c>
      <c r="R15" s="684">
        <v>32267</v>
      </c>
      <c r="S15" s="685">
        <v>0.1</v>
      </c>
      <c r="T15" s="684">
        <v>28602</v>
      </c>
      <c r="U15" s="685">
        <v>0.1</v>
      </c>
      <c r="V15" s="684">
        <v>27573</v>
      </c>
      <c r="W15" s="685">
        <v>0.1</v>
      </c>
      <c r="X15" s="684">
        <v>28422</v>
      </c>
      <c r="Y15" s="689">
        <f t="shared" si="11"/>
        <v>0.1</v>
      </c>
      <c r="Z15" s="684">
        <v>31388</v>
      </c>
      <c r="AA15" s="689">
        <f t="shared" si="12"/>
        <v>0.1</v>
      </c>
      <c r="AB15" s="684">
        <v>29014</v>
      </c>
      <c r="AC15" s="689">
        <f t="shared" si="13"/>
        <v>0.1</v>
      </c>
      <c r="AD15" s="684">
        <v>30026</v>
      </c>
      <c r="AE15" s="689">
        <f t="shared" si="14"/>
        <v>0.1</v>
      </c>
      <c r="AF15" s="684">
        <v>28067</v>
      </c>
      <c r="AG15" s="689">
        <f>ROUND(AF15/$AF$8*100,1)</f>
        <v>0.1</v>
      </c>
      <c r="AH15" s="684">
        <v>25339</v>
      </c>
      <c r="AI15" s="689">
        <f t="shared" si="16"/>
        <v>0.1</v>
      </c>
      <c r="AJ15" s="684">
        <v>23451</v>
      </c>
      <c r="AK15" s="689">
        <f t="shared" si="15"/>
        <v>0.1</v>
      </c>
      <c r="AL15" s="684">
        <v>26497</v>
      </c>
      <c r="AM15" s="689">
        <f t="shared" si="17"/>
        <v>0.1</v>
      </c>
      <c r="AN15" s="684">
        <v>24529</v>
      </c>
      <c r="AO15" s="689">
        <f t="shared" si="18"/>
        <v>0</v>
      </c>
      <c r="AP15" s="684">
        <v>23904</v>
      </c>
      <c r="AQ15" s="689">
        <f t="shared" si="19"/>
        <v>0</v>
      </c>
      <c r="AR15" s="684">
        <v>23759</v>
      </c>
      <c r="AS15" s="689">
        <f>ROUND(AR15/AR$8*100,1)+0.1</f>
        <v>0.1</v>
      </c>
      <c r="AT15" s="684">
        <v>19892</v>
      </c>
      <c r="AU15" s="689">
        <f>ROUND(AT15/AT$8*100,1)</f>
        <v>0</v>
      </c>
      <c r="AV15" s="684">
        <v>20657</v>
      </c>
      <c r="AW15" s="689">
        <f>ROUND(AV15/AV$8*100,1)</f>
        <v>0</v>
      </c>
    </row>
    <row r="16" spans="1:49" ht="22.5" customHeight="1" x14ac:dyDescent="0.15">
      <c r="B16" s="682"/>
      <c r="C16" s="690" t="s">
        <v>787</v>
      </c>
      <c r="D16" s="684">
        <f t="shared" si="8"/>
        <v>224492</v>
      </c>
      <c r="E16" s="685">
        <f t="shared" si="9"/>
        <v>0.7</v>
      </c>
      <c r="F16" s="686">
        <v>60964</v>
      </c>
      <c r="G16" s="687">
        <v>72141</v>
      </c>
      <c r="H16" s="687">
        <v>52339</v>
      </c>
      <c r="I16" s="688">
        <v>39048</v>
      </c>
      <c r="J16" s="684">
        <v>215072</v>
      </c>
      <c r="K16" s="685">
        <f t="shared" si="10"/>
        <v>0.6</v>
      </c>
      <c r="L16" s="684">
        <v>212392</v>
      </c>
      <c r="M16" s="685">
        <v>0.6</v>
      </c>
      <c r="N16" s="684">
        <v>201741</v>
      </c>
      <c r="O16" s="685">
        <v>0.6</v>
      </c>
      <c r="P16" s="684">
        <v>177578</v>
      </c>
      <c r="Q16" s="685">
        <v>0.5</v>
      </c>
      <c r="R16" s="684">
        <v>103661</v>
      </c>
      <c r="S16" s="685">
        <v>0.3</v>
      </c>
      <c r="T16" s="684">
        <v>97185</v>
      </c>
      <c r="U16" s="685">
        <v>0.3</v>
      </c>
      <c r="V16" s="684">
        <v>85600</v>
      </c>
      <c r="W16" s="685">
        <v>0.2</v>
      </c>
      <c r="X16" s="684">
        <v>106746</v>
      </c>
      <c r="Y16" s="689">
        <f t="shared" si="11"/>
        <v>0.3</v>
      </c>
      <c r="Z16" s="684">
        <v>96294</v>
      </c>
      <c r="AA16" s="689">
        <f t="shared" si="12"/>
        <v>0.3</v>
      </c>
      <c r="AB16" s="684">
        <v>42056</v>
      </c>
      <c r="AC16" s="689">
        <f t="shared" si="13"/>
        <v>0.1</v>
      </c>
      <c r="AD16" s="684">
        <v>68906</v>
      </c>
      <c r="AE16" s="689">
        <f>ROUND(AD16/$AD$8*100,1)</f>
        <v>0.2</v>
      </c>
      <c r="AF16" s="684">
        <v>71343</v>
      </c>
      <c r="AG16" s="689">
        <f>ROUND(AF16/$AF$8*100,1)</f>
        <v>0.2</v>
      </c>
      <c r="AH16" s="684">
        <v>89135</v>
      </c>
      <c r="AI16" s="689">
        <f t="shared" si="16"/>
        <v>0.2</v>
      </c>
      <c r="AJ16" s="684">
        <v>111866</v>
      </c>
      <c r="AK16" s="689">
        <f t="shared" si="15"/>
        <v>0.3</v>
      </c>
      <c r="AL16" s="684">
        <v>50304</v>
      </c>
      <c r="AM16" s="689">
        <f t="shared" si="17"/>
        <v>0.1</v>
      </c>
      <c r="AN16" s="694" t="s">
        <v>788</v>
      </c>
      <c r="AO16" s="695" t="s">
        <v>788</v>
      </c>
      <c r="AP16" s="694" t="s">
        <v>29</v>
      </c>
      <c r="AQ16" s="695" t="s">
        <v>788</v>
      </c>
      <c r="AR16" s="694">
        <v>343</v>
      </c>
      <c r="AS16" s="689">
        <f>ROUND(AR16/AR$8*100,1)</f>
        <v>0</v>
      </c>
      <c r="AT16" s="694">
        <v>3553</v>
      </c>
      <c r="AU16" s="689">
        <f>ROUND(AT16/AT$8*100,1)</f>
        <v>0</v>
      </c>
      <c r="AV16" s="694">
        <v>0</v>
      </c>
      <c r="AW16" s="689">
        <f>ROUND(AV16/AV$8*100,1)</f>
        <v>0</v>
      </c>
    </row>
    <row r="17" spans="2:49" ht="22.5" customHeight="1" x14ac:dyDescent="0.15">
      <c r="B17" s="682"/>
      <c r="C17" s="690" t="s">
        <v>789</v>
      </c>
      <c r="D17" s="684">
        <f>SUM(F17:I17)</f>
        <v>224492</v>
      </c>
      <c r="E17" s="685">
        <f>ROUND(D17/D$8*100,1)</f>
        <v>0.7</v>
      </c>
      <c r="F17" s="686">
        <v>60964</v>
      </c>
      <c r="G17" s="687">
        <v>72141</v>
      </c>
      <c r="H17" s="687">
        <v>52339</v>
      </c>
      <c r="I17" s="688">
        <v>39048</v>
      </c>
      <c r="J17" s="684">
        <v>215072</v>
      </c>
      <c r="K17" s="685">
        <f>ROUND(J17/J$8*100,1)</f>
        <v>0.6</v>
      </c>
      <c r="L17" s="684">
        <v>212392</v>
      </c>
      <c r="M17" s="685">
        <v>0.6</v>
      </c>
      <c r="N17" s="684">
        <v>201741</v>
      </c>
      <c r="O17" s="685">
        <v>0.6</v>
      </c>
      <c r="P17" s="684">
        <v>177578</v>
      </c>
      <c r="Q17" s="685">
        <v>0.5</v>
      </c>
      <c r="R17" s="684">
        <v>103661</v>
      </c>
      <c r="S17" s="685">
        <v>0.3</v>
      </c>
      <c r="T17" s="684">
        <v>97185</v>
      </c>
      <c r="U17" s="685">
        <v>0.3</v>
      </c>
      <c r="V17" s="684">
        <v>85600</v>
      </c>
      <c r="W17" s="685">
        <v>0.2</v>
      </c>
      <c r="X17" s="684">
        <v>106746</v>
      </c>
      <c r="Y17" s="689">
        <f>ROUND(X17/$X$8*100,1)</f>
        <v>0.3</v>
      </c>
      <c r="Z17" s="684">
        <v>96294</v>
      </c>
      <c r="AA17" s="689">
        <f>ROUND(Z17/$Z$8*100,1)</f>
        <v>0.3</v>
      </c>
      <c r="AB17" s="684">
        <v>42056</v>
      </c>
      <c r="AC17" s="689">
        <f>ROUND(AB17/$AB$8*100,1)</f>
        <v>0.1</v>
      </c>
      <c r="AD17" s="694" t="s">
        <v>788</v>
      </c>
      <c r="AE17" s="695" t="s">
        <v>788</v>
      </c>
      <c r="AF17" s="694" t="s">
        <v>788</v>
      </c>
      <c r="AG17" s="695" t="s">
        <v>788</v>
      </c>
      <c r="AH17" s="694" t="s">
        <v>788</v>
      </c>
      <c r="AI17" s="695" t="s">
        <v>788</v>
      </c>
      <c r="AJ17" s="694" t="s">
        <v>788</v>
      </c>
      <c r="AK17" s="695" t="s">
        <v>788</v>
      </c>
      <c r="AL17" s="684">
        <v>16352</v>
      </c>
      <c r="AM17" s="689">
        <f t="shared" si="17"/>
        <v>0</v>
      </c>
      <c r="AN17" s="684">
        <v>29761</v>
      </c>
      <c r="AO17" s="689">
        <f t="shared" ref="AO17" si="24">ROUND(AN17/AN$8*100,1)</f>
        <v>0.1</v>
      </c>
      <c r="AP17" s="684">
        <v>30942</v>
      </c>
      <c r="AQ17" s="689">
        <f t="shared" si="19"/>
        <v>0.1</v>
      </c>
      <c r="AR17" s="684">
        <v>35327</v>
      </c>
      <c r="AS17" s="689">
        <f t="shared" ref="AS17" si="25">ROUND(AR17/AR$8*100,1)</f>
        <v>0.1</v>
      </c>
      <c r="AT17" s="684">
        <v>40685</v>
      </c>
      <c r="AU17" s="689">
        <f t="shared" ref="AU17" si="26">ROUND(AT17/AT$8*100,1)</f>
        <v>0.1</v>
      </c>
      <c r="AV17" s="684">
        <v>46390</v>
      </c>
      <c r="AW17" s="689">
        <f t="shared" ref="AW17" si="27">ROUND(AV17/AV$8*100,1)</f>
        <v>0.1</v>
      </c>
    </row>
    <row r="18" spans="2:49" ht="22.5" customHeight="1" x14ac:dyDescent="0.15">
      <c r="B18" s="682"/>
      <c r="C18" s="690" t="s">
        <v>790</v>
      </c>
      <c r="D18" s="684"/>
      <c r="E18" s="685"/>
      <c r="F18" s="686"/>
      <c r="G18" s="687"/>
      <c r="H18" s="687"/>
      <c r="I18" s="688"/>
      <c r="J18" s="684"/>
      <c r="K18" s="685"/>
      <c r="L18" s="684"/>
      <c r="M18" s="685"/>
      <c r="N18" s="684"/>
      <c r="O18" s="685"/>
      <c r="P18" s="684"/>
      <c r="Q18" s="685"/>
      <c r="R18" s="684"/>
      <c r="S18" s="685"/>
      <c r="T18" s="684"/>
      <c r="U18" s="685"/>
      <c r="V18" s="684"/>
      <c r="W18" s="685"/>
      <c r="X18" s="684"/>
      <c r="Y18" s="689"/>
      <c r="Z18" s="684"/>
      <c r="AA18" s="689"/>
      <c r="AB18" s="684"/>
      <c r="AC18" s="689"/>
      <c r="AD18" s="694" t="s">
        <v>788</v>
      </c>
      <c r="AE18" s="695" t="s">
        <v>788</v>
      </c>
      <c r="AF18" s="694" t="s">
        <v>788</v>
      </c>
      <c r="AG18" s="695" t="s">
        <v>788</v>
      </c>
      <c r="AH18" s="694" t="s">
        <v>788</v>
      </c>
      <c r="AI18" s="695" t="s">
        <v>788</v>
      </c>
      <c r="AJ18" s="694" t="s">
        <v>788</v>
      </c>
      <c r="AK18" s="695" t="s">
        <v>788</v>
      </c>
      <c r="AL18" s="694" t="s">
        <v>788</v>
      </c>
      <c r="AM18" s="695" t="s">
        <v>788</v>
      </c>
      <c r="AN18" s="684">
        <v>121157</v>
      </c>
      <c r="AO18" s="689">
        <f>ROUND(AN18/AN$8*100,1)</f>
        <v>0.2</v>
      </c>
      <c r="AP18" s="684">
        <v>225047</v>
      </c>
      <c r="AQ18" s="689">
        <f>ROUND(AP18/AP$8*100,1)</f>
        <v>0.5</v>
      </c>
      <c r="AR18" s="684">
        <v>236008</v>
      </c>
      <c r="AS18" s="689">
        <f>ROUND(AR18/AR$8*100,1)</f>
        <v>0.5</v>
      </c>
      <c r="AT18" s="684">
        <v>264312</v>
      </c>
      <c r="AU18" s="689">
        <f>ROUND(AT18/AT$8*100,1)</f>
        <v>0.5</v>
      </c>
      <c r="AV18" s="684">
        <v>291455</v>
      </c>
      <c r="AW18" s="689">
        <f>ROUND(AV18/AV$8*100,1)</f>
        <v>0.5</v>
      </c>
    </row>
    <row r="19" spans="2:49" ht="22.5" customHeight="1" x14ac:dyDescent="0.15">
      <c r="B19" s="682"/>
      <c r="C19" s="690" t="s">
        <v>791</v>
      </c>
      <c r="D19" s="684">
        <f t="shared" si="8"/>
        <v>360671</v>
      </c>
      <c r="E19" s="685">
        <f t="shared" si="9"/>
        <v>1.2</v>
      </c>
      <c r="F19" s="686">
        <v>95222</v>
      </c>
      <c r="G19" s="687">
        <v>123051</v>
      </c>
      <c r="H19" s="687">
        <v>91790</v>
      </c>
      <c r="I19" s="688">
        <v>50608</v>
      </c>
      <c r="J19" s="684">
        <v>380645</v>
      </c>
      <c r="K19" s="685">
        <f t="shared" si="10"/>
        <v>1</v>
      </c>
      <c r="L19" s="684">
        <v>308607</v>
      </c>
      <c r="M19" s="685">
        <v>0.9</v>
      </c>
      <c r="N19" s="684">
        <v>85200</v>
      </c>
      <c r="O19" s="685">
        <v>0.3</v>
      </c>
      <c r="P19" s="684">
        <v>180261</v>
      </c>
      <c r="Q19" s="685">
        <v>0.5</v>
      </c>
      <c r="R19" s="684">
        <v>179065</v>
      </c>
      <c r="S19" s="685">
        <v>0.5</v>
      </c>
      <c r="T19" s="684">
        <v>169230</v>
      </c>
      <c r="U19" s="685">
        <v>0.5</v>
      </c>
      <c r="V19" s="684">
        <v>144250</v>
      </c>
      <c r="W19" s="685">
        <v>0.4</v>
      </c>
      <c r="X19" s="684">
        <v>63685</v>
      </c>
      <c r="Y19" s="689">
        <f t="shared" si="11"/>
        <v>0.2</v>
      </c>
      <c r="Z19" s="684">
        <v>59229</v>
      </c>
      <c r="AA19" s="689">
        <f t="shared" si="12"/>
        <v>0.2</v>
      </c>
      <c r="AB19" s="684">
        <v>52732</v>
      </c>
      <c r="AC19" s="689">
        <f t="shared" si="13"/>
        <v>0.1</v>
      </c>
      <c r="AD19" s="684">
        <v>51771</v>
      </c>
      <c r="AE19" s="689">
        <f t="shared" si="14"/>
        <v>0.1</v>
      </c>
      <c r="AF19" s="684">
        <v>54945</v>
      </c>
      <c r="AG19" s="689">
        <f>ROUND(AF19/$AF$8*100,1)</f>
        <v>0.1</v>
      </c>
      <c r="AH19" s="684">
        <v>56279</v>
      </c>
      <c r="AI19" s="689">
        <f t="shared" si="16"/>
        <v>0.1</v>
      </c>
      <c r="AJ19" s="684">
        <v>65828</v>
      </c>
      <c r="AK19" s="689">
        <f t="shared" si="15"/>
        <v>0.2</v>
      </c>
      <c r="AL19" s="684">
        <v>336809</v>
      </c>
      <c r="AM19" s="689">
        <f t="shared" si="17"/>
        <v>0.7</v>
      </c>
      <c r="AN19" s="684">
        <v>99650</v>
      </c>
      <c r="AO19" s="689">
        <f t="shared" ref="AO19:AO21" si="28">ROUND(AN19/AN$8*100,1)</f>
        <v>0.2</v>
      </c>
      <c r="AP19" s="684">
        <v>339306</v>
      </c>
      <c r="AQ19" s="689">
        <f t="shared" si="19"/>
        <v>0.7</v>
      </c>
      <c r="AR19" s="684">
        <v>103192</v>
      </c>
      <c r="AS19" s="689">
        <f t="shared" ref="AS19:AS21" si="29">ROUND(AR19/AR$8*100,1)</f>
        <v>0.2</v>
      </c>
      <c r="AT19" s="684">
        <v>148855</v>
      </c>
      <c r="AU19" s="689">
        <f t="shared" ref="AU19:AU21" si="30">ROUND(AT19/AT$8*100,1)</f>
        <v>0.3</v>
      </c>
      <c r="AV19" s="684">
        <v>563241</v>
      </c>
      <c r="AW19" s="689">
        <f t="shared" ref="AW19:AW21" si="31">ROUND(AV19/AV$8*100,1)</f>
        <v>1</v>
      </c>
    </row>
    <row r="20" spans="2:49" ht="22.5" customHeight="1" x14ac:dyDescent="0.15">
      <c r="B20" s="682"/>
      <c r="C20" s="683" t="s">
        <v>792</v>
      </c>
      <c r="D20" s="684">
        <f t="shared" si="8"/>
        <v>6870752</v>
      </c>
      <c r="E20" s="685">
        <f t="shared" si="9"/>
        <v>22.2</v>
      </c>
      <c r="F20" s="686">
        <v>1146830</v>
      </c>
      <c r="G20" s="687">
        <v>2296483</v>
      </c>
      <c r="H20" s="687">
        <v>1991192</v>
      </c>
      <c r="I20" s="688">
        <v>1436247</v>
      </c>
      <c r="J20" s="684">
        <v>6319704</v>
      </c>
      <c r="K20" s="685">
        <f t="shared" si="10"/>
        <v>17.399999999999999</v>
      </c>
      <c r="L20" s="684">
        <v>6593336</v>
      </c>
      <c r="M20" s="685">
        <v>18.899999999999999</v>
      </c>
      <c r="N20" s="684">
        <v>6257722</v>
      </c>
      <c r="O20" s="685">
        <v>19.399999999999999</v>
      </c>
      <c r="P20" s="684">
        <v>6334359</v>
      </c>
      <c r="Q20" s="685">
        <v>19</v>
      </c>
      <c r="R20" s="684">
        <v>6750080</v>
      </c>
      <c r="S20" s="685">
        <v>20.6</v>
      </c>
      <c r="T20" s="684">
        <v>7713325</v>
      </c>
      <c r="U20" s="685">
        <v>22.1</v>
      </c>
      <c r="V20" s="684">
        <v>7935844</v>
      </c>
      <c r="W20" s="685">
        <v>22.7</v>
      </c>
      <c r="X20" s="684">
        <v>8033090</v>
      </c>
      <c r="Y20" s="689">
        <f t="shared" si="11"/>
        <v>22.3</v>
      </c>
      <c r="Z20" s="684">
        <v>7771150</v>
      </c>
      <c r="AA20" s="689">
        <f t="shared" si="12"/>
        <v>20.9</v>
      </c>
      <c r="AB20" s="684">
        <v>7632918</v>
      </c>
      <c r="AC20" s="689">
        <f>ROUND(AB20/$AB$8*100,1)+0.1</f>
        <v>20.200000000000003</v>
      </c>
      <c r="AD20" s="684">
        <v>7640242</v>
      </c>
      <c r="AE20" s="689">
        <f t="shared" si="14"/>
        <v>19.899999999999999</v>
      </c>
      <c r="AF20" s="684">
        <v>7353111</v>
      </c>
      <c r="AG20" s="689">
        <f t="shared" si="23"/>
        <v>17.8</v>
      </c>
      <c r="AH20" s="684">
        <v>7635443</v>
      </c>
      <c r="AI20" s="689">
        <f>ROUND(AH20/$AH$8*100,1)-0.1</f>
        <v>18.5</v>
      </c>
      <c r="AJ20" s="684">
        <v>7118695</v>
      </c>
      <c r="AK20" s="689">
        <f>ROUND(AJ20/$AJ$8*100,1)-0.1</f>
        <v>17.5</v>
      </c>
      <c r="AL20" s="684">
        <v>7352525</v>
      </c>
      <c r="AM20" s="689">
        <f t="shared" si="17"/>
        <v>15.5</v>
      </c>
      <c r="AN20" s="684">
        <v>7896750</v>
      </c>
      <c r="AO20" s="689">
        <f t="shared" si="28"/>
        <v>13.6</v>
      </c>
      <c r="AP20" s="684">
        <v>8752929</v>
      </c>
      <c r="AQ20" s="689">
        <f t="shared" si="19"/>
        <v>17.7</v>
      </c>
      <c r="AR20" s="684">
        <v>9062911</v>
      </c>
      <c r="AS20" s="689">
        <f t="shared" si="29"/>
        <v>18.899999999999999</v>
      </c>
      <c r="AT20" s="684">
        <v>9237634</v>
      </c>
      <c r="AU20" s="689">
        <f t="shared" si="30"/>
        <v>18</v>
      </c>
      <c r="AV20" s="684">
        <v>9726005</v>
      </c>
      <c r="AW20" s="689">
        <f t="shared" si="31"/>
        <v>17.899999999999999</v>
      </c>
    </row>
    <row r="21" spans="2:49" ht="22.5" customHeight="1" x14ac:dyDescent="0.15">
      <c r="B21" s="682"/>
      <c r="C21" s="690" t="s">
        <v>793</v>
      </c>
      <c r="D21" s="684">
        <f t="shared" si="8"/>
        <v>16487</v>
      </c>
      <c r="E21" s="685">
        <f t="shared" si="9"/>
        <v>0.1</v>
      </c>
      <c r="F21" s="686">
        <v>4520</v>
      </c>
      <c r="G21" s="687">
        <v>5621</v>
      </c>
      <c r="H21" s="692">
        <v>4151</v>
      </c>
      <c r="I21" s="688">
        <v>2195</v>
      </c>
      <c r="J21" s="684">
        <v>16549</v>
      </c>
      <c r="K21" s="685">
        <f t="shared" si="10"/>
        <v>0</v>
      </c>
      <c r="L21" s="684">
        <v>17815</v>
      </c>
      <c r="M21" s="685">
        <v>0.1</v>
      </c>
      <c r="N21" s="684">
        <v>17862</v>
      </c>
      <c r="O21" s="685">
        <v>0.1</v>
      </c>
      <c r="P21" s="684">
        <v>15952</v>
      </c>
      <c r="Q21" s="685">
        <v>0.1</v>
      </c>
      <c r="R21" s="684">
        <v>15900</v>
      </c>
      <c r="S21" s="685">
        <v>0.1</v>
      </c>
      <c r="T21" s="684">
        <v>15033</v>
      </c>
      <c r="U21" s="685">
        <v>0</v>
      </c>
      <c r="V21" s="684">
        <v>14256</v>
      </c>
      <c r="W21" s="685">
        <v>0</v>
      </c>
      <c r="X21" s="684">
        <v>13544</v>
      </c>
      <c r="Y21" s="689">
        <f>ROUNDUP(X21/$X$8*100,1)</f>
        <v>0.1</v>
      </c>
      <c r="Z21" s="684">
        <v>13172</v>
      </c>
      <c r="AA21" s="689">
        <f t="shared" si="12"/>
        <v>0</v>
      </c>
      <c r="AB21" s="684">
        <v>11559</v>
      </c>
      <c r="AC21" s="689">
        <f t="shared" si="13"/>
        <v>0</v>
      </c>
      <c r="AD21" s="684">
        <v>11834</v>
      </c>
      <c r="AE21" s="689">
        <f t="shared" si="14"/>
        <v>0</v>
      </c>
      <c r="AF21" s="684">
        <v>10898</v>
      </c>
      <c r="AG21" s="689">
        <f t="shared" si="23"/>
        <v>0</v>
      </c>
      <c r="AH21" s="684">
        <v>10447</v>
      </c>
      <c r="AI21" s="689">
        <f t="shared" si="16"/>
        <v>0</v>
      </c>
      <c r="AJ21" s="684">
        <v>9396</v>
      </c>
      <c r="AK21" s="689">
        <f t="shared" ref="AK21:AK32" si="32">ROUND(AJ21/$AJ$8*100,1)</f>
        <v>0</v>
      </c>
      <c r="AL21" s="684">
        <v>8943</v>
      </c>
      <c r="AM21" s="689">
        <f t="shared" si="17"/>
        <v>0</v>
      </c>
      <c r="AN21" s="684">
        <v>9673</v>
      </c>
      <c r="AO21" s="689">
        <f t="shared" si="28"/>
        <v>0</v>
      </c>
      <c r="AP21" s="684">
        <v>8839</v>
      </c>
      <c r="AQ21" s="689">
        <f t="shared" si="19"/>
        <v>0</v>
      </c>
      <c r="AR21" s="684">
        <v>8016</v>
      </c>
      <c r="AS21" s="689">
        <f t="shared" si="29"/>
        <v>0</v>
      </c>
      <c r="AT21" s="684">
        <v>7447</v>
      </c>
      <c r="AU21" s="689">
        <f t="shared" si="30"/>
        <v>0</v>
      </c>
      <c r="AV21" s="684">
        <v>6689</v>
      </c>
      <c r="AW21" s="689">
        <f t="shared" si="31"/>
        <v>0</v>
      </c>
    </row>
    <row r="22" spans="2:49" ht="22.5" customHeight="1" x14ac:dyDescent="0.15">
      <c r="B22" s="696" t="s">
        <v>776</v>
      </c>
      <c r="C22" s="690" t="s">
        <v>794</v>
      </c>
      <c r="D22" s="684">
        <f t="shared" si="8"/>
        <v>264663</v>
      </c>
      <c r="E22" s="685">
        <f t="shared" si="9"/>
        <v>0.9</v>
      </c>
      <c r="F22" s="686">
        <v>35241</v>
      </c>
      <c r="G22" s="687">
        <v>103956</v>
      </c>
      <c r="H22" s="687">
        <v>51161</v>
      </c>
      <c r="I22" s="688">
        <v>74305</v>
      </c>
      <c r="J22" s="684">
        <v>291659</v>
      </c>
      <c r="K22" s="685">
        <f t="shared" si="10"/>
        <v>0.8</v>
      </c>
      <c r="L22" s="684">
        <v>372395</v>
      </c>
      <c r="M22" s="685">
        <v>1.1000000000000001</v>
      </c>
      <c r="N22" s="684">
        <v>405058</v>
      </c>
      <c r="O22" s="685">
        <v>1.2</v>
      </c>
      <c r="P22" s="684">
        <v>493483</v>
      </c>
      <c r="Q22" s="685">
        <v>1.5</v>
      </c>
      <c r="R22" s="684">
        <v>515639</v>
      </c>
      <c r="S22" s="685">
        <v>1.6</v>
      </c>
      <c r="T22" s="684">
        <v>517782</v>
      </c>
      <c r="U22" s="685">
        <v>1.5</v>
      </c>
      <c r="V22" s="684">
        <v>496040</v>
      </c>
      <c r="W22" s="685">
        <v>1.4</v>
      </c>
      <c r="X22" s="684">
        <v>581717</v>
      </c>
      <c r="Y22" s="689">
        <f t="shared" ref="Y22:Y32" si="33">ROUND(X22/$X$8*100,1)</f>
        <v>1.6</v>
      </c>
      <c r="Z22" s="684">
        <v>631755</v>
      </c>
      <c r="AA22" s="689">
        <f t="shared" si="12"/>
        <v>1.7</v>
      </c>
      <c r="AB22" s="684">
        <v>649062</v>
      </c>
      <c r="AC22" s="689">
        <f t="shared" si="13"/>
        <v>1.7</v>
      </c>
      <c r="AD22" s="684">
        <v>608497</v>
      </c>
      <c r="AE22" s="689">
        <f t="shared" si="14"/>
        <v>1.6</v>
      </c>
      <c r="AF22" s="684">
        <v>632577</v>
      </c>
      <c r="AG22" s="689">
        <f t="shared" si="23"/>
        <v>1.5</v>
      </c>
      <c r="AH22" s="684">
        <v>690412</v>
      </c>
      <c r="AI22" s="689">
        <f t="shared" si="16"/>
        <v>1.7</v>
      </c>
      <c r="AJ22" s="684">
        <v>688200</v>
      </c>
      <c r="AK22" s="689">
        <f t="shared" si="32"/>
        <v>1.7</v>
      </c>
      <c r="AL22" s="684">
        <v>589447</v>
      </c>
      <c r="AM22" s="689">
        <f>ROUND(AL22/AL$8*100,1)+0.1</f>
        <v>1.3</v>
      </c>
      <c r="AN22" s="684">
        <v>419301</v>
      </c>
      <c r="AO22" s="689">
        <f>ROUND(AN22/AN$8*100,1)</f>
        <v>0.7</v>
      </c>
      <c r="AP22" s="684">
        <v>387366</v>
      </c>
      <c r="AQ22" s="689">
        <f>ROUND(AP22/AP$8*100,1)</f>
        <v>0.8</v>
      </c>
      <c r="AR22" s="684">
        <v>358367</v>
      </c>
      <c r="AS22" s="689">
        <f>ROUND(AR22/AR$8*100,1)+0.1</f>
        <v>0.79999999999999993</v>
      </c>
      <c r="AT22" s="684">
        <v>361326</v>
      </c>
      <c r="AU22" s="689">
        <f>ROUND(AT22/AT$8*100,1)</f>
        <v>0.7</v>
      </c>
      <c r="AV22" s="684">
        <v>364885</v>
      </c>
      <c r="AW22" s="689">
        <f>ROUND(AV22/AV$8*100,1)</f>
        <v>0.7</v>
      </c>
    </row>
    <row r="23" spans="2:49" ht="22.5" customHeight="1" x14ac:dyDescent="0.15">
      <c r="B23" s="696" t="s">
        <v>776</v>
      </c>
      <c r="C23" s="683" t="s">
        <v>795</v>
      </c>
      <c r="D23" s="684">
        <f t="shared" si="8"/>
        <v>906790</v>
      </c>
      <c r="E23" s="685">
        <f t="shared" si="9"/>
        <v>2.9</v>
      </c>
      <c r="F23" s="686">
        <v>228493</v>
      </c>
      <c r="G23" s="687">
        <v>391941</v>
      </c>
      <c r="H23" s="687">
        <v>188998</v>
      </c>
      <c r="I23" s="688">
        <v>97358</v>
      </c>
      <c r="J23" s="684">
        <v>895840</v>
      </c>
      <c r="K23" s="685">
        <f t="shared" si="10"/>
        <v>2.5</v>
      </c>
      <c r="L23" s="684">
        <v>850604</v>
      </c>
      <c r="M23" s="685">
        <v>2.4</v>
      </c>
      <c r="N23" s="684">
        <v>805552</v>
      </c>
      <c r="O23" s="685">
        <v>2.5</v>
      </c>
      <c r="P23" s="684">
        <v>697952</v>
      </c>
      <c r="Q23" s="685">
        <v>2.1</v>
      </c>
      <c r="R23" s="684">
        <v>692871</v>
      </c>
      <c r="S23" s="685">
        <v>2.1</v>
      </c>
      <c r="T23" s="684">
        <v>673896</v>
      </c>
      <c r="U23" s="685">
        <v>1.9</v>
      </c>
      <c r="V23" s="684">
        <v>680637</v>
      </c>
      <c r="W23" s="685">
        <v>1.9</v>
      </c>
      <c r="X23" s="684">
        <v>663154</v>
      </c>
      <c r="Y23" s="689">
        <f t="shared" si="33"/>
        <v>1.8</v>
      </c>
      <c r="Z23" s="684">
        <v>638701</v>
      </c>
      <c r="AA23" s="689">
        <f t="shared" si="12"/>
        <v>1.7</v>
      </c>
      <c r="AB23" s="684">
        <v>618207</v>
      </c>
      <c r="AC23" s="689">
        <f t="shared" si="13"/>
        <v>1.6</v>
      </c>
      <c r="AD23" s="684">
        <v>554292</v>
      </c>
      <c r="AE23" s="689">
        <f t="shared" si="14"/>
        <v>1.4</v>
      </c>
      <c r="AF23" s="684">
        <v>536410</v>
      </c>
      <c r="AG23" s="689">
        <f t="shared" si="23"/>
        <v>1.3</v>
      </c>
      <c r="AH23" s="684">
        <v>525861</v>
      </c>
      <c r="AI23" s="689">
        <f t="shared" si="16"/>
        <v>1.3</v>
      </c>
      <c r="AJ23" s="684">
        <v>539902</v>
      </c>
      <c r="AK23" s="689">
        <f t="shared" si="32"/>
        <v>1.3</v>
      </c>
      <c r="AL23" s="684">
        <v>422965</v>
      </c>
      <c r="AM23" s="689">
        <f t="shared" si="17"/>
        <v>0.9</v>
      </c>
      <c r="AN23" s="684">
        <v>278789</v>
      </c>
      <c r="AO23" s="689">
        <f t="shared" ref="AO23:AO24" si="34">ROUND(AN23/AN$8*100,1)</f>
        <v>0.5</v>
      </c>
      <c r="AP23" s="684">
        <v>288358</v>
      </c>
      <c r="AQ23" s="689">
        <f t="shared" ref="AQ23:AQ24" si="35">ROUND(AP23/AP$8*100,1)</f>
        <v>0.6</v>
      </c>
      <c r="AR23" s="684">
        <v>260694</v>
      </c>
      <c r="AS23" s="689">
        <f t="shared" ref="AS23:AS24" si="36">ROUND(AR23/AR$8*100,1)</f>
        <v>0.5</v>
      </c>
      <c r="AT23" s="684">
        <v>278709</v>
      </c>
      <c r="AU23" s="689">
        <f t="shared" ref="AU23:AU24" si="37">ROUND(AT23/AT$8*100,1)</f>
        <v>0.5</v>
      </c>
      <c r="AV23" s="684">
        <v>268159</v>
      </c>
      <c r="AW23" s="689">
        <f t="shared" ref="AW23:AW24" si="38">ROUND(AV23/AV$8*100,1)</f>
        <v>0.5</v>
      </c>
    </row>
    <row r="24" spans="2:49" ht="22.5" customHeight="1" x14ac:dyDescent="0.15">
      <c r="B24" s="696" t="s">
        <v>776</v>
      </c>
      <c r="C24" s="683" t="s">
        <v>796</v>
      </c>
      <c r="D24" s="684">
        <f t="shared" si="8"/>
        <v>170701</v>
      </c>
      <c r="E24" s="685">
        <f t="shared" si="9"/>
        <v>0.6</v>
      </c>
      <c r="F24" s="686">
        <v>59603</v>
      </c>
      <c r="G24" s="687">
        <v>57360</v>
      </c>
      <c r="H24" s="687">
        <v>36524</v>
      </c>
      <c r="I24" s="688">
        <v>17214</v>
      </c>
      <c r="J24" s="684">
        <v>183177</v>
      </c>
      <c r="K24" s="685">
        <f t="shared" si="10"/>
        <v>0.5</v>
      </c>
      <c r="L24" s="684">
        <v>221599</v>
      </c>
      <c r="M24" s="685">
        <v>0.6</v>
      </c>
      <c r="N24" s="684">
        <v>210973</v>
      </c>
      <c r="O24" s="685">
        <v>0.6</v>
      </c>
      <c r="P24" s="684">
        <v>213148</v>
      </c>
      <c r="Q24" s="685">
        <v>0.6</v>
      </c>
      <c r="R24" s="684">
        <v>207192</v>
      </c>
      <c r="S24" s="685">
        <v>0.6</v>
      </c>
      <c r="T24" s="684">
        <v>207867</v>
      </c>
      <c r="U24" s="685">
        <v>0.6</v>
      </c>
      <c r="V24" s="684">
        <v>204605</v>
      </c>
      <c r="W24" s="685">
        <v>0.6</v>
      </c>
      <c r="X24" s="684">
        <v>202869</v>
      </c>
      <c r="Y24" s="689">
        <f t="shared" si="33"/>
        <v>0.6</v>
      </c>
      <c r="Z24" s="684">
        <v>217153</v>
      </c>
      <c r="AA24" s="689">
        <f t="shared" si="12"/>
        <v>0.6</v>
      </c>
      <c r="AB24" s="684">
        <v>199319</v>
      </c>
      <c r="AC24" s="689">
        <f t="shared" si="13"/>
        <v>0.5</v>
      </c>
      <c r="AD24" s="684">
        <v>203988</v>
      </c>
      <c r="AE24" s="689">
        <f t="shared" si="14"/>
        <v>0.5</v>
      </c>
      <c r="AF24" s="684">
        <v>205559</v>
      </c>
      <c r="AG24" s="689">
        <f t="shared" si="23"/>
        <v>0.5</v>
      </c>
      <c r="AH24" s="684">
        <v>205437</v>
      </c>
      <c r="AI24" s="689">
        <f t="shared" si="16"/>
        <v>0.5</v>
      </c>
      <c r="AJ24" s="684">
        <v>206708</v>
      </c>
      <c r="AK24" s="689">
        <f t="shared" si="32"/>
        <v>0.5</v>
      </c>
      <c r="AL24" s="684">
        <v>209504</v>
      </c>
      <c r="AM24" s="689">
        <f t="shared" si="17"/>
        <v>0.4</v>
      </c>
      <c r="AN24" s="684">
        <v>207119</v>
      </c>
      <c r="AO24" s="689">
        <f t="shared" si="34"/>
        <v>0.4</v>
      </c>
      <c r="AP24" s="684">
        <v>213866</v>
      </c>
      <c r="AQ24" s="689">
        <f t="shared" si="35"/>
        <v>0.4</v>
      </c>
      <c r="AR24" s="684">
        <v>213282</v>
      </c>
      <c r="AS24" s="689">
        <f t="shared" si="36"/>
        <v>0.4</v>
      </c>
      <c r="AT24" s="684">
        <v>212025</v>
      </c>
      <c r="AU24" s="689">
        <f t="shared" si="37"/>
        <v>0.4</v>
      </c>
      <c r="AV24" s="684">
        <v>205997</v>
      </c>
      <c r="AW24" s="689">
        <f t="shared" si="38"/>
        <v>0.4</v>
      </c>
    </row>
    <row r="25" spans="2:49" ht="22.5" customHeight="1" x14ac:dyDescent="0.15">
      <c r="B25" s="682"/>
      <c r="C25" s="683" t="s">
        <v>797</v>
      </c>
      <c r="D25" s="684">
        <f t="shared" si="8"/>
        <v>1606652</v>
      </c>
      <c r="E25" s="685">
        <f t="shared" si="9"/>
        <v>5.2</v>
      </c>
      <c r="F25" s="686">
        <v>354420</v>
      </c>
      <c r="G25" s="687">
        <v>711261</v>
      </c>
      <c r="H25" s="687">
        <v>373357</v>
      </c>
      <c r="I25" s="688">
        <v>167614</v>
      </c>
      <c r="J25" s="684">
        <v>2153553</v>
      </c>
      <c r="K25" s="685">
        <f t="shared" si="10"/>
        <v>5.9</v>
      </c>
      <c r="L25" s="684">
        <v>2013510</v>
      </c>
      <c r="M25" s="685">
        <v>5.8</v>
      </c>
      <c r="N25" s="684">
        <v>1768459</v>
      </c>
      <c r="O25" s="685">
        <v>5.5</v>
      </c>
      <c r="P25" s="684">
        <v>3399096</v>
      </c>
      <c r="Q25" s="685">
        <v>10.199999999999999</v>
      </c>
      <c r="R25" s="684">
        <v>3133586</v>
      </c>
      <c r="S25" s="685">
        <v>9.6</v>
      </c>
      <c r="T25" s="684">
        <v>3747923</v>
      </c>
      <c r="U25" s="685">
        <v>10.7</v>
      </c>
      <c r="V25" s="684">
        <v>3733272</v>
      </c>
      <c r="W25" s="685">
        <v>10.7</v>
      </c>
      <c r="X25" s="684">
        <v>3650730</v>
      </c>
      <c r="Y25" s="689">
        <f t="shared" si="33"/>
        <v>10.1</v>
      </c>
      <c r="Z25" s="684">
        <v>4116889</v>
      </c>
      <c r="AA25" s="689">
        <f t="shared" si="12"/>
        <v>11.1</v>
      </c>
      <c r="AB25" s="684">
        <v>4177607</v>
      </c>
      <c r="AC25" s="689">
        <f t="shared" si="13"/>
        <v>11</v>
      </c>
      <c r="AD25" s="684">
        <v>4017246</v>
      </c>
      <c r="AE25" s="689">
        <f t="shared" si="14"/>
        <v>10.5</v>
      </c>
      <c r="AF25" s="684">
        <v>4041226</v>
      </c>
      <c r="AG25" s="689">
        <f t="shared" si="23"/>
        <v>9.8000000000000007</v>
      </c>
      <c r="AH25" s="684">
        <v>4116441</v>
      </c>
      <c r="AI25" s="689">
        <f t="shared" si="16"/>
        <v>10</v>
      </c>
      <c r="AJ25" s="684">
        <v>3888014</v>
      </c>
      <c r="AK25" s="689">
        <f t="shared" si="32"/>
        <v>9.6</v>
      </c>
      <c r="AL25" s="684">
        <v>4445044</v>
      </c>
      <c r="AM25" s="689">
        <f t="shared" si="17"/>
        <v>9.4</v>
      </c>
      <c r="AN25" s="684">
        <v>15220950</v>
      </c>
      <c r="AO25" s="689">
        <f>ROUND(AN25/AN$8*100,1)-0.1</f>
        <v>26.099999999999998</v>
      </c>
      <c r="AP25" s="684">
        <v>7995177</v>
      </c>
      <c r="AQ25" s="689">
        <f>ROUND(AP25/AP$8*100,1)</f>
        <v>16.2</v>
      </c>
      <c r="AR25" s="684">
        <v>6808090</v>
      </c>
      <c r="AS25" s="689">
        <f>ROUND(AR25/AR$8*100,1)</f>
        <v>14.2</v>
      </c>
      <c r="AT25" s="684">
        <v>6774159</v>
      </c>
      <c r="AU25" s="689">
        <f>ROUND(AT25/AT$8*100,1)</f>
        <v>13.2</v>
      </c>
      <c r="AV25" s="684">
        <v>6972236</v>
      </c>
      <c r="AW25" s="689">
        <f>ROUND(AV25/AV$8*100,1)</f>
        <v>12.8</v>
      </c>
    </row>
    <row r="26" spans="2:49" ht="22.5" customHeight="1" x14ac:dyDescent="0.15">
      <c r="B26" s="682"/>
      <c r="C26" s="683" t="s">
        <v>798</v>
      </c>
      <c r="D26" s="684">
        <f t="shared" si="8"/>
        <v>1639225</v>
      </c>
      <c r="E26" s="685">
        <f t="shared" si="9"/>
        <v>5.3</v>
      </c>
      <c r="F26" s="686">
        <v>549996</v>
      </c>
      <c r="G26" s="687">
        <v>448286</v>
      </c>
      <c r="H26" s="687">
        <v>300581</v>
      </c>
      <c r="I26" s="688">
        <v>340362</v>
      </c>
      <c r="J26" s="684">
        <v>1585482</v>
      </c>
      <c r="K26" s="685">
        <f t="shared" si="10"/>
        <v>4.4000000000000004</v>
      </c>
      <c r="L26" s="684">
        <v>1495556</v>
      </c>
      <c r="M26" s="685">
        <v>4.3</v>
      </c>
      <c r="N26" s="684">
        <v>2176136</v>
      </c>
      <c r="O26" s="685">
        <v>6.7</v>
      </c>
      <c r="P26" s="684">
        <v>1947420</v>
      </c>
      <c r="Q26" s="685">
        <v>5.8</v>
      </c>
      <c r="R26" s="684">
        <v>2030216</v>
      </c>
      <c r="S26" s="685">
        <v>6.2</v>
      </c>
      <c r="T26" s="684">
        <v>2466220</v>
      </c>
      <c r="U26" s="685">
        <v>7.1</v>
      </c>
      <c r="V26" s="684">
        <v>2326009</v>
      </c>
      <c r="W26" s="685">
        <v>6.6</v>
      </c>
      <c r="X26" s="684">
        <v>2340693</v>
      </c>
      <c r="Y26" s="689">
        <f t="shared" si="33"/>
        <v>6.5</v>
      </c>
      <c r="Z26" s="684">
        <v>2462352</v>
      </c>
      <c r="AA26" s="689">
        <f t="shared" si="12"/>
        <v>6.6</v>
      </c>
      <c r="AB26" s="684">
        <v>2586963</v>
      </c>
      <c r="AC26" s="689">
        <f t="shared" si="13"/>
        <v>6.8</v>
      </c>
      <c r="AD26" s="684">
        <v>3367764</v>
      </c>
      <c r="AE26" s="689">
        <f t="shared" si="14"/>
        <v>8.8000000000000007</v>
      </c>
      <c r="AF26" s="684">
        <v>3332670</v>
      </c>
      <c r="AG26" s="689">
        <f t="shared" si="23"/>
        <v>8.1</v>
      </c>
      <c r="AH26" s="684">
        <v>3039344</v>
      </c>
      <c r="AI26" s="689">
        <f t="shared" si="16"/>
        <v>7.4</v>
      </c>
      <c r="AJ26" s="684">
        <v>3261917</v>
      </c>
      <c r="AK26" s="689">
        <f t="shared" si="32"/>
        <v>8</v>
      </c>
      <c r="AL26" s="684">
        <v>4235970</v>
      </c>
      <c r="AM26" s="689">
        <f>ROUND(AL26/AL$8*100,1)+0.1</f>
        <v>9</v>
      </c>
      <c r="AN26" s="684">
        <v>3158063</v>
      </c>
      <c r="AO26" s="689">
        <f>ROUND(AN26/AN$8*100,1)</f>
        <v>5.4</v>
      </c>
      <c r="AP26" s="684">
        <v>3565408</v>
      </c>
      <c r="AQ26" s="689">
        <f>ROUND(AP26/AP$8*100,1)</f>
        <v>7.2</v>
      </c>
      <c r="AR26" s="684">
        <v>3406928</v>
      </c>
      <c r="AS26" s="689">
        <f>ROUND(AR26/AR$8*100,1)</f>
        <v>7.1</v>
      </c>
      <c r="AT26" s="684">
        <v>3911509</v>
      </c>
      <c r="AU26" s="689">
        <f>ROUND(AT26/AT$8*100,1)</f>
        <v>7.6</v>
      </c>
      <c r="AV26" s="684">
        <v>4864092</v>
      </c>
      <c r="AW26" s="689">
        <f>ROUND(AV26/AV$8*100,1)</f>
        <v>8.9</v>
      </c>
    </row>
    <row r="27" spans="2:49" ht="22.5" customHeight="1" x14ac:dyDescent="0.15">
      <c r="B27" s="696" t="s">
        <v>776</v>
      </c>
      <c r="C27" s="683" t="s">
        <v>799</v>
      </c>
      <c r="D27" s="684">
        <f t="shared" si="8"/>
        <v>137341</v>
      </c>
      <c r="E27" s="685">
        <f t="shared" si="9"/>
        <v>0.4</v>
      </c>
      <c r="F27" s="686">
        <v>85337</v>
      </c>
      <c r="G27" s="687">
        <v>23668</v>
      </c>
      <c r="H27" s="687">
        <v>7209</v>
      </c>
      <c r="I27" s="688">
        <v>21127</v>
      </c>
      <c r="J27" s="684">
        <v>224516</v>
      </c>
      <c r="K27" s="685">
        <f t="shared" si="10"/>
        <v>0.6</v>
      </c>
      <c r="L27" s="684">
        <v>96190</v>
      </c>
      <c r="M27" s="685">
        <v>0.3</v>
      </c>
      <c r="N27" s="684">
        <v>103778</v>
      </c>
      <c r="O27" s="685">
        <v>0.3</v>
      </c>
      <c r="P27" s="684">
        <v>115188</v>
      </c>
      <c r="Q27" s="685">
        <v>0.3</v>
      </c>
      <c r="R27" s="684">
        <v>127220</v>
      </c>
      <c r="S27" s="685">
        <v>0.4</v>
      </c>
      <c r="T27" s="684">
        <v>60171</v>
      </c>
      <c r="U27" s="685">
        <v>0.2</v>
      </c>
      <c r="V27" s="684">
        <v>97170</v>
      </c>
      <c r="W27" s="685">
        <v>0.3</v>
      </c>
      <c r="X27" s="684">
        <v>124573</v>
      </c>
      <c r="Y27" s="689">
        <f t="shared" si="33"/>
        <v>0.3</v>
      </c>
      <c r="Z27" s="684">
        <v>122958</v>
      </c>
      <c r="AA27" s="689">
        <f t="shared" si="12"/>
        <v>0.3</v>
      </c>
      <c r="AB27" s="684">
        <v>96436</v>
      </c>
      <c r="AC27" s="689">
        <f t="shared" si="13"/>
        <v>0.3</v>
      </c>
      <c r="AD27" s="684">
        <v>317916</v>
      </c>
      <c r="AE27" s="689">
        <f t="shared" si="14"/>
        <v>0.8</v>
      </c>
      <c r="AF27" s="684">
        <v>98057</v>
      </c>
      <c r="AG27" s="689">
        <f t="shared" si="23"/>
        <v>0.2</v>
      </c>
      <c r="AH27" s="684">
        <v>136749</v>
      </c>
      <c r="AI27" s="689">
        <f t="shared" si="16"/>
        <v>0.3</v>
      </c>
      <c r="AJ27" s="684">
        <v>105424</v>
      </c>
      <c r="AK27" s="689">
        <f t="shared" si="32"/>
        <v>0.3</v>
      </c>
      <c r="AL27" s="684">
        <v>72033</v>
      </c>
      <c r="AM27" s="689">
        <f t="shared" si="17"/>
        <v>0.2</v>
      </c>
      <c r="AN27" s="684">
        <v>57152</v>
      </c>
      <c r="AO27" s="689">
        <f t="shared" ref="AO27:AO32" si="39">ROUND(AN27/AN$8*100,1)</f>
        <v>0.1</v>
      </c>
      <c r="AP27" s="684">
        <v>54935</v>
      </c>
      <c r="AQ27" s="689">
        <f t="shared" ref="AQ27:AQ32" si="40">ROUND(AP27/AP$8*100,1)</f>
        <v>0.1</v>
      </c>
      <c r="AR27" s="684">
        <v>159084</v>
      </c>
      <c r="AS27" s="689">
        <f t="shared" ref="AS27:AS32" si="41">ROUND(AR27/AR$8*100,1)</f>
        <v>0.3</v>
      </c>
      <c r="AT27" s="684">
        <v>167600</v>
      </c>
      <c r="AU27" s="689">
        <f t="shared" ref="AU27:AU32" si="42">ROUND(AT27/AT$8*100,1)</f>
        <v>0.3</v>
      </c>
      <c r="AV27" s="684">
        <v>236577</v>
      </c>
      <c r="AW27" s="689">
        <f t="shared" ref="AW27:AW32" si="43">ROUND(AV27/AV$8*100,1)</f>
        <v>0.4</v>
      </c>
    </row>
    <row r="28" spans="2:49" ht="22.5" customHeight="1" x14ac:dyDescent="0.15">
      <c r="B28" s="696" t="s">
        <v>776</v>
      </c>
      <c r="C28" s="683" t="s">
        <v>800</v>
      </c>
      <c r="D28" s="684">
        <f t="shared" si="8"/>
        <v>34890</v>
      </c>
      <c r="E28" s="685">
        <f t="shared" si="9"/>
        <v>0.1</v>
      </c>
      <c r="F28" s="686">
        <v>500</v>
      </c>
      <c r="G28" s="687">
        <v>4290</v>
      </c>
      <c r="H28" s="692">
        <v>100</v>
      </c>
      <c r="I28" s="688">
        <v>30000</v>
      </c>
      <c r="J28" s="684">
        <v>28149</v>
      </c>
      <c r="K28" s="685">
        <f t="shared" si="10"/>
        <v>0.1</v>
      </c>
      <c r="L28" s="684">
        <v>5363</v>
      </c>
      <c r="M28" s="685">
        <v>0</v>
      </c>
      <c r="N28" s="684">
        <v>4570</v>
      </c>
      <c r="O28" s="685">
        <v>0</v>
      </c>
      <c r="P28" s="684">
        <v>18901</v>
      </c>
      <c r="Q28" s="685">
        <v>0.1</v>
      </c>
      <c r="R28" s="684">
        <v>108486</v>
      </c>
      <c r="S28" s="685">
        <v>0.3</v>
      </c>
      <c r="T28" s="684">
        <v>42449</v>
      </c>
      <c r="U28" s="685">
        <v>0.1</v>
      </c>
      <c r="V28" s="684">
        <v>21261</v>
      </c>
      <c r="W28" s="685">
        <v>0.1</v>
      </c>
      <c r="X28" s="684">
        <v>10315</v>
      </c>
      <c r="Y28" s="689">
        <f t="shared" si="33"/>
        <v>0</v>
      </c>
      <c r="Z28" s="684">
        <v>5674</v>
      </c>
      <c r="AA28" s="689">
        <f t="shared" si="12"/>
        <v>0</v>
      </c>
      <c r="AB28" s="684">
        <v>8682</v>
      </c>
      <c r="AC28" s="689">
        <f t="shared" si="13"/>
        <v>0</v>
      </c>
      <c r="AD28" s="684">
        <v>6292</v>
      </c>
      <c r="AE28" s="689">
        <f t="shared" si="14"/>
        <v>0</v>
      </c>
      <c r="AF28" s="684">
        <v>10923</v>
      </c>
      <c r="AG28" s="689">
        <f t="shared" si="23"/>
        <v>0</v>
      </c>
      <c r="AH28" s="684">
        <v>455220</v>
      </c>
      <c r="AI28" s="689">
        <f t="shared" si="16"/>
        <v>1.1000000000000001</v>
      </c>
      <c r="AJ28" s="684">
        <v>556473</v>
      </c>
      <c r="AK28" s="689">
        <f t="shared" si="32"/>
        <v>1.4</v>
      </c>
      <c r="AL28" s="684">
        <v>910335</v>
      </c>
      <c r="AM28" s="689">
        <f t="shared" si="17"/>
        <v>1.9</v>
      </c>
      <c r="AN28" s="684">
        <v>1296213</v>
      </c>
      <c r="AO28" s="689">
        <f t="shared" si="39"/>
        <v>2.2000000000000002</v>
      </c>
      <c r="AP28" s="684">
        <v>1480582</v>
      </c>
      <c r="AQ28" s="689">
        <f t="shared" si="40"/>
        <v>3</v>
      </c>
      <c r="AR28" s="684">
        <v>1510626</v>
      </c>
      <c r="AS28" s="689">
        <f t="shared" si="41"/>
        <v>3.1</v>
      </c>
      <c r="AT28" s="684">
        <v>1718468</v>
      </c>
      <c r="AU28" s="689">
        <f t="shared" si="42"/>
        <v>3.4</v>
      </c>
      <c r="AV28" s="684">
        <v>1791516</v>
      </c>
      <c r="AW28" s="689">
        <f t="shared" si="43"/>
        <v>3.3</v>
      </c>
    </row>
    <row r="29" spans="2:49" ht="22.5" customHeight="1" x14ac:dyDescent="0.15">
      <c r="B29" s="696" t="s">
        <v>776</v>
      </c>
      <c r="C29" s="683" t="s">
        <v>801</v>
      </c>
      <c r="D29" s="684">
        <f t="shared" si="8"/>
        <v>917646</v>
      </c>
      <c r="E29" s="685">
        <f t="shared" si="9"/>
        <v>3</v>
      </c>
      <c r="F29" s="691">
        <v>599420</v>
      </c>
      <c r="G29" s="687">
        <v>22496</v>
      </c>
      <c r="H29" s="687">
        <v>39938</v>
      </c>
      <c r="I29" s="688">
        <v>255792</v>
      </c>
      <c r="J29" s="684">
        <v>3663128</v>
      </c>
      <c r="K29" s="685">
        <f t="shared" si="10"/>
        <v>10.1</v>
      </c>
      <c r="L29" s="684">
        <v>348002</v>
      </c>
      <c r="M29" s="685">
        <v>1</v>
      </c>
      <c r="N29" s="684">
        <v>1517386</v>
      </c>
      <c r="O29" s="685">
        <v>4.7</v>
      </c>
      <c r="P29" s="684">
        <v>415219</v>
      </c>
      <c r="Q29" s="685">
        <v>1.3</v>
      </c>
      <c r="R29" s="684">
        <v>482409</v>
      </c>
      <c r="S29" s="685">
        <v>1.5</v>
      </c>
      <c r="T29" s="684">
        <v>157562</v>
      </c>
      <c r="U29" s="685">
        <v>0.5</v>
      </c>
      <c r="V29" s="684">
        <v>99063</v>
      </c>
      <c r="W29" s="685">
        <v>0.3</v>
      </c>
      <c r="X29" s="684">
        <v>225019</v>
      </c>
      <c r="Y29" s="689">
        <f t="shared" si="33"/>
        <v>0.6</v>
      </c>
      <c r="Z29" s="684">
        <v>55214</v>
      </c>
      <c r="AA29" s="689">
        <f t="shared" si="12"/>
        <v>0.1</v>
      </c>
      <c r="AB29" s="684">
        <v>191287</v>
      </c>
      <c r="AC29" s="689">
        <f t="shared" si="13"/>
        <v>0.5</v>
      </c>
      <c r="AD29" s="684">
        <v>48684</v>
      </c>
      <c r="AE29" s="689">
        <f t="shared" si="14"/>
        <v>0.1</v>
      </c>
      <c r="AF29" s="684">
        <v>945235</v>
      </c>
      <c r="AG29" s="689">
        <f t="shared" si="23"/>
        <v>2.2999999999999998</v>
      </c>
      <c r="AH29" s="684">
        <v>884493</v>
      </c>
      <c r="AI29" s="689">
        <f t="shared" si="16"/>
        <v>2.2000000000000002</v>
      </c>
      <c r="AJ29" s="684">
        <v>1697978</v>
      </c>
      <c r="AK29" s="689">
        <f t="shared" si="32"/>
        <v>4.2</v>
      </c>
      <c r="AL29" s="684">
        <v>1721686</v>
      </c>
      <c r="AM29" s="689">
        <f t="shared" si="17"/>
        <v>3.6</v>
      </c>
      <c r="AN29" s="684">
        <v>1954347</v>
      </c>
      <c r="AO29" s="689">
        <f t="shared" si="39"/>
        <v>3.4</v>
      </c>
      <c r="AP29" s="684">
        <v>2447696</v>
      </c>
      <c r="AQ29" s="689">
        <f t="shared" si="40"/>
        <v>5</v>
      </c>
      <c r="AR29" s="684">
        <v>2761915</v>
      </c>
      <c r="AS29" s="689">
        <f t="shared" si="41"/>
        <v>5.8</v>
      </c>
      <c r="AT29" s="684">
        <v>3112520</v>
      </c>
      <c r="AU29" s="689">
        <f t="shared" si="42"/>
        <v>6.1</v>
      </c>
      <c r="AV29" s="684">
        <v>5645839</v>
      </c>
      <c r="AW29" s="689">
        <f t="shared" si="43"/>
        <v>10.4</v>
      </c>
    </row>
    <row r="30" spans="2:49" ht="22.5" customHeight="1" x14ac:dyDescent="0.15">
      <c r="B30" s="696" t="s">
        <v>776</v>
      </c>
      <c r="C30" s="683" t="s">
        <v>802</v>
      </c>
      <c r="D30" s="684">
        <f t="shared" si="8"/>
        <v>1135527</v>
      </c>
      <c r="E30" s="685">
        <f t="shared" si="9"/>
        <v>3.7</v>
      </c>
      <c r="F30" s="686">
        <v>377702</v>
      </c>
      <c r="G30" s="687">
        <v>285177</v>
      </c>
      <c r="H30" s="687">
        <v>259027</v>
      </c>
      <c r="I30" s="688">
        <v>213621</v>
      </c>
      <c r="J30" s="684">
        <v>1653383</v>
      </c>
      <c r="K30" s="685">
        <f t="shared" si="10"/>
        <v>4.5</v>
      </c>
      <c r="L30" s="684">
        <v>1399634</v>
      </c>
      <c r="M30" s="685">
        <v>4</v>
      </c>
      <c r="N30" s="684">
        <v>744237</v>
      </c>
      <c r="O30" s="685">
        <v>2.2999999999999998</v>
      </c>
      <c r="P30" s="684">
        <v>1035388</v>
      </c>
      <c r="Q30" s="685">
        <v>3.1</v>
      </c>
      <c r="R30" s="684">
        <v>858298</v>
      </c>
      <c r="S30" s="685">
        <v>2.6</v>
      </c>
      <c r="T30" s="684">
        <v>850149</v>
      </c>
      <c r="U30" s="685">
        <v>2.4</v>
      </c>
      <c r="V30" s="684">
        <v>983275</v>
      </c>
      <c r="W30" s="685">
        <v>2.8</v>
      </c>
      <c r="X30" s="684">
        <v>1047906</v>
      </c>
      <c r="Y30" s="689">
        <f t="shared" si="33"/>
        <v>2.9</v>
      </c>
      <c r="Z30" s="684">
        <v>1468241</v>
      </c>
      <c r="AA30" s="689">
        <f t="shared" si="12"/>
        <v>3.9</v>
      </c>
      <c r="AB30" s="684">
        <v>1516830</v>
      </c>
      <c r="AC30" s="689">
        <f t="shared" si="13"/>
        <v>4</v>
      </c>
      <c r="AD30" s="684">
        <v>1019081</v>
      </c>
      <c r="AE30" s="689">
        <f t="shared" si="14"/>
        <v>2.7</v>
      </c>
      <c r="AF30" s="684">
        <v>1054039</v>
      </c>
      <c r="AG30" s="689">
        <f>ROUND(AF30/$AF$8*100,1)+0.1</f>
        <v>2.6</v>
      </c>
      <c r="AH30" s="684">
        <v>803576</v>
      </c>
      <c r="AI30" s="689">
        <f t="shared" si="16"/>
        <v>2</v>
      </c>
      <c r="AJ30" s="684">
        <v>1312343</v>
      </c>
      <c r="AK30" s="689">
        <f t="shared" si="32"/>
        <v>3.2</v>
      </c>
      <c r="AL30" s="684">
        <v>1411253</v>
      </c>
      <c r="AM30" s="689">
        <f t="shared" si="17"/>
        <v>3</v>
      </c>
      <c r="AN30" s="684">
        <v>1534512</v>
      </c>
      <c r="AO30" s="689">
        <f t="shared" si="39"/>
        <v>2.6</v>
      </c>
      <c r="AP30" s="684">
        <v>1540210</v>
      </c>
      <c r="AQ30" s="689">
        <f t="shared" si="40"/>
        <v>3.1</v>
      </c>
      <c r="AR30" s="684">
        <v>1958942</v>
      </c>
      <c r="AS30" s="689">
        <f t="shared" si="41"/>
        <v>4.0999999999999996</v>
      </c>
      <c r="AT30" s="684">
        <v>1764302</v>
      </c>
      <c r="AU30" s="689">
        <f t="shared" si="42"/>
        <v>3.4</v>
      </c>
      <c r="AV30" s="684">
        <v>1163431</v>
      </c>
      <c r="AW30" s="689">
        <f>ROUND(AV30/AV$8*100,1)+0.1</f>
        <v>2.2000000000000002</v>
      </c>
    </row>
    <row r="31" spans="2:49" ht="22.5" customHeight="1" x14ac:dyDescent="0.15">
      <c r="B31" s="696" t="s">
        <v>776</v>
      </c>
      <c r="C31" s="683" t="s">
        <v>803</v>
      </c>
      <c r="D31" s="684">
        <f t="shared" si="8"/>
        <v>1203197</v>
      </c>
      <c r="E31" s="685">
        <f t="shared" si="9"/>
        <v>3.9</v>
      </c>
      <c r="F31" s="686">
        <v>627398</v>
      </c>
      <c r="G31" s="687">
        <v>324891</v>
      </c>
      <c r="H31" s="687">
        <v>140403</v>
      </c>
      <c r="I31" s="688">
        <v>110505</v>
      </c>
      <c r="J31" s="684">
        <v>986993</v>
      </c>
      <c r="K31" s="685">
        <f t="shared" si="10"/>
        <v>2.7</v>
      </c>
      <c r="L31" s="684">
        <v>1088494</v>
      </c>
      <c r="M31" s="685">
        <v>3.1</v>
      </c>
      <c r="N31" s="684">
        <v>1247432</v>
      </c>
      <c r="O31" s="685">
        <v>3.9</v>
      </c>
      <c r="P31" s="684">
        <v>1494613</v>
      </c>
      <c r="Q31" s="685">
        <v>4.5</v>
      </c>
      <c r="R31" s="684">
        <v>1547622</v>
      </c>
      <c r="S31" s="685">
        <v>4.7</v>
      </c>
      <c r="T31" s="684">
        <v>1256165</v>
      </c>
      <c r="U31" s="685">
        <v>3.6</v>
      </c>
      <c r="V31" s="684">
        <v>1414719</v>
      </c>
      <c r="W31" s="685">
        <v>4</v>
      </c>
      <c r="X31" s="684">
        <v>1368070</v>
      </c>
      <c r="Y31" s="689">
        <f t="shared" si="33"/>
        <v>3.8</v>
      </c>
      <c r="Z31" s="684">
        <v>1515565</v>
      </c>
      <c r="AA31" s="689">
        <f t="shared" si="12"/>
        <v>4.0999999999999996</v>
      </c>
      <c r="AB31" s="684">
        <v>1511164</v>
      </c>
      <c r="AC31" s="689">
        <f t="shared" si="13"/>
        <v>4</v>
      </c>
      <c r="AD31" s="684">
        <v>1522603</v>
      </c>
      <c r="AE31" s="689">
        <f t="shared" si="14"/>
        <v>4</v>
      </c>
      <c r="AF31" s="684">
        <v>1465462</v>
      </c>
      <c r="AG31" s="689">
        <f t="shared" si="23"/>
        <v>3.5</v>
      </c>
      <c r="AH31" s="684">
        <v>1997301</v>
      </c>
      <c r="AI31" s="689">
        <f t="shared" si="16"/>
        <v>4.9000000000000004</v>
      </c>
      <c r="AJ31" s="684">
        <v>1858559</v>
      </c>
      <c r="AK31" s="689">
        <f t="shared" si="32"/>
        <v>4.5999999999999996</v>
      </c>
      <c r="AL31" s="684">
        <v>2177495</v>
      </c>
      <c r="AM31" s="689">
        <f t="shared" si="17"/>
        <v>4.5999999999999996</v>
      </c>
      <c r="AN31" s="684">
        <v>4161934</v>
      </c>
      <c r="AO31" s="689">
        <f t="shared" si="39"/>
        <v>7.2</v>
      </c>
      <c r="AP31" s="684">
        <v>3795417</v>
      </c>
      <c r="AQ31" s="689">
        <f t="shared" si="40"/>
        <v>7.7</v>
      </c>
      <c r="AR31" s="684">
        <v>3474747</v>
      </c>
      <c r="AS31" s="689">
        <f t="shared" si="41"/>
        <v>7.2</v>
      </c>
      <c r="AT31" s="684">
        <v>5014278</v>
      </c>
      <c r="AU31" s="689">
        <f t="shared" si="42"/>
        <v>9.8000000000000007</v>
      </c>
      <c r="AV31" s="684">
        <v>4824608</v>
      </c>
      <c r="AW31" s="689">
        <f t="shared" si="43"/>
        <v>8.9</v>
      </c>
    </row>
    <row r="32" spans="2:49" ht="22.5" customHeight="1" x14ac:dyDescent="0.15">
      <c r="B32" s="662"/>
      <c r="C32" s="663" t="s">
        <v>804</v>
      </c>
      <c r="D32" s="666">
        <f t="shared" si="8"/>
        <v>2587900</v>
      </c>
      <c r="E32" s="697">
        <f t="shared" si="9"/>
        <v>8.4</v>
      </c>
      <c r="F32" s="698">
        <v>882400</v>
      </c>
      <c r="G32" s="699">
        <v>932800</v>
      </c>
      <c r="H32" s="699">
        <v>407700</v>
      </c>
      <c r="I32" s="700">
        <v>365000</v>
      </c>
      <c r="J32" s="666">
        <v>4584400</v>
      </c>
      <c r="K32" s="697">
        <f t="shared" si="10"/>
        <v>12.6</v>
      </c>
      <c r="L32" s="666">
        <v>5908500</v>
      </c>
      <c r="M32" s="697">
        <v>17</v>
      </c>
      <c r="N32" s="666">
        <v>2264339</v>
      </c>
      <c r="O32" s="697">
        <v>7</v>
      </c>
      <c r="P32" s="666">
        <v>2160781</v>
      </c>
      <c r="Q32" s="697">
        <v>6.5</v>
      </c>
      <c r="R32" s="666">
        <v>2328335</v>
      </c>
      <c r="S32" s="697">
        <v>7.1</v>
      </c>
      <c r="T32" s="666">
        <v>3470500</v>
      </c>
      <c r="U32" s="697">
        <v>10</v>
      </c>
      <c r="V32" s="666">
        <v>3424600</v>
      </c>
      <c r="W32" s="697">
        <v>9.8000000000000007</v>
      </c>
      <c r="X32" s="666">
        <v>4435209</v>
      </c>
      <c r="Y32" s="701">
        <f t="shared" si="33"/>
        <v>12.3</v>
      </c>
      <c r="Z32" s="666">
        <v>4778375</v>
      </c>
      <c r="AA32" s="701">
        <f t="shared" si="12"/>
        <v>12.8</v>
      </c>
      <c r="AB32" s="666">
        <v>5090170</v>
      </c>
      <c r="AC32" s="701">
        <f>ROUND(AB32/$AB$8*100,1)+0.1</f>
        <v>13.5</v>
      </c>
      <c r="AD32" s="666">
        <v>4734957</v>
      </c>
      <c r="AE32" s="701">
        <f t="shared" si="14"/>
        <v>12.3</v>
      </c>
      <c r="AF32" s="666">
        <v>7417701</v>
      </c>
      <c r="AG32" s="701">
        <f>ROUND(AF32/$AF$8*100,1)</f>
        <v>17.899999999999999</v>
      </c>
      <c r="AH32" s="666">
        <v>5941703</v>
      </c>
      <c r="AI32" s="701">
        <f t="shared" si="16"/>
        <v>14.4</v>
      </c>
      <c r="AJ32" s="666">
        <v>4420699</v>
      </c>
      <c r="AK32" s="701">
        <f t="shared" si="32"/>
        <v>10.9</v>
      </c>
      <c r="AL32" s="666">
        <v>8781145</v>
      </c>
      <c r="AM32" s="701">
        <f t="shared" si="17"/>
        <v>18.5</v>
      </c>
      <c r="AN32" s="666">
        <v>6841945</v>
      </c>
      <c r="AO32" s="701">
        <f t="shared" si="39"/>
        <v>11.8</v>
      </c>
      <c r="AP32" s="666">
        <v>3258033</v>
      </c>
      <c r="AQ32" s="701">
        <f t="shared" si="40"/>
        <v>6.6</v>
      </c>
      <c r="AR32" s="666">
        <v>2173665</v>
      </c>
      <c r="AS32" s="701">
        <f t="shared" si="41"/>
        <v>4.5</v>
      </c>
      <c r="AT32" s="666">
        <v>2547045</v>
      </c>
      <c r="AU32" s="701">
        <f t="shared" si="42"/>
        <v>5</v>
      </c>
      <c r="AV32" s="666">
        <v>1902399</v>
      </c>
      <c r="AW32" s="701">
        <f t="shared" si="43"/>
        <v>3.5</v>
      </c>
    </row>
    <row r="33" spans="2:43" ht="15" customHeight="1" x14ac:dyDescent="0.15">
      <c r="B33" s="702" t="s">
        <v>805</v>
      </c>
      <c r="O33" s="703"/>
      <c r="Q33" s="703"/>
      <c r="S33" s="703"/>
      <c r="U33" s="703"/>
      <c r="W33" s="703"/>
      <c r="Y33" s="703"/>
      <c r="AC33" s="703"/>
      <c r="AE33" s="703"/>
      <c r="AG33" s="703"/>
      <c r="AI33" s="703"/>
      <c r="AJ33" s="704"/>
      <c r="AK33" s="703"/>
      <c r="AL33" s="704"/>
      <c r="AM33" s="703"/>
      <c r="AN33" s="703"/>
      <c r="AO33" s="703"/>
      <c r="AP33" s="704"/>
      <c r="AQ33" s="703"/>
    </row>
    <row r="34" spans="2:43" ht="15" customHeight="1" x14ac:dyDescent="0.15">
      <c r="AE34" s="703"/>
      <c r="AG34" s="703"/>
      <c r="AI34" s="703"/>
      <c r="AK34" s="703"/>
      <c r="AM34" s="703"/>
      <c r="AN34" s="703"/>
      <c r="AO34" s="703"/>
      <c r="AQ34" s="703"/>
    </row>
    <row r="36" spans="2:43" x14ac:dyDescent="0.15">
      <c r="X36" s="704"/>
      <c r="Y36" s="705"/>
      <c r="Z36" s="704"/>
      <c r="AA36" s="705"/>
    </row>
    <row r="37" spans="2:43" x14ac:dyDescent="0.15">
      <c r="X37" s="704"/>
      <c r="Z37" s="704"/>
    </row>
  </sheetData>
  <mergeCells count="23">
    <mergeCell ref="AP4:AQ4"/>
    <mergeCell ref="AR4:AS4"/>
    <mergeCell ref="AT4:AU4"/>
    <mergeCell ref="AV4:AW4"/>
    <mergeCell ref="B8:C8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B4:C5"/>
    <mergeCell ref="D4:I4"/>
    <mergeCell ref="J4:K4"/>
    <mergeCell ref="L4:M4"/>
    <mergeCell ref="N4:O4"/>
    <mergeCell ref="P4:Q4"/>
  </mergeCells>
  <phoneticPr fontId="4"/>
  <pageMargins left="0.59055118110236227" right="0.59055118110236227" top="0.78740157480314965" bottom="0.78740157480314965" header="0.39370078740157483" footer="0.39370078740157483"/>
  <pageSetup paperSize="9" fitToHeight="0" orientation="portrait" r:id="rId1"/>
  <headerFooter alignWithMargins="0">
    <oddHeader>&amp;R&amp;"ＭＳ Ｐゴシック,標準"20.行  財  政</oddHeader>
    <oddFooter>&amp;C&amp;"ＭＳ Ｐゴシック,標準"-152-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297D-8EA5-4E18-B4CC-4228A9F1FADD}">
  <dimension ref="A1:R81"/>
  <sheetViews>
    <sheetView showGridLines="0" view="pageBreakPreview" zoomScale="85" zoomScaleNormal="100" zoomScaleSheetLayoutView="85" workbookViewId="0">
      <selection activeCell="J70" sqref="J70"/>
    </sheetView>
  </sheetViews>
  <sheetFormatPr defaultColWidth="8" defaultRowHeight="13.5" x14ac:dyDescent="0.15"/>
  <cols>
    <col min="1" max="1" width="1.625" style="638" customWidth="1"/>
    <col min="2" max="2" width="1.25" style="638" customWidth="1"/>
    <col min="3" max="3" width="5.75" style="736" customWidth="1"/>
    <col min="4" max="4" width="7.625" style="638" customWidth="1"/>
    <col min="5" max="16" width="6.625" style="638" customWidth="1"/>
    <col min="17" max="17" width="2.875" style="638" customWidth="1"/>
    <col min="18" max="16384" width="8" style="638"/>
  </cols>
  <sheetData>
    <row r="1" spans="1:16" ht="30" customHeight="1" x14ac:dyDescent="0.15">
      <c r="A1" s="632" t="s">
        <v>806</v>
      </c>
      <c r="B1" s="634"/>
      <c r="C1" s="706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</row>
    <row r="2" spans="1:16" ht="7.5" customHeight="1" x14ac:dyDescent="0.15">
      <c r="A2" s="632"/>
      <c r="B2" s="634"/>
      <c r="C2" s="706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</row>
    <row r="3" spans="1:16" ht="22.5" customHeight="1" x14ac:dyDescent="0.15">
      <c r="A3" s="632"/>
      <c r="C3" s="706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707" t="s">
        <v>694</v>
      </c>
    </row>
    <row r="4" spans="1:16" ht="30" customHeight="1" x14ac:dyDescent="0.15">
      <c r="A4" s="634"/>
      <c r="B4" s="708" t="s">
        <v>695</v>
      </c>
      <c r="C4" s="709"/>
      <c r="D4" s="710" t="s">
        <v>779</v>
      </c>
      <c r="E4" s="710" t="s">
        <v>807</v>
      </c>
      <c r="F4" s="710" t="s">
        <v>808</v>
      </c>
      <c r="G4" s="711" t="s">
        <v>809</v>
      </c>
      <c r="H4" s="711" t="s">
        <v>810</v>
      </c>
      <c r="I4" s="711" t="s">
        <v>811</v>
      </c>
      <c r="J4" s="712" t="s">
        <v>812</v>
      </c>
      <c r="K4" s="711" t="s">
        <v>813</v>
      </c>
      <c r="L4" s="711" t="s">
        <v>814</v>
      </c>
      <c r="M4" s="710" t="s">
        <v>815</v>
      </c>
      <c r="N4" s="711" t="s">
        <v>816</v>
      </c>
      <c r="O4" s="712" t="s">
        <v>817</v>
      </c>
      <c r="P4" s="710" t="s">
        <v>818</v>
      </c>
    </row>
    <row r="5" spans="1:16" s="713" customFormat="1" ht="17.25" hidden="1" customHeight="1" x14ac:dyDescent="0.15">
      <c r="B5" s="714" t="s">
        <v>819</v>
      </c>
      <c r="C5" s="715"/>
      <c r="D5" s="716">
        <f t="shared" ref="D5:P5" si="0">SUM(D7:D10)</f>
        <v>36387029</v>
      </c>
      <c r="E5" s="716">
        <f t="shared" si="0"/>
        <v>484701</v>
      </c>
      <c r="F5" s="716">
        <f t="shared" si="0"/>
        <v>4653783</v>
      </c>
      <c r="G5" s="716">
        <f t="shared" si="0"/>
        <v>9220583</v>
      </c>
      <c r="H5" s="716">
        <f t="shared" si="0"/>
        <v>2929103</v>
      </c>
      <c r="I5" s="716">
        <f t="shared" si="0"/>
        <v>280916</v>
      </c>
      <c r="J5" s="716">
        <f t="shared" si="0"/>
        <v>3556075</v>
      </c>
      <c r="K5" s="716">
        <f t="shared" si="0"/>
        <v>1385450</v>
      </c>
      <c r="L5" s="716">
        <f t="shared" si="0"/>
        <v>5025001</v>
      </c>
      <c r="M5" s="716">
        <f t="shared" si="0"/>
        <v>1424028</v>
      </c>
      <c r="N5" s="716">
        <f t="shared" si="0"/>
        <v>4856129</v>
      </c>
      <c r="O5" s="716">
        <f t="shared" si="0"/>
        <v>32292</v>
      </c>
      <c r="P5" s="716">
        <f t="shared" si="0"/>
        <v>2538968</v>
      </c>
    </row>
    <row r="6" spans="1:16" s="713" customFormat="1" ht="16.5" hidden="1" customHeight="1" x14ac:dyDescent="0.15">
      <c r="B6" s="717"/>
      <c r="C6" s="718" t="s">
        <v>773</v>
      </c>
      <c r="D6" s="719">
        <f>SUM(E6:P6)</f>
        <v>100</v>
      </c>
      <c r="E6" s="719">
        <f t="shared" ref="E6:P6" si="1">ROUND(E5/$D5*100,1)</f>
        <v>1.3</v>
      </c>
      <c r="F6" s="719">
        <f t="shared" si="1"/>
        <v>12.8</v>
      </c>
      <c r="G6" s="719">
        <f t="shared" si="1"/>
        <v>25.3</v>
      </c>
      <c r="H6" s="719">
        <f>ROUND(H5/$D5*100,1)+0.1</f>
        <v>8.1</v>
      </c>
      <c r="I6" s="719">
        <f t="shared" si="1"/>
        <v>0.8</v>
      </c>
      <c r="J6" s="719">
        <f t="shared" si="1"/>
        <v>9.8000000000000007</v>
      </c>
      <c r="K6" s="719">
        <f t="shared" si="1"/>
        <v>3.8</v>
      </c>
      <c r="L6" s="719">
        <f t="shared" si="1"/>
        <v>13.8</v>
      </c>
      <c r="M6" s="719">
        <f t="shared" si="1"/>
        <v>3.9</v>
      </c>
      <c r="N6" s="719">
        <f t="shared" si="1"/>
        <v>13.3</v>
      </c>
      <c r="O6" s="719">
        <f t="shared" si="1"/>
        <v>0.1</v>
      </c>
      <c r="P6" s="719">
        <f t="shared" si="1"/>
        <v>7</v>
      </c>
    </row>
    <row r="7" spans="1:16" s="713" customFormat="1" ht="16.5" hidden="1" customHeight="1" x14ac:dyDescent="0.15">
      <c r="B7" s="720"/>
      <c r="C7" s="721" t="s">
        <v>774</v>
      </c>
      <c r="D7" s="722">
        <f>SUM(E7:P7)</f>
        <v>10946064</v>
      </c>
      <c r="E7" s="722">
        <v>131222</v>
      </c>
      <c r="F7" s="722">
        <v>1360726</v>
      </c>
      <c r="G7" s="722">
        <v>2699516</v>
      </c>
      <c r="H7" s="722">
        <v>1038259</v>
      </c>
      <c r="I7" s="723">
        <v>65892</v>
      </c>
      <c r="J7" s="723">
        <v>799201</v>
      </c>
      <c r="K7" s="722">
        <v>507722</v>
      </c>
      <c r="L7" s="722">
        <v>1687749</v>
      </c>
      <c r="M7" s="722">
        <v>473660</v>
      </c>
      <c r="N7" s="722">
        <v>1683646</v>
      </c>
      <c r="O7" s="723" t="s">
        <v>94</v>
      </c>
      <c r="P7" s="723">
        <v>498471</v>
      </c>
    </row>
    <row r="8" spans="1:16" s="713" customFormat="1" ht="16.5" hidden="1" customHeight="1" x14ac:dyDescent="0.15">
      <c r="B8" s="720"/>
      <c r="C8" s="724" t="s">
        <v>567</v>
      </c>
      <c r="D8" s="725">
        <f>SUM(E8:P8)</f>
        <v>11522096</v>
      </c>
      <c r="E8" s="725">
        <v>123446</v>
      </c>
      <c r="F8" s="725">
        <v>1509752</v>
      </c>
      <c r="G8" s="725">
        <v>3774677</v>
      </c>
      <c r="H8" s="725">
        <v>834470</v>
      </c>
      <c r="I8" s="726">
        <v>66677</v>
      </c>
      <c r="J8" s="726">
        <v>616559</v>
      </c>
      <c r="K8" s="725">
        <v>637754</v>
      </c>
      <c r="L8" s="725">
        <v>1164366</v>
      </c>
      <c r="M8" s="725">
        <v>371613</v>
      </c>
      <c r="N8" s="725">
        <v>1553726</v>
      </c>
      <c r="O8" s="726">
        <v>32292</v>
      </c>
      <c r="P8" s="726">
        <v>836764</v>
      </c>
    </row>
    <row r="9" spans="1:16" s="713" customFormat="1" ht="16.5" hidden="1" customHeight="1" x14ac:dyDescent="0.15">
      <c r="B9" s="720"/>
      <c r="C9" s="724" t="s">
        <v>558</v>
      </c>
      <c r="D9" s="725">
        <f>SUM(E9:P9)</f>
        <v>7912181</v>
      </c>
      <c r="E9" s="725">
        <v>120944</v>
      </c>
      <c r="F9" s="725">
        <v>1144476</v>
      </c>
      <c r="G9" s="725">
        <v>1645593</v>
      </c>
      <c r="H9" s="725">
        <v>600098</v>
      </c>
      <c r="I9" s="726">
        <v>90857</v>
      </c>
      <c r="J9" s="726">
        <v>941258</v>
      </c>
      <c r="K9" s="725">
        <v>203493</v>
      </c>
      <c r="L9" s="725">
        <v>1156510</v>
      </c>
      <c r="M9" s="725">
        <v>359598</v>
      </c>
      <c r="N9" s="726">
        <v>819592</v>
      </c>
      <c r="O9" s="726" t="s">
        <v>94</v>
      </c>
      <c r="P9" s="726">
        <v>829762</v>
      </c>
    </row>
    <row r="10" spans="1:16" s="713" customFormat="1" ht="16.5" hidden="1" customHeight="1" x14ac:dyDescent="0.15">
      <c r="B10" s="727"/>
      <c r="C10" s="724" t="s">
        <v>580</v>
      </c>
      <c r="D10" s="725">
        <f>SUM(E10:P10)</f>
        <v>6006688</v>
      </c>
      <c r="E10" s="725">
        <v>109089</v>
      </c>
      <c r="F10" s="725">
        <v>638829</v>
      </c>
      <c r="G10" s="725">
        <v>1100797</v>
      </c>
      <c r="H10" s="725">
        <v>456276</v>
      </c>
      <c r="I10" s="726">
        <v>57490</v>
      </c>
      <c r="J10" s="726">
        <v>1199057</v>
      </c>
      <c r="K10" s="725">
        <v>36481</v>
      </c>
      <c r="L10" s="725">
        <v>1016376</v>
      </c>
      <c r="M10" s="725">
        <v>219157</v>
      </c>
      <c r="N10" s="725">
        <v>799165</v>
      </c>
      <c r="O10" s="726" t="s">
        <v>94</v>
      </c>
      <c r="P10" s="726">
        <v>373971</v>
      </c>
    </row>
    <row r="11" spans="1:16" s="713" customFormat="1" ht="17.25" hidden="1" customHeight="1" x14ac:dyDescent="0.15">
      <c r="B11" s="714" t="s">
        <v>820</v>
      </c>
      <c r="C11" s="715"/>
      <c r="D11" s="716">
        <f t="shared" ref="D11:P11" si="2">SUM(D13:D16)</f>
        <v>32797992</v>
      </c>
      <c r="E11" s="716">
        <f t="shared" si="2"/>
        <v>487367</v>
      </c>
      <c r="F11" s="716">
        <f t="shared" si="2"/>
        <v>3956209</v>
      </c>
      <c r="G11" s="716">
        <f t="shared" si="2"/>
        <v>6949359</v>
      </c>
      <c r="H11" s="716">
        <f t="shared" si="2"/>
        <v>2873004</v>
      </c>
      <c r="I11" s="716">
        <f t="shared" si="2"/>
        <v>321131</v>
      </c>
      <c r="J11" s="716">
        <f t="shared" si="2"/>
        <v>3537146</v>
      </c>
      <c r="K11" s="716">
        <f t="shared" si="2"/>
        <v>846827</v>
      </c>
      <c r="L11" s="716">
        <f t="shared" si="2"/>
        <v>4690184</v>
      </c>
      <c r="M11" s="716">
        <f t="shared" si="2"/>
        <v>1419339</v>
      </c>
      <c r="N11" s="716">
        <f t="shared" si="2"/>
        <v>4910667</v>
      </c>
      <c r="O11" s="716">
        <f t="shared" si="2"/>
        <v>1351</v>
      </c>
      <c r="P11" s="716">
        <f t="shared" si="2"/>
        <v>2805408</v>
      </c>
    </row>
    <row r="12" spans="1:16" s="713" customFormat="1" ht="16.5" hidden="1" customHeight="1" x14ac:dyDescent="0.15">
      <c r="B12" s="717"/>
      <c r="C12" s="718" t="s">
        <v>773</v>
      </c>
      <c r="D12" s="719">
        <f>SUM(E12:P12)</f>
        <v>100</v>
      </c>
      <c r="E12" s="719">
        <f t="shared" ref="E12:O12" si="3">ROUND(E11/$D11*100,1)</f>
        <v>1.5</v>
      </c>
      <c r="F12" s="719">
        <f t="shared" si="3"/>
        <v>12.1</v>
      </c>
      <c r="G12" s="719">
        <f t="shared" si="3"/>
        <v>21.2</v>
      </c>
      <c r="H12" s="719">
        <f>ROUND(H11/$D11*100,1)-0.1</f>
        <v>8.7000000000000011</v>
      </c>
      <c r="I12" s="719">
        <f t="shared" si="3"/>
        <v>1</v>
      </c>
      <c r="J12" s="719">
        <f t="shared" si="3"/>
        <v>10.8</v>
      </c>
      <c r="K12" s="719">
        <f t="shared" si="3"/>
        <v>2.6</v>
      </c>
      <c r="L12" s="719">
        <f t="shared" si="3"/>
        <v>14.3</v>
      </c>
      <c r="M12" s="719">
        <f t="shared" si="3"/>
        <v>4.3</v>
      </c>
      <c r="N12" s="719">
        <f t="shared" si="3"/>
        <v>15</v>
      </c>
      <c r="O12" s="719">
        <f t="shared" si="3"/>
        <v>0</v>
      </c>
      <c r="P12" s="719">
        <f>ROUND(P11/$D11*100,1)-0.1</f>
        <v>8.5</v>
      </c>
    </row>
    <row r="13" spans="1:16" s="713" customFormat="1" ht="16.5" hidden="1" customHeight="1" x14ac:dyDescent="0.15">
      <c r="B13" s="720"/>
      <c r="C13" s="721" t="s">
        <v>774</v>
      </c>
      <c r="D13" s="722">
        <f>SUM(E13:P13)</f>
        <v>9479773</v>
      </c>
      <c r="E13" s="722">
        <v>131000</v>
      </c>
      <c r="F13" s="722">
        <v>1377454</v>
      </c>
      <c r="G13" s="722">
        <v>1866599</v>
      </c>
      <c r="H13" s="722">
        <v>951980</v>
      </c>
      <c r="I13" s="723">
        <v>84562</v>
      </c>
      <c r="J13" s="723">
        <v>828515</v>
      </c>
      <c r="K13" s="722">
        <v>265929</v>
      </c>
      <c r="L13" s="722">
        <v>1235044</v>
      </c>
      <c r="M13" s="722">
        <v>444741</v>
      </c>
      <c r="N13" s="722">
        <v>1791689</v>
      </c>
      <c r="O13" s="723" t="s">
        <v>94</v>
      </c>
      <c r="P13" s="723">
        <v>502260</v>
      </c>
    </row>
    <row r="14" spans="1:16" s="713" customFormat="1" ht="16.5" hidden="1" customHeight="1" x14ac:dyDescent="0.15">
      <c r="B14" s="720"/>
      <c r="C14" s="724" t="s">
        <v>567</v>
      </c>
      <c r="D14" s="725">
        <f>SUM(E14:P14)</f>
        <v>9689073</v>
      </c>
      <c r="E14" s="725">
        <v>128350</v>
      </c>
      <c r="F14" s="725">
        <v>983794</v>
      </c>
      <c r="G14" s="725">
        <v>2837879</v>
      </c>
      <c r="H14" s="725">
        <v>862237</v>
      </c>
      <c r="I14" s="726">
        <v>66782</v>
      </c>
      <c r="J14" s="726">
        <v>425311</v>
      </c>
      <c r="K14" s="725">
        <v>333756</v>
      </c>
      <c r="L14" s="725">
        <v>1370172</v>
      </c>
      <c r="M14" s="725">
        <v>391780</v>
      </c>
      <c r="N14" s="725">
        <v>1398408</v>
      </c>
      <c r="O14" s="726">
        <v>1351</v>
      </c>
      <c r="P14" s="726">
        <v>889253</v>
      </c>
    </row>
    <row r="15" spans="1:16" s="713" customFormat="1" ht="16.5" hidden="1" customHeight="1" x14ac:dyDescent="0.15">
      <c r="B15" s="720"/>
      <c r="C15" s="724" t="s">
        <v>558</v>
      </c>
      <c r="D15" s="725">
        <f>SUM(E15:P15)</f>
        <v>7704185</v>
      </c>
      <c r="E15" s="725">
        <v>124517</v>
      </c>
      <c r="F15" s="725">
        <v>908984</v>
      </c>
      <c r="G15" s="725">
        <v>1384240</v>
      </c>
      <c r="H15" s="725">
        <v>640938</v>
      </c>
      <c r="I15" s="726">
        <v>111931</v>
      </c>
      <c r="J15" s="726">
        <v>924047</v>
      </c>
      <c r="K15" s="725">
        <v>173906</v>
      </c>
      <c r="L15" s="725">
        <v>1138291</v>
      </c>
      <c r="M15" s="725">
        <v>366544</v>
      </c>
      <c r="N15" s="726">
        <v>915797</v>
      </c>
      <c r="O15" s="726" t="s">
        <v>94</v>
      </c>
      <c r="P15" s="726">
        <v>1014990</v>
      </c>
    </row>
    <row r="16" spans="1:16" s="713" customFormat="1" ht="16.5" hidden="1" customHeight="1" x14ac:dyDescent="0.15">
      <c r="B16" s="727"/>
      <c r="C16" s="724" t="s">
        <v>580</v>
      </c>
      <c r="D16" s="725">
        <f>SUM(E16:P16)</f>
        <v>5924961</v>
      </c>
      <c r="E16" s="725">
        <v>103500</v>
      </c>
      <c r="F16" s="725">
        <v>685977</v>
      </c>
      <c r="G16" s="725">
        <v>860641</v>
      </c>
      <c r="H16" s="725">
        <v>417849</v>
      </c>
      <c r="I16" s="726">
        <v>57856</v>
      </c>
      <c r="J16" s="726">
        <v>1359273</v>
      </c>
      <c r="K16" s="725">
        <v>73236</v>
      </c>
      <c r="L16" s="725">
        <v>946677</v>
      </c>
      <c r="M16" s="725">
        <v>216274</v>
      </c>
      <c r="N16" s="725">
        <v>804773</v>
      </c>
      <c r="O16" s="726" t="s">
        <v>94</v>
      </c>
      <c r="P16" s="726">
        <v>398905</v>
      </c>
    </row>
    <row r="17" spans="2:16" s="713" customFormat="1" ht="17.25" hidden="1" customHeight="1" x14ac:dyDescent="0.15">
      <c r="B17" s="714" t="s">
        <v>821</v>
      </c>
      <c r="C17" s="715"/>
      <c r="D17" s="716">
        <f t="shared" ref="D17:P17" si="4">SUM(D19:D22)</f>
        <v>32719333</v>
      </c>
      <c r="E17" s="716">
        <f t="shared" si="4"/>
        <v>490213</v>
      </c>
      <c r="F17" s="716">
        <f t="shared" si="4"/>
        <v>4675985</v>
      </c>
      <c r="G17" s="716">
        <f t="shared" si="4"/>
        <v>7190030</v>
      </c>
      <c r="H17" s="716">
        <f t="shared" si="4"/>
        <v>2845251</v>
      </c>
      <c r="I17" s="716">
        <f t="shared" si="4"/>
        <v>325039</v>
      </c>
      <c r="J17" s="716">
        <f t="shared" si="4"/>
        <v>2409277</v>
      </c>
      <c r="K17" s="716">
        <f t="shared" si="4"/>
        <v>744440</v>
      </c>
      <c r="L17" s="716">
        <f t="shared" si="4"/>
        <v>4196135</v>
      </c>
      <c r="M17" s="716">
        <f t="shared" si="4"/>
        <v>1508970</v>
      </c>
      <c r="N17" s="716">
        <f t="shared" si="4"/>
        <v>5443040</v>
      </c>
      <c r="O17" s="728" t="s">
        <v>94</v>
      </c>
      <c r="P17" s="716">
        <f t="shared" si="4"/>
        <v>2890953</v>
      </c>
    </row>
    <row r="18" spans="2:16" s="713" customFormat="1" ht="16.5" hidden="1" customHeight="1" x14ac:dyDescent="0.15">
      <c r="B18" s="717"/>
      <c r="C18" s="718" t="s">
        <v>773</v>
      </c>
      <c r="D18" s="719">
        <f>SUM(E18:P18)</f>
        <v>99.999999999999986</v>
      </c>
      <c r="E18" s="719">
        <f>ROUND(E17/$D17*100,1)</f>
        <v>1.5</v>
      </c>
      <c r="F18" s="719">
        <f>ROUND(F17/$D17*100,1)</f>
        <v>14.3</v>
      </c>
      <c r="G18" s="719">
        <f>ROUND(G17/$D17*100,1)</f>
        <v>22</v>
      </c>
      <c r="H18" s="719">
        <f t="shared" ref="H18:P18" si="5">ROUND(H17/$D17*100,1)</f>
        <v>8.6999999999999993</v>
      </c>
      <c r="I18" s="719">
        <f t="shared" si="5"/>
        <v>1</v>
      </c>
      <c r="J18" s="719">
        <f t="shared" si="5"/>
        <v>7.4</v>
      </c>
      <c r="K18" s="719">
        <f t="shared" si="5"/>
        <v>2.2999999999999998</v>
      </c>
      <c r="L18" s="719">
        <f t="shared" si="5"/>
        <v>12.8</v>
      </c>
      <c r="M18" s="719">
        <f t="shared" si="5"/>
        <v>4.5999999999999996</v>
      </c>
      <c r="N18" s="719">
        <f t="shared" si="5"/>
        <v>16.600000000000001</v>
      </c>
      <c r="O18" s="719">
        <v>0</v>
      </c>
      <c r="P18" s="719">
        <f t="shared" si="5"/>
        <v>8.8000000000000007</v>
      </c>
    </row>
    <row r="19" spans="2:16" s="713" customFormat="1" ht="16.5" hidden="1" customHeight="1" x14ac:dyDescent="0.15">
      <c r="B19" s="720"/>
      <c r="C19" s="721" t="s">
        <v>774</v>
      </c>
      <c r="D19" s="722">
        <f>SUM(E19:P19)</f>
        <v>9583689</v>
      </c>
      <c r="E19" s="722">
        <v>133616</v>
      </c>
      <c r="F19" s="722">
        <v>1479262</v>
      </c>
      <c r="G19" s="722">
        <v>2056112</v>
      </c>
      <c r="H19" s="722">
        <v>891869</v>
      </c>
      <c r="I19" s="723">
        <v>104723</v>
      </c>
      <c r="J19" s="723">
        <v>686528</v>
      </c>
      <c r="K19" s="722">
        <v>249189</v>
      </c>
      <c r="L19" s="722">
        <v>1259881</v>
      </c>
      <c r="M19" s="722">
        <v>508239</v>
      </c>
      <c r="N19" s="722">
        <v>1669120</v>
      </c>
      <c r="O19" s="723" t="s">
        <v>94</v>
      </c>
      <c r="P19" s="723">
        <v>545150</v>
      </c>
    </row>
    <row r="20" spans="2:16" s="713" customFormat="1" ht="16.5" hidden="1" customHeight="1" x14ac:dyDescent="0.15">
      <c r="B20" s="720"/>
      <c r="C20" s="724" t="s">
        <v>567</v>
      </c>
      <c r="D20" s="725">
        <f>SUM(E20:P20)</f>
        <v>10245544</v>
      </c>
      <c r="E20" s="725">
        <v>128895</v>
      </c>
      <c r="F20" s="725">
        <v>1494168</v>
      </c>
      <c r="G20" s="725">
        <v>2590264</v>
      </c>
      <c r="H20" s="725">
        <v>871609</v>
      </c>
      <c r="I20" s="726">
        <v>66338</v>
      </c>
      <c r="J20" s="726">
        <v>345145</v>
      </c>
      <c r="K20" s="725">
        <v>209588</v>
      </c>
      <c r="L20" s="725">
        <v>1281191</v>
      </c>
      <c r="M20" s="725">
        <v>392017</v>
      </c>
      <c r="N20" s="725">
        <v>1961222</v>
      </c>
      <c r="O20" s="726" t="s">
        <v>94</v>
      </c>
      <c r="P20" s="726">
        <v>905107</v>
      </c>
    </row>
    <row r="21" spans="2:16" s="713" customFormat="1" ht="16.5" hidden="1" customHeight="1" x14ac:dyDescent="0.15">
      <c r="B21" s="720"/>
      <c r="C21" s="724" t="s">
        <v>558</v>
      </c>
      <c r="D21" s="725">
        <f>SUM(E21:P21)</f>
        <v>7675533</v>
      </c>
      <c r="E21" s="725">
        <v>125809</v>
      </c>
      <c r="F21" s="725">
        <v>978913</v>
      </c>
      <c r="G21" s="725">
        <v>1444725</v>
      </c>
      <c r="H21" s="725">
        <v>639542</v>
      </c>
      <c r="I21" s="726">
        <v>95164</v>
      </c>
      <c r="J21" s="726">
        <v>573229</v>
      </c>
      <c r="K21" s="725">
        <v>247982</v>
      </c>
      <c r="L21" s="725">
        <v>955632</v>
      </c>
      <c r="M21" s="725">
        <v>394409</v>
      </c>
      <c r="N21" s="726">
        <v>1203744</v>
      </c>
      <c r="O21" s="726" t="s">
        <v>94</v>
      </c>
      <c r="P21" s="726">
        <v>1016384</v>
      </c>
    </row>
    <row r="22" spans="2:16" s="713" customFormat="1" ht="16.5" hidden="1" customHeight="1" x14ac:dyDescent="0.15">
      <c r="B22" s="727"/>
      <c r="C22" s="724" t="s">
        <v>580</v>
      </c>
      <c r="D22" s="725">
        <f>SUM(E22:P22)</f>
        <v>5214567</v>
      </c>
      <c r="E22" s="725">
        <v>101893</v>
      </c>
      <c r="F22" s="725">
        <v>723642</v>
      </c>
      <c r="G22" s="725">
        <v>1098929</v>
      </c>
      <c r="H22" s="725">
        <v>442231</v>
      </c>
      <c r="I22" s="726">
        <v>58814</v>
      </c>
      <c r="J22" s="726">
        <v>804375</v>
      </c>
      <c r="K22" s="725">
        <v>37681</v>
      </c>
      <c r="L22" s="725">
        <v>699431</v>
      </c>
      <c r="M22" s="725">
        <v>214305</v>
      </c>
      <c r="N22" s="725">
        <v>608954</v>
      </c>
      <c r="O22" s="726" t="s">
        <v>94</v>
      </c>
      <c r="P22" s="726">
        <v>424312</v>
      </c>
    </row>
    <row r="23" spans="2:16" s="713" customFormat="1" ht="17.25" hidden="1" customHeight="1" x14ac:dyDescent="0.15">
      <c r="B23" s="714" t="s">
        <v>822</v>
      </c>
      <c r="C23" s="715"/>
      <c r="D23" s="716">
        <f t="shared" ref="D23:P23" si="6">SUM(D25:D28)</f>
        <v>33387114</v>
      </c>
      <c r="E23" s="716">
        <f t="shared" si="6"/>
        <v>480728</v>
      </c>
      <c r="F23" s="716">
        <f t="shared" si="6"/>
        <v>4387848</v>
      </c>
      <c r="G23" s="716">
        <f t="shared" si="6"/>
        <v>7483845</v>
      </c>
      <c r="H23" s="716">
        <f t="shared" si="6"/>
        <v>2996729</v>
      </c>
      <c r="I23" s="716">
        <f t="shared" si="6"/>
        <v>303674</v>
      </c>
      <c r="J23" s="716">
        <f t="shared" si="6"/>
        <v>2111511</v>
      </c>
      <c r="K23" s="716">
        <f t="shared" si="6"/>
        <v>761302</v>
      </c>
      <c r="L23" s="716">
        <f t="shared" si="6"/>
        <v>4176954</v>
      </c>
      <c r="M23" s="716">
        <f t="shared" si="6"/>
        <v>1448637</v>
      </c>
      <c r="N23" s="716">
        <f t="shared" si="6"/>
        <v>6143301</v>
      </c>
      <c r="O23" s="716">
        <f t="shared" si="6"/>
        <v>22584</v>
      </c>
      <c r="P23" s="716">
        <f t="shared" si="6"/>
        <v>3070001</v>
      </c>
    </row>
    <row r="24" spans="2:16" s="713" customFormat="1" ht="16.5" hidden="1" customHeight="1" x14ac:dyDescent="0.15">
      <c r="B24" s="717"/>
      <c r="C24" s="718" t="s">
        <v>773</v>
      </c>
      <c r="D24" s="719">
        <f>SUM(E24:P24)</f>
        <v>99.999999999999986</v>
      </c>
      <c r="E24" s="719">
        <f>ROUND(E23/$D23*100,1)</f>
        <v>1.4</v>
      </c>
      <c r="F24" s="719">
        <f>ROUND(F23/$D23*100,1)</f>
        <v>13.1</v>
      </c>
      <c r="G24" s="719">
        <f>ROUND(G23/$D23*100,1)+0.1</f>
        <v>22.5</v>
      </c>
      <c r="H24" s="719">
        <f t="shared" ref="H24:P24" si="7">ROUND(H23/$D23*100,1)</f>
        <v>9</v>
      </c>
      <c r="I24" s="719">
        <f t="shared" si="7"/>
        <v>0.9</v>
      </c>
      <c r="J24" s="719">
        <f t="shared" si="7"/>
        <v>6.3</v>
      </c>
      <c r="K24" s="719">
        <f t="shared" si="7"/>
        <v>2.2999999999999998</v>
      </c>
      <c r="L24" s="719">
        <f t="shared" si="7"/>
        <v>12.5</v>
      </c>
      <c r="M24" s="719">
        <f t="shared" si="7"/>
        <v>4.3</v>
      </c>
      <c r="N24" s="719">
        <f t="shared" si="7"/>
        <v>18.399999999999999</v>
      </c>
      <c r="O24" s="719">
        <f t="shared" si="7"/>
        <v>0.1</v>
      </c>
      <c r="P24" s="719">
        <f t="shared" si="7"/>
        <v>9.1999999999999993</v>
      </c>
    </row>
    <row r="25" spans="2:16" s="713" customFormat="1" ht="16.5" hidden="1" customHeight="1" x14ac:dyDescent="0.15">
      <c r="B25" s="720"/>
      <c r="C25" s="721" t="s">
        <v>774</v>
      </c>
      <c r="D25" s="722">
        <f>SUM(E25:P25)</f>
        <v>9856479</v>
      </c>
      <c r="E25" s="722">
        <v>130409</v>
      </c>
      <c r="F25" s="722">
        <v>1191756</v>
      </c>
      <c r="G25" s="722">
        <v>2317439</v>
      </c>
      <c r="H25" s="722">
        <v>964165</v>
      </c>
      <c r="I25" s="723">
        <v>91178</v>
      </c>
      <c r="J25" s="723">
        <v>598832</v>
      </c>
      <c r="K25" s="722">
        <v>382100</v>
      </c>
      <c r="L25" s="722">
        <v>1114983</v>
      </c>
      <c r="M25" s="722">
        <v>453728</v>
      </c>
      <c r="N25" s="722">
        <v>2025792</v>
      </c>
      <c r="O25" s="723">
        <v>22584</v>
      </c>
      <c r="P25" s="723">
        <v>563513</v>
      </c>
    </row>
    <row r="26" spans="2:16" s="713" customFormat="1" ht="16.5" hidden="1" customHeight="1" x14ac:dyDescent="0.15">
      <c r="B26" s="720"/>
      <c r="C26" s="724" t="s">
        <v>567</v>
      </c>
      <c r="D26" s="725">
        <f>SUM(E26:P26)</f>
        <v>10625751</v>
      </c>
      <c r="E26" s="725">
        <v>129747</v>
      </c>
      <c r="F26" s="725">
        <v>1349195</v>
      </c>
      <c r="G26" s="725">
        <v>2645303</v>
      </c>
      <c r="H26" s="725">
        <v>931431</v>
      </c>
      <c r="I26" s="726">
        <v>67250</v>
      </c>
      <c r="J26" s="726">
        <v>351572</v>
      </c>
      <c r="K26" s="725">
        <v>162498</v>
      </c>
      <c r="L26" s="725">
        <v>1340981</v>
      </c>
      <c r="M26" s="725">
        <v>384421</v>
      </c>
      <c r="N26" s="725">
        <v>2230786</v>
      </c>
      <c r="O26" s="726" t="s">
        <v>94</v>
      </c>
      <c r="P26" s="726">
        <v>1032567</v>
      </c>
    </row>
    <row r="27" spans="2:16" s="713" customFormat="1" ht="16.5" hidden="1" customHeight="1" x14ac:dyDescent="0.15">
      <c r="B27" s="720"/>
      <c r="C27" s="724" t="s">
        <v>558</v>
      </c>
      <c r="D27" s="725">
        <f>SUM(E27:P27)</f>
        <v>7859396</v>
      </c>
      <c r="E27" s="725">
        <v>124185</v>
      </c>
      <c r="F27" s="725">
        <v>1143934</v>
      </c>
      <c r="G27" s="725">
        <v>1533446</v>
      </c>
      <c r="H27" s="725">
        <v>658535</v>
      </c>
      <c r="I27" s="726">
        <v>86416</v>
      </c>
      <c r="J27" s="726">
        <v>542837</v>
      </c>
      <c r="K27" s="725">
        <v>183359</v>
      </c>
      <c r="L27" s="725">
        <v>993343</v>
      </c>
      <c r="M27" s="725">
        <v>391454</v>
      </c>
      <c r="N27" s="726">
        <v>1184692</v>
      </c>
      <c r="O27" s="726" t="s">
        <v>94</v>
      </c>
      <c r="P27" s="726">
        <v>1017195</v>
      </c>
    </row>
    <row r="28" spans="2:16" s="713" customFormat="1" ht="16.5" hidden="1" customHeight="1" x14ac:dyDescent="0.15">
      <c r="B28" s="727"/>
      <c r="C28" s="724" t="s">
        <v>580</v>
      </c>
      <c r="D28" s="725">
        <f>SUM(E28:P28)</f>
        <v>5045488</v>
      </c>
      <c r="E28" s="725">
        <v>96387</v>
      </c>
      <c r="F28" s="725">
        <v>702963</v>
      </c>
      <c r="G28" s="725">
        <v>987657</v>
      </c>
      <c r="H28" s="725">
        <v>442598</v>
      </c>
      <c r="I28" s="726">
        <v>58830</v>
      </c>
      <c r="J28" s="726">
        <v>618270</v>
      </c>
      <c r="K28" s="725">
        <v>33345</v>
      </c>
      <c r="L28" s="725">
        <v>727647</v>
      </c>
      <c r="M28" s="725">
        <v>219034</v>
      </c>
      <c r="N28" s="725">
        <v>702031</v>
      </c>
      <c r="O28" s="726" t="s">
        <v>94</v>
      </c>
      <c r="P28" s="726">
        <v>456726</v>
      </c>
    </row>
    <row r="29" spans="2:16" s="713" customFormat="1" ht="17.25" hidden="1" customHeight="1" x14ac:dyDescent="0.15">
      <c r="B29" s="714" t="s">
        <v>823</v>
      </c>
      <c r="C29" s="715"/>
      <c r="D29" s="716">
        <f t="shared" ref="D29:P29" si="8">SUM(D31:D34)</f>
        <v>30742534</v>
      </c>
      <c r="E29" s="716">
        <f t="shared" si="8"/>
        <v>463074</v>
      </c>
      <c r="F29" s="716">
        <f t="shared" si="8"/>
        <v>3889131</v>
      </c>
      <c r="G29" s="716">
        <f t="shared" si="8"/>
        <v>7573623</v>
      </c>
      <c r="H29" s="716">
        <f t="shared" si="8"/>
        <v>2798345</v>
      </c>
      <c r="I29" s="716">
        <f t="shared" si="8"/>
        <v>258423</v>
      </c>
      <c r="J29" s="716">
        <f t="shared" si="8"/>
        <v>1592528</v>
      </c>
      <c r="K29" s="716">
        <f t="shared" si="8"/>
        <v>691023</v>
      </c>
      <c r="L29" s="716">
        <f t="shared" si="8"/>
        <v>4385959</v>
      </c>
      <c r="M29" s="716">
        <f t="shared" si="8"/>
        <v>1483313</v>
      </c>
      <c r="N29" s="716">
        <f t="shared" si="8"/>
        <v>4411138</v>
      </c>
      <c r="O29" s="716">
        <f t="shared" si="8"/>
        <v>1507</v>
      </c>
      <c r="P29" s="716">
        <f t="shared" si="8"/>
        <v>3194470</v>
      </c>
    </row>
    <row r="30" spans="2:16" s="713" customFormat="1" ht="17.25" hidden="1" customHeight="1" x14ac:dyDescent="0.15">
      <c r="B30" s="717"/>
      <c r="C30" s="718" t="s">
        <v>773</v>
      </c>
      <c r="D30" s="719">
        <f>SUM(E30:P30)</f>
        <v>100.00000000000001</v>
      </c>
      <c r="E30" s="719">
        <f>ROUND(E29/$D29*100,1)</f>
        <v>1.5</v>
      </c>
      <c r="F30" s="719">
        <f>ROUND(F29/$D29*100,1)</f>
        <v>12.7</v>
      </c>
      <c r="G30" s="719">
        <f>ROUND(G29/$D29*100,1)+0.1</f>
        <v>24.700000000000003</v>
      </c>
      <c r="H30" s="719">
        <f t="shared" ref="H30:P30" si="9">ROUND(H29/$D29*100,1)</f>
        <v>9.1</v>
      </c>
      <c r="I30" s="719">
        <f t="shared" si="9"/>
        <v>0.8</v>
      </c>
      <c r="J30" s="719">
        <f t="shared" si="9"/>
        <v>5.2</v>
      </c>
      <c r="K30" s="719">
        <f t="shared" si="9"/>
        <v>2.2000000000000002</v>
      </c>
      <c r="L30" s="719">
        <f t="shared" si="9"/>
        <v>14.3</v>
      </c>
      <c r="M30" s="719">
        <f t="shared" si="9"/>
        <v>4.8</v>
      </c>
      <c r="N30" s="719">
        <f t="shared" si="9"/>
        <v>14.3</v>
      </c>
      <c r="O30" s="719">
        <f t="shared" si="9"/>
        <v>0</v>
      </c>
      <c r="P30" s="719">
        <f t="shared" si="9"/>
        <v>10.4</v>
      </c>
    </row>
    <row r="31" spans="2:16" s="713" customFormat="1" ht="17.25" hidden="1" customHeight="1" x14ac:dyDescent="0.15">
      <c r="B31" s="720"/>
      <c r="C31" s="721" t="s">
        <v>774</v>
      </c>
      <c r="D31" s="722">
        <v>8496605</v>
      </c>
      <c r="E31" s="722">
        <v>119123</v>
      </c>
      <c r="F31" s="722">
        <v>1275417</v>
      </c>
      <c r="G31" s="722">
        <v>1925719</v>
      </c>
      <c r="H31" s="722">
        <v>834553</v>
      </c>
      <c r="I31" s="723">
        <v>63319</v>
      </c>
      <c r="J31" s="723">
        <v>520594</v>
      </c>
      <c r="K31" s="722">
        <v>313463</v>
      </c>
      <c r="L31" s="722">
        <v>1037687</v>
      </c>
      <c r="M31" s="722">
        <v>489876</v>
      </c>
      <c r="N31" s="722">
        <v>1370685</v>
      </c>
      <c r="O31" s="723" t="s">
        <v>788</v>
      </c>
      <c r="P31" s="723">
        <v>546169</v>
      </c>
    </row>
    <row r="32" spans="2:16" s="713" customFormat="1" ht="17.25" hidden="1" customHeight="1" x14ac:dyDescent="0.15">
      <c r="B32" s="720"/>
      <c r="C32" s="724" t="s">
        <v>567</v>
      </c>
      <c r="D32" s="725">
        <v>9963054</v>
      </c>
      <c r="E32" s="725">
        <v>122271</v>
      </c>
      <c r="F32" s="725">
        <v>957719</v>
      </c>
      <c r="G32" s="725">
        <v>2910418</v>
      </c>
      <c r="H32" s="725">
        <v>900939</v>
      </c>
      <c r="I32" s="726">
        <v>70377</v>
      </c>
      <c r="J32" s="726">
        <v>338730</v>
      </c>
      <c r="K32" s="725">
        <v>165565</v>
      </c>
      <c r="L32" s="725">
        <v>1567132</v>
      </c>
      <c r="M32" s="725">
        <v>383249</v>
      </c>
      <c r="N32" s="725">
        <v>1464769</v>
      </c>
      <c r="O32" s="726" t="s">
        <v>788</v>
      </c>
      <c r="P32" s="726">
        <v>1081885</v>
      </c>
    </row>
    <row r="33" spans="1:16" s="713" customFormat="1" ht="17.25" hidden="1" customHeight="1" x14ac:dyDescent="0.15">
      <c r="B33" s="720"/>
      <c r="C33" s="724" t="s">
        <v>558</v>
      </c>
      <c r="D33" s="725">
        <v>7244392</v>
      </c>
      <c r="E33" s="725">
        <v>124045</v>
      </c>
      <c r="F33" s="725">
        <v>878330</v>
      </c>
      <c r="G33" s="725">
        <v>1710635</v>
      </c>
      <c r="H33" s="725">
        <v>622248</v>
      </c>
      <c r="I33" s="726">
        <v>68296</v>
      </c>
      <c r="J33" s="726">
        <v>280909</v>
      </c>
      <c r="K33" s="725">
        <v>178208</v>
      </c>
      <c r="L33" s="725">
        <v>1135245</v>
      </c>
      <c r="M33" s="725">
        <v>386796</v>
      </c>
      <c r="N33" s="726">
        <v>829334</v>
      </c>
      <c r="O33" s="726" t="s">
        <v>788</v>
      </c>
      <c r="P33" s="726">
        <v>1030346</v>
      </c>
    </row>
    <row r="34" spans="1:16" s="713" customFormat="1" ht="17.25" hidden="1" customHeight="1" x14ac:dyDescent="0.15">
      <c r="B34" s="727"/>
      <c r="C34" s="724" t="s">
        <v>580</v>
      </c>
      <c r="D34" s="725">
        <v>5038483</v>
      </c>
      <c r="E34" s="725">
        <v>97635</v>
      </c>
      <c r="F34" s="725">
        <v>777665</v>
      </c>
      <c r="G34" s="725">
        <v>1026851</v>
      </c>
      <c r="H34" s="725">
        <v>440605</v>
      </c>
      <c r="I34" s="726">
        <v>56431</v>
      </c>
      <c r="J34" s="726">
        <v>452295</v>
      </c>
      <c r="K34" s="725">
        <v>33787</v>
      </c>
      <c r="L34" s="725">
        <v>645895</v>
      </c>
      <c r="M34" s="725">
        <v>223392</v>
      </c>
      <c r="N34" s="725">
        <v>746350</v>
      </c>
      <c r="O34" s="726">
        <v>1507</v>
      </c>
      <c r="P34" s="726">
        <v>536070</v>
      </c>
    </row>
    <row r="35" spans="1:16" s="713" customFormat="1" ht="17.25" hidden="1" customHeight="1" x14ac:dyDescent="0.15">
      <c r="B35" s="714" t="s">
        <v>824</v>
      </c>
      <c r="C35" s="715"/>
      <c r="D35" s="716">
        <f t="shared" ref="D35:P35" si="10">SUM(D37:D40)</f>
        <v>29346081</v>
      </c>
      <c r="E35" s="716">
        <f t="shared" si="10"/>
        <v>449765</v>
      </c>
      <c r="F35" s="716">
        <f t="shared" si="10"/>
        <v>3811781</v>
      </c>
      <c r="G35" s="716">
        <f t="shared" si="10"/>
        <v>7740544</v>
      </c>
      <c r="H35" s="716">
        <f t="shared" si="10"/>
        <v>2683360</v>
      </c>
      <c r="I35" s="716">
        <f t="shared" si="10"/>
        <v>253397</v>
      </c>
      <c r="J35" s="716">
        <f t="shared" si="10"/>
        <v>1532389</v>
      </c>
      <c r="K35" s="716">
        <f t="shared" si="10"/>
        <v>586158</v>
      </c>
      <c r="L35" s="716">
        <f t="shared" si="10"/>
        <v>3411349</v>
      </c>
      <c r="M35" s="716">
        <f t="shared" si="10"/>
        <v>1464050</v>
      </c>
      <c r="N35" s="716">
        <f t="shared" si="10"/>
        <v>4355730</v>
      </c>
      <c r="O35" s="716">
        <f t="shared" si="10"/>
        <v>29892</v>
      </c>
      <c r="P35" s="716">
        <f t="shared" si="10"/>
        <v>3027666</v>
      </c>
    </row>
    <row r="36" spans="1:16" s="713" customFormat="1" ht="17.25" hidden="1" customHeight="1" x14ac:dyDescent="0.15">
      <c r="B36" s="717"/>
      <c r="C36" s="718" t="s">
        <v>773</v>
      </c>
      <c r="D36" s="719">
        <f>SUM(E36:P36)</f>
        <v>99.999999999999986</v>
      </c>
      <c r="E36" s="719">
        <f>ROUND(E35/$D35*100,1)</f>
        <v>1.5</v>
      </c>
      <c r="F36" s="719">
        <f>ROUND(F35/$D35*100,1)</f>
        <v>13</v>
      </c>
      <c r="G36" s="719">
        <f>ROUND(G35/$D35*100,1)+0.1</f>
        <v>26.5</v>
      </c>
      <c r="H36" s="719">
        <f t="shared" ref="H36:P36" si="11">ROUND(H35/$D35*100,1)</f>
        <v>9.1</v>
      </c>
      <c r="I36" s="719">
        <f t="shared" si="11"/>
        <v>0.9</v>
      </c>
      <c r="J36" s="719">
        <f t="shared" si="11"/>
        <v>5.2</v>
      </c>
      <c r="K36" s="719">
        <f t="shared" si="11"/>
        <v>2</v>
      </c>
      <c r="L36" s="719">
        <f t="shared" si="11"/>
        <v>11.6</v>
      </c>
      <c r="M36" s="719">
        <f t="shared" si="11"/>
        <v>5</v>
      </c>
      <c r="N36" s="719">
        <f t="shared" si="11"/>
        <v>14.8</v>
      </c>
      <c r="O36" s="719">
        <f>ROUND(O35/$D35*100,1)</f>
        <v>0.1</v>
      </c>
      <c r="P36" s="719">
        <f t="shared" si="11"/>
        <v>10.3</v>
      </c>
    </row>
    <row r="37" spans="1:16" s="713" customFormat="1" ht="17.25" hidden="1" customHeight="1" x14ac:dyDescent="0.15">
      <c r="B37" s="720"/>
      <c r="C37" s="721" t="s">
        <v>774</v>
      </c>
      <c r="D37" s="722">
        <v>8669057</v>
      </c>
      <c r="E37" s="722">
        <v>119394</v>
      </c>
      <c r="F37" s="722">
        <v>1329410</v>
      </c>
      <c r="G37" s="722">
        <v>2113838</v>
      </c>
      <c r="H37" s="722">
        <v>799332</v>
      </c>
      <c r="I37" s="723">
        <v>66306</v>
      </c>
      <c r="J37" s="723">
        <v>614368</v>
      </c>
      <c r="K37" s="722">
        <v>272814</v>
      </c>
      <c r="L37" s="722">
        <v>743739</v>
      </c>
      <c r="M37" s="722">
        <v>481368</v>
      </c>
      <c r="N37" s="722">
        <v>1592289</v>
      </c>
      <c r="O37" s="723">
        <v>29892</v>
      </c>
      <c r="P37" s="723">
        <v>506307</v>
      </c>
    </row>
    <row r="38" spans="1:16" s="713" customFormat="1" ht="17.25" hidden="1" customHeight="1" x14ac:dyDescent="0.15">
      <c r="B38" s="720"/>
      <c r="C38" s="724" t="s">
        <v>567</v>
      </c>
      <c r="D38" s="725">
        <v>9307795</v>
      </c>
      <c r="E38" s="725">
        <v>128170</v>
      </c>
      <c r="F38" s="725">
        <v>976720</v>
      </c>
      <c r="G38" s="725">
        <v>2802778</v>
      </c>
      <c r="H38" s="725">
        <v>817622</v>
      </c>
      <c r="I38" s="726">
        <v>69411</v>
      </c>
      <c r="J38" s="726">
        <v>296210</v>
      </c>
      <c r="K38" s="725">
        <v>164372</v>
      </c>
      <c r="L38" s="725">
        <v>1083577</v>
      </c>
      <c r="M38" s="725">
        <v>379928</v>
      </c>
      <c r="N38" s="725">
        <v>1510981</v>
      </c>
      <c r="O38" s="726" t="s">
        <v>29</v>
      </c>
      <c r="P38" s="726">
        <v>1078026</v>
      </c>
    </row>
    <row r="39" spans="1:16" s="713" customFormat="1" ht="17.25" hidden="1" customHeight="1" x14ac:dyDescent="0.15">
      <c r="B39" s="720"/>
      <c r="C39" s="724" t="s">
        <v>558</v>
      </c>
      <c r="D39" s="725">
        <v>6599110</v>
      </c>
      <c r="E39" s="725">
        <v>104974</v>
      </c>
      <c r="F39" s="725">
        <v>812842</v>
      </c>
      <c r="G39" s="725">
        <v>1737405</v>
      </c>
      <c r="H39" s="725">
        <v>613295</v>
      </c>
      <c r="I39" s="726">
        <v>65202</v>
      </c>
      <c r="J39" s="726">
        <v>134869</v>
      </c>
      <c r="K39" s="725">
        <v>93978</v>
      </c>
      <c r="L39" s="725">
        <v>911833</v>
      </c>
      <c r="M39" s="725">
        <v>380559</v>
      </c>
      <c r="N39" s="726">
        <v>763052</v>
      </c>
      <c r="O39" s="726" t="s">
        <v>29</v>
      </c>
      <c r="P39" s="726">
        <v>981101</v>
      </c>
    </row>
    <row r="40" spans="1:16" s="713" customFormat="1" ht="17.25" hidden="1" customHeight="1" x14ac:dyDescent="0.15">
      <c r="B40" s="727"/>
      <c r="C40" s="729" t="s">
        <v>580</v>
      </c>
      <c r="D40" s="730">
        <v>4770119</v>
      </c>
      <c r="E40" s="730">
        <v>97227</v>
      </c>
      <c r="F40" s="730">
        <v>692809</v>
      </c>
      <c r="G40" s="730">
        <v>1086523</v>
      </c>
      <c r="H40" s="730">
        <v>453111</v>
      </c>
      <c r="I40" s="731">
        <v>52478</v>
      </c>
      <c r="J40" s="731">
        <v>486942</v>
      </c>
      <c r="K40" s="730">
        <v>54994</v>
      </c>
      <c r="L40" s="730">
        <v>672200</v>
      </c>
      <c r="M40" s="730">
        <v>222195</v>
      </c>
      <c r="N40" s="730">
        <v>489408</v>
      </c>
      <c r="O40" s="731" t="s">
        <v>29</v>
      </c>
      <c r="P40" s="731">
        <v>462232</v>
      </c>
    </row>
    <row r="41" spans="1:16" s="713" customFormat="1" ht="17.25" hidden="1" customHeight="1" x14ac:dyDescent="0.15">
      <c r="B41" s="714" t="s">
        <v>757</v>
      </c>
      <c r="C41" s="715"/>
      <c r="D41" s="716">
        <f t="shared" ref="D41:D58" si="12">SUM(E41:P41)</f>
        <v>35003364</v>
      </c>
      <c r="E41" s="716">
        <v>433705</v>
      </c>
      <c r="F41" s="716">
        <v>5083447</v>
      </c>
      <c r="G41" s="716">
        <v>8387435</v>
      </c>
      <c r="H41" s="716">
        <v>3069610</v>
      </c>
      <c r="I41" s="716">
        <v>250078</v>
      </c>
      <c r="J41" s="716">
        <v>1393807</v>
      </c>
      <c r="K41" s="716">
        <v>660893</v>
      </c>
      <c r="L41" s="716">
        <v>3798373</v>
      </c>
      <c r="M41" s="716">
        <v>1486169</v>
      </c>
      <c r="N41" s="716">
        <v>7273123</v>
      </c>
      <c r="O41" s="716">
        <v>6615</v>
      </c>
      <c r="P41" s="716">
        <v>3160109</v>
      </c>
    </row>
    <row r="42" spans="1:16" s="713" customFormat="1" ht="17.25" hidden="1" customHeight="1" x14ac:dyDescent="0.15">
      <c r="A42" s="732"/>
      <c r="B42" s="733"/>
      <c r="C42" s="718" t="s">
        <v>773</v>
      </c>
      <c r="D42" s="719">
        <f t="shared" si="12"/>
        <v>100</v>
      </c>
      <c r="E42" s="719">
        <f t="shared" ref="E42:N42" si="13">ROUND(E41/$D41*100,1)</f>
        <v>1.2</v>
      </c>
      <c r="F42" s="719">
        <f t="shared" si="13"/>
        <v>14.5</v>
      </c>
      <c r="G42" s="719">
        <f t="shared" si="13"/>
        <v>24</v>
      </c>
      <c r="H42" s="719">
        <f t="shared" si="13"/>
        <v>8.8000000000000007</v>
      </c>
      <c r="I42" s="719">
        <f t="shared" si="13"/>
        <v>0.7</v>
      </c>
      <c r="J42" s="719">
        <f t="shared" si="13"/>
        <v>4</v>
      </c>
      <c r="K42" s="719">
        <f t="shared" si="13"/>
        <v>1.9</v>
      </c>
      <c r="L42" s="719">
        <f t="shared" si="13"/>
        <v>10.9</v>
      </c>
      <c r="M42" s="719">
        <f t="shared" si="13"/>
        <v>4.2</v>
      </c>
      <c r="N42" s="719">
        <f t="shared" si="13"/>
        <v>20.8</v>
      </c>
      <c r="O42" s="719">
        <f>ROUND(O41/$D41*100,1)</f>
        <v>0</v>
      </c>
      <c r="P42" s="719">
        <f>ROUND(P41/$D41*100,1)</f>
        <v>9</v>
      </c>
    </row>
    <row r="43" spans="1:16" s="713" customFormat="1" ht="17.25" customHeight="1" x14ac:dyDescent="0.15">
      <c r="B43" s="714" t="s">
        <v>758</v>
      </c>
      <c r="C43" s="715"/>
      <c r="D43" s="716">
        <f t="shared" si="12"/>
        <v>34102265</v>
      </c>
      <c r="E43" s="716">
        <v>258765</v>
      </c>
      <c r="F43" s="716">
        <v>6473374</v>
      </c>
      <c r="G43" s="716">
        <v>8334325</v>
      </c>
      <c r="H43" s="716">
        <v>2248833</v>
      </c>
      <c r="I43" s="716">
        <v>226017</v>
      </c>
      <c r="J43" s="716">
        <v>1501057</v>
      </c>
      <c r="K43" s="716">
        <v>598982</v>
      </c>
      <c r="L43" s="716">
        <v>4097728</v>
      </c>
      <c r="M43" s="716">
        <v>1518573</v>
      </c>
      <c r="N43" s="716">
        <v>5577505</v>
      </c>
      <c r="O43" s="716">
        <v>4567</v>
      </c>
      <c r="P43" s="716">
        <v>3262539</v>
      </c>
    </row>
    <row r="44" spans="1:16" s="713" customFormat="1" ht="17.25" customHeight="1" x14ac:dyDescent="0.15">
      <c r="A44" s="732"/>
      <c r="B44" s="733"/>
      <c r="C44" s="718" t="s">
        <v>773</v>
      </c>
      <c r="D44" s="719">
        <f t="shared" si="12"/>
        <v>100</v>
      </c>
      <c r="E44" s="719">
        <v>0.8</v>
      </c>
      <c r="F44" s="719">
        <v>19</v>
      </c>
      <c r="G44" s="719">
        <v>24.4</v>
      </c>
      <c r="H44" s="719">
        <v>6.6</v>
      </c>
      <c r="I44" s="719">
        <v>0.7</v>
      </c>
      <c r="J44" s="719">
        <v>4.4000000000000004</v>
      </c>
      <c r="K44" s="719">
        <v>1.7</v>
      </c>
      <c r="L44" s="719">
        <v>12</v>
      </c>
      <c r="M44" s="719">
        <v>4.4000000000000004</v>
      </c>
      <c r="N44" s="719">
        <v>16.399999999999999</v>
      </c>
      <c r="O44" s="719">
        <v>0</v>
      </c>
      <c r="P44" s="719">
        <v>9.6</v>
      </c>
    </row>
    <row r="45" spans="1:16" s="713" customFormat="1" ht="17.25" customHeight="1" x14ac:dyDescent="0.15">
      <c r="B45" s="714" t="s">
        <v>759</v>
      </c>
      <c r="C45" s="715"/>
      <c r="D45" s="716">
        <f t="shared" si="12"/>
        <v>31269990</v>
      </c>
      <c r="E45" s="716">
        <v>297743</v>
      </c>
      <c r="F45" s="716">
        <v>3785296</v>
      </c>
      <c r="G45" s="716">
        <v>9118961</v>
      </c>
      <c r="H45" s="716">
        <v>2529609</v>
      </c>
      <c r="I45" s="716">
        <v>229524</v>
      </c>
      <c r="J45" s="716">
        <v>1588652</v>
      </c>
      <c r="K45" s="716">
        <v>666938</v>
      </c>
      <c r="L45" s="716">
        <v>4191393</v>
      </c>
      <c r="M45" s="716">
        <v>1486126</v>
      </c>
      <c r="N45" s="716">
        <v>3922410</v>
      </c>
      <c r="O45" s="728" t="s">
        <v>94</v>
      </c>
      <c r="P45" s="716">
        <v>3453338</v>
      </c>
    </row>
    <row r="46" spans="1:16" s="713" customFormat="1" ht="17.25" customHeight="1" x14ac:dyDescent="0.15">
      <c r="A46" s="732"/>
      <c r="B46" s="733"/>
      <c r="C46" s="718" t="s">
        <v>773</v>
      </c>
      <c r="D46" s="719">
        <f t="shared" si="12"/>
        <v>100</v>
      </c>
      <c r="E46" s="719">
        <v>1</v>
      </c>
      <c r="F46" s="719">
        <v>12.1</v>
      </c>
      <c r="G46" s="719">
        <v>29.2</v>
      </c>
      <c r="H46" s="719">
        <v>8.1</v>
      </c>
      <c r="I46" s="719">
        <v>0.7</v>
      </c>
      <c r="J46" s="719">
        <v>5.0999999999999996</v>
      </c>
      <c r="K46" s="719">
        <v>2.1</v>
      </c>
      <c r="L46" s="719">
        <v>13.4</v>
      </c>
      <c r="M46" s="719">
        <v>4.8</v>
      </c>
      <c r="N46" s="719">
        <v>12.5</v>
      </c>
      <c r="O46" s="719">
        <v>0</v>
      </c>
      <c r="P46" s="719">
        <v>11</v>
      </c>
    </row>
    <row r="47" spans="1:16" s="713" customFormat="1" ht="17.25" customHeight="1" x14ac:dyDescent="0.15">
      <c r="B47" s="714" t="s">
        <v>760</v>
      </c>
      <c r="C47" s="715"/>
      <c r="D47" s="716">
        <f t="shared" si="12"/>
        <v>32457621</v>
      </c>
      <c r="E47" s="716">
        <v>298084</v>
      </c>
      <c r="F47" s="716">
        <v>5086739</v>
      </c>
      <c r="G47" s="716">
        <v>9138322</v>
      </c>
      <c r="H47" s="716">
        <v>2531280</v>
      </c>
      <c r="I47" s="716">
        <v>213134</v>
      </c>
      <c r="J47" s="716">
        <v>1604931</v>
      </c>
      <c r="K47" s="716">
        <v>828062</v>
      </c>
      <c r="L47" s="716">
        <v>3554031</v>
      </c>
      <c r="M47" s="716">
        <v>1467908</v>
      </c>
      <c r="N47" s="716">
        <v>4305551</v>
      </c>
      <c r="O47" s="728" t="s">
        <v>94</v>
      </c>
      <c r="P47" s="716">
        <v>3429579</v>
      </c>
    </row>
    <row r="48" spans="1:16" s="713" customFormat="1" ht="17.25" customHeight="1" x14ac:dyDescent="0.15">
      <c r="A48" s="732"/>
      <c r="B48" s="733"/>
      <c r="C48" s="718" t="s">
        <v>773</v>
      </c>
      <c r="D48" s="719">
        <f t="shared" si="12"/>
        <v>99.999999999999986</v>
      </c>
      <c r="E48" s="719">
        <v>0.9</v>
      </c>
      <c r="F48" s="719">
        <v>15.7</v>
      </c>
      <c r="G48" s="719">
        <v>28.2</v>
      </c>
      <c r="H48" s="719">
        <v>7.8</v>
      </c>
      <c r="I48" s="719">
        <v>0.7</v>
      </c>
      <c r="J48" s="719">
        <v>4.9000000000000004</v>
      </c>
      <c r="K48" s="719">
        <v>2.5</v>
      </c>
      <c r="L48" s="719">
        <v>10.9</v>
      </c>
      <c r="M48" s="719">
        <v>4.5</v>
      </c>
      <c r="N48" s="719">
        <v>13.3</v>
      </c>
      <c r="O48" s="719">
        <v>0</v>
      </c>
      <c r="P48" s="719">
        <v>10.6</v>
      </c>
    </row>
    <row r="49" spans="1:18" s="713" customFormat="1" ht="17.25" customHeight="1" x14ac:dyDescent="0.15">
      <c r="B49" s="714" t="s">
        <v>761</v>
      </c>
      <c r="C49" s="715"/>
      <c r="D49" s="716">
        <f t="shared" si="12"/>
        <v>31955353</v>
      </c>
      <c r="E49" s="716">
        <v>294157</v>
      </c>
      <c r="F49" s="716">
        <v>3486924</v>
      </c>
      <c r="G49" s="716">
        <v>9447851</v>
      </c>
      <c r="H49" s="716">
        <v>2495962</v>
      </c>
      <c r="I49" s="716">
        <v>262779</v>
      </c>
      <c r="J49" s="716">
        <v>1524316</v>
      </c>
      <c r="K49" s="716">
        <v>1270972</v>
      </c>
      <c r="L49" s="716">
        <v>3392366</v>
      </c>
      <c r="M49" s="716">
        <v>1520335</v>
      </c>
      <c r="N49" s="716">
        <v>4638870</v>
      </c>
      <c r="O49" s="728" t="s">
        <v>94</v>
      </c>
      <c r="P49" s="716">
        <v>3620821</v>
      </c>
    </row>
    <row r="50" spans="1:18" s="713" customFormat="1" ht="17.25" customHeight="1" x14ac:dyDescent="0.15">
      <c r="A50" s="732"/>
      <c r="B50" s="733"/>
      <c r="C50" s="718" t="s">
        <v>773</v>
      </c>
      <c r="D50" s="719">
        <f t="shared" si="12"/>
        <v>100.00999999999999</v>
      </c>
      <c r="E50" s="719">
        <f>ROUND(E49/$D$49*100,2)</f>
        <v>0.92</v>
      </c>
      <c r="F50" s="719">
        <f t="shared" ref="F50:P50" si="14">ROUND(F49/$D$49*100,2)</f>
        <v>10.91</v>
      </c>
      <c r="G50" s="719">
        <f t="shared" si="14"/>
        <v>29.57</v>
      </c>
      <c r="H50" s="719">
        <f t="shared" si="14"/>
        <v>7.81</v>
      </c>
      <c r="I50" s="719">
        <f t="shared" si="14"/>
        <v>0.82</v>
      </c>
      <c r="J50" s="719">
        <f t="shared" si="14"/>
        <v>4.7699999999999996</v>
      </c>
      <c r="K50" s="719">
        <f t="shared" si="14"/>
        <v>3.98</v>
      </c>
      <c r="L50" s="719">
        <f t="shared" si="14"/>
        <v>10.62</v>
      </c>
      <c r="M50" s="719">
        <f t="shared" si="14"/>
        <v>4.76</v>
      </c>
      <c r="N50" s="719">
        <f t="shared" si="14"/>
        <v>14.52</v>
      </c>
      <c r="O50" s="719">
        <v>0</v>
      </c>
      <c r="P50" s="719">
        <f t="shared" si="14"/>
        <v>11.33</v>
      </c>
    </row>
    <row r="51" spans="1:18" s="713" customFormat="1" ht="17.25" customHeight="1" x14ac:dyDescent="0.15">
      <c r="B51" s="714" t="s">
        <v>762</v>
      </c>
      <c r="C51" s="715"/>
      <c r="D51" s="716">
        <f t="shared" si="12"/>
        <v>33882795</v>
      </c>
      <c r="E51" s="716">
        <v>258830</v>
      </c>
      <c r="F51" s="716">
        <v>3833845</v>
      </c>
      <c r="G51" s="716">
        <v>11074570</v>
      </c>
      <c r="H51" s="716">
        <v>2900098</v>
      </c>
      <c r="I51" s="716">
        <v>312187</v>
      </c>
      <c r="J51" s="716">
        <v>1419609</v>
      </c>
      <c r="K51" s="716">
        <v>1111765</v>
      </c>
      <c r="L51" s="716">
        <v>3302427</v>
      </c>
      <c r="M51" s="716">
        <v>1830246</v>
      </c>
      <c r="N51" s="716">
        <v>4153960</v>
      </c>
      <c r="O51" s="734" t="s">
        <v>94</v>
      </c>
      <c r="P51" s="716">
        <v>3685258</v>
      </c>
    </row>
    <row r="52" spans="1:18" s="713" customFormat="1" ht="17.25" customHeight="1" x14ac:dyDescent="0.15">
      <c r="A52" s="732"/>
      <c r="B52" s="733"/>
      <c r="C52" s="718" t="s">
        <v>773</v>
      </c>
      <c r="D52" s="719">
        <f t="shared" si="12"/>
        <v>100.00000000000001</v>
      </c>
      <c r="E52" s="719">
        <v>0.8</v>
      </c>
      <c r="F52" s="719">
        <v>11.3</v>
      </c>
      <c r="G52" s="719">
        <v>32.700000000000003</v>
      </c>
      <c r="H52" s="719">
        <v>8.5</v>
      </c>
      <c r="I52" s="719">
        <v>0.9</v>
      </c>
      <c r="J52" s="719">
        <v>4.2</v>
      </c>
      <c r="K52" s="719">
        <v>3.3</v>
      </c>
      <c r="L52" s="719">
        <v>9.6999999999999993</v>
      </c>
      <c r="M52" s="719">
        <v>5.4</v>
      </c>
      <c r="N52" s="719">
        <v>12.3</v>
      </c>
      <c r="O52" s="719">
        <v>0</v>
      </c>
      <c r="P52" s="719">
        <v>10.9</v>
      </c>
    </row>
    <row r="53" spans="1:18" s="713" customFormat="1" ht="17.25" customHeight="1" x14ac:dyDescent="0.15">
      <c r="B53" s="714" t="s">
        <v>763</v>
      </c>
      <c r="C53" s="715"/>
      <c r="D53" s="716">
        <f t="shared" si="12"/>
        <v>33985381</v>
      </c>
      <c r="E53" s="716">
        <v>339359</v>
      </c>
      <c r="F53" s="716">
        <v>3541287</v>
      </c>
      <c r="G53" s="716">
        <v>11656441</v>
      </c>
      <c r="H53" s="716">
        <v>2109583</v>
      </c>
      <c r="I53" s="716">
        <v>261546</v>
      </c>
      <c r="J53" s="716">
        <v>1322948</v>
      </c>
      <c r="K53" s="716">
        <v>1042262</v>
      </c>
      <c r="L53" s="716">
        <v>3122564</v>
      </c>
      <c r="M53" s="716">
        <v>1568033</v>
      </c>
      <c r="N53" s="716">
        <v>5478442</v>
      </c>
      <c r="O53" s="734" t="s">
        <v>94</v>
      </c>
      <c r="P53" s="716">
        <v>3542916</v>
      </c>
    </row>
    <row r="54" spans="1:18" s="713" customFormat="1" ht="17.25" customHeight="1" x14ac:dyDescent="0.15">
      <c r="A54" s="732"/>
      <c r="B54" s="733"/>
      <c r="C54" s="718" t="s">
        <v>773</v>
      </c>
      <c r="D54" s="719">
        <f t="shared" si="12"/>
        <v>100</v>
      </c>
      <c r="E54" s="719">
        <v>1</v>
      </c>
      <c r="F54" s="719">
        <v>10.4</v>
      </c>
      <c r="G54" s="719">
        <v>34.299999999999997</v>
      </c>
      <c r="H54" s="719">
        <v>6.2</v>
      </c>
      <c r="I54" s="719">
        <v>0.8</v>
      </c>
      <c r="J54" s="719">
        <v>3.9</v>
      </c>
      <c r="K54" s="719">
        <v>3.1</v>
      </c>
      <c r="L54" s="719">
        <v>9.1999999999999993</v>
      </c>
      <c r="M54" s="719">
        <v>4.5999999999999996</v>
      </c>
      <c r="N54" s="719">
        <v>16.100000000000001</v>
      </c>
      <c r="O54" s="719">
        <v>0</v>
      </c>
      <c r="P54" s="719">
        <v>10.4</v>
      </c>
    </row>
    <row r="55" spans="1:18" s="713" customFormat="1" ht="17.25" customHeight="1" x14ac:dyDescent="0.15">
      <c r="B55" s="714" t="s">
        <v>764</v>
      </c>
      <c r="C55" s="715"/>
      <c r="D55" s="716">
        <f t="shared" si="12"/>
        <v>34620535</v>
      </c>
      <c r="E55" s="716">
        <v>291842</v>
      </c>
      <c r="F55" s="716">
        <v>3391050</v>
      </c>
      <c r="G55" s="716">
        <v>11810567</v>
      </c>
      <c r="H55" s="716">
        <v>1974561</v>
      </c>
      <c r="I55" s="716">
        <v>200572</v>
      </c>
      <c r="J55" s="716">
        <v>1334567</v>
      </c>
      <c r="K55" s="716">
        <v>967423</v>
      </c>
      <c r="L55" s="716">
        <v>2814563</v>
      </c>
      <c r="M55" s="716">
        <v>1559576</v>
      </c>
      <c r="N55" s="716">
        <v>6800001</v>
      </c>
      <c r="O55" s="734" t="s">
        <v>94</v>
      </c>
      <c r="P55" s="716">
        <v>3475813</v>
      </c>
    </row>
    <row r="56" spans="1:18" s="713" customFormat="1" ht="17.25" customHeight="1" x14ac:dyDescent="0.15">
      <c r="A56" s="732"/>
      <c r="B56" s="733"/>
      <c r="C56" s="718" t="s">
        <v>773</v>
      </c>
      <c r="D56" s="719">
        <f t="shared" si="12"/>
        <v>100</v>
      </c>
      <c r="E56" s="719">
        <f>ROUND(E55/$D$55*100,1)</f>
        <v>0.8</v>
      </c>
      <c r="F56" s="719">
        <f t="shared" ref="F56:P56" si="15">ROUND(F55/$D$55*100,1)</f>
        <v>9.8000000000000007</v>
      </c>
      <c r="G56" s="719">
        <f>ROUND(G55/$D$55*100,1)+0.1</f>
        <v>34.200000000000003</v>
      </c>
      <c r="H56" s="719">
        <f t="shared" si="15"/>
        <v>5.7</v>
      </c>
      <c r="I56" s="719">
        <f t="shared" si="15"/>
        <v>0.6</v>
      </c>
      <c r="J56" s="719">
        <f t="shared" si="15"/>
        <v>3.9</v>
      </c>
      <c r="K56" s="719">
        <f t="shared" si="15"/>
        <v>2.8</v>
      </c>
      <c r="L56" s="719">
        <f t="shared" si="15"/>
        <v>8.1</v>
      </c>
      <c r="M56" s="719">
        <f t="shared" si="15"/>
        <v>4.5</v>
      </c>
      <c r="N56" s="719">
        <f t="shared" si="15"/>
        <v>19.600000000000001</v>
      </c>
      <c r="O56" s="719">
        <v>0</v>
      </c>
      <c r="P56" s="719">
        <f t="shared" si="15"/>
        <v>10</v>
      </c>
    </row>
    <row r="57" spans="1:18" s="713" customFormat="1" ht="17.25" customHeight="1" x14ac:dyDescent="0.15">
      <c r="B57" s="714" t="s">
        <v>765</v>
      </c>
      <c r="C57" s="715"/>
      <c r="D57" s="716">
        <f>SUM(E57:R57)</f>
        <v>35715916</v>
      </c>
      <c r="E57" s="716">
        <v>276593</v>
      </c>
      <c r="F57" s="716">
        <v>3562036</v>
      </c>
      <c r="G57" s="716">
        <v>12125332</v>
      </c>
      <c r="H57" s="716">
        <v>2196859</v>
      </c>
      <c r="I57" s="716">
        <v>177317</v>
      </c>
      <c r="J57" s="716">
        <v>1272374</v>
      </c>
      <c r="K57" s="716">
        <v>1070766</v>
      </c>
      <c r="L57" s="716">
        <v>2923785</v>
      </c>
      <c r="M57" s="716">
        <v>1530101</v>
      </c>
      <c r="N57" s="716">
        <v>7226525</v>
      </c>
      <c r="O57" s="734" t="s">
        <v>94</v>
      </c>
      <c r="P57" s="716">
        <v>3354228</v>
      </c>
      <c r="R57" s="735"/>
    </row>
    <row r="58" spans="1:18" s="713" customFormat="1" ht="17.25" customHeight="1" x14ac:dyDescent="0.15">
      <c r="A58" s="732"/>
      <c r="B58" s="733"/>
      <c r="C58" s="718" t="s">
        <v>773</v>
      </c>
      <c r="D58" s="719">
        <f t="shared" si="12"/>
        <v>100</v>
      </c>
      <c r="E58" s="719">
        <f>ROUND(E57/$D$57*100,1)</f>
        <v>0.8</v>
      </c>
      <c r="F58" s="719">
        <f t="shared" ref="F58:P58" si="16">ROUND(F57/$D$57*100,1)</f>
        <v>10</v>
      </c>
      <c r="G58" s="719">
        <f>ROUND(G57/$D$57*100,1)-0.1</f>
        <v>33.799999999999997</v>
      </c>
      <c r="H58" s="719">
        <f t="shared" si="16"/>
        <v>6.2</v>
      </c>
      <c r="I58" s="719">
        <f t="shared" si="16"/>
        <v>0.5</v>
      </c>
      <c r="J58" s="719">
        <f t="shared" si="16"/>
        <v>3.6</v>
      </c>
      <c r="K58" s="719">
        <f t="shared" si="16"/>
        <v>3</v>
      </c>
      <c r="L58" s="719">
        <f t="shared" si="16"/>
        <v>8.1999999999999993</v>
      </c>
      <c r="M58" s="719">
        <f t="shared" si="16"/>
        <v>4.3</v>
      </c>
      <c r="N58" s="719">
        <f t="shared" si="16"/>
        <v>20.2</v>
      </c>
      <c r="O58" s="719">
        <v>0</v>
      </c>
      <c r="P58" s="719">
        <f t="shared" si="16"/>
        <v>9.4</v>
      </c>
    </row>
    <row r="59" spans="1:18" s="713" customFormat="1" ht="17.25" customHeight="1" x14ac:dyDescent="0.15">
      <c r="A59" s="732"/>
      <c r="B59" s="714" t="s">
        <v>766</v>
      </c>
      <c r="C59" s="715"/>
      <c r="D59" s="716">
        <f>SUM(E59:R59)</f>
        <v>36879726</v>
      </c>
      <c r="E59" s="716">
        <v>301467</v>
      </c>
      <c r="F59" s="716">
        <v>4012193</v>
      </c>
      <c r="G59" s="716">
        <v>13054712</v>
      </c>
      <c r="H59" s="716">
        <v>2089395</v>
      </c>
      <c r="I59" s="716">
        <v>147424</v>
      </c>
      <c r="J59" s="716">
        <v>1485563</v>
      </c>
      <c r="K59" s="716">
        <v>1082921</v>
      </c>
      <c r="L59" s="716">
        <v>2930985</v>
      </c>
      <c r="M59" s="716">
        <v>1902201</v>
      </c>
      <c r="N59" s="716">
        <v>6634632</v>
      </c>
      <c r="O59" s="734" t="s">
        <v>94</v>
      </c>
      <c r="P59" s="716">
        <v>3238233</v>
      </c>
    </row>
    <row r="60" spans="1:18" s="713" customFormat="1" ht="17.25" customHeight="1" x14ac:dyDescent="0.15">
      <c r="A60" s="732"/>
      <c r="B60" s="733"/>
      <c r="C60" s="718" t="s">
        <v>773</v>
      </c>
      <c r="D60" s="719">
        <f>SUM(E60:P60)</f>
        <v>100</v>
      </c>
      <c r="E60" s="719">
        <f>ROUND(E59/$D$59*100,1)</f>
        <v>0.8</v>
      </c>
      <c r="F60" s="719">
        <f t="shared" ref="F60:P60" si="17">ROUND(F59/$D$59*100,1)</f>
        <v>10.9</v>
      </c>
      <c r="G60" s="719">
        <f t="shared" si="17"/>
        <v>35.4</v>
      </c>
      <c r="H60" s="719">
        <f t="shared" si="17"/>
        <v>5.7</v>
      </c>
      <c r="I60" s="719">
        <f t="shared" si="17"/>
        <v>0.4</v>
      </c>
      <c r="J60" s="719">
        <f t="shared" si="17"/>
        <v>4</v>
      </c>
      <c r="K60" s="719">
        <f t="shared" si="17"/>
        <v>2.9</v>
      </c>
      <c r="L60" s="719">
        <f t="shared" si="17"/>
        <v>7.9</v>
      </c>
      <c r="M60" s="719">
        <f t="shared" si="17"/>
        <v>5.2</v>
      </c>
      <c r="N60" s="719">
        <f t="shared" si="17"/>
        <v>18</v>
      </c>
      <c r="O60" s="719">
        <v>0</v>
      </c>
      <c r="P60" s="719">
        <f t="shared" si="17"/>
        <v>8.8000000000000007</v>
      </c>
    </row>
    <row r="61" spans="1:18" s="713" customFormat="1" ht="17.25" customHeight="1" x14ac:dyDescent="0.15">
      <c r="A61" s="732"/>
      <c r="B61" s="714" t="s">
        <v>767</v>
      </c>
      <c r="C61" s="715"/>
      <c r="D61" s="716">
        <f>SUM(E61:R61)</f>
        <v>37334171</v>
      </c>
      <c r="E61" s="716">
        <v>329708</v>
      </c>
      <c r="F61" s="716">
        <v>5056736</v>
      </c>
      <c r="G61" s="716">
        <v>13624569</v>
      </c>
      <c r="H61" s="716">
        <v>2199939</v>
      </c>
      <c r="I61" s="716">
        <v>146826</v>
      </c>
      <c r="J61" s="716">
        <v>1667868</v>
      </c>
      <c r="K61" s="716">
        <v>1241564</v>
      </c>
      <c r="L61" s="716">
        <v>2546250</v>
      </c>
      <c r="M61" s="716">
        <v>1837074</v>
      </c>
      <c r="N61" s="716">
        <v>5770428</v>
      </c>
      <c r="O61" s="734" t="s">
        <v>94</v>
      </c>
      <c r="P61" s="716">
        <v>2913209</v>
      </c>
    </row>
    <row r="62" spans="1:18" s="713" customFormat="1" ht="17.25" customHeight="1" x14ac:dyDescent="0.15">
      <c r="A62" s="732"/>
      <c r="B62" s="733"/>
      <c r="C62" s="718" t="s">
        <v>773</v>
      </c>
      <c r="D62" s="719">
        <f>SUM(E62:P62)</f>
        <v>100</v>
      </c>
      <c r="E62" s="719">
        <f>ROUND(E61/$D$61*100,1)</f>
        <v>0.9</v>
      </c>
      <c r="F62" s="719">
        <f t="shared" ref="F62:P62" si="18">ROUND(F61/$D$61*100,1)</f>
        <v>13.5</v>
      </c>
      <c r="G62" s="719">
        <f t="shared" si="18"/>
        <v>36.5</v>
      </c>
      <c r="H62" s="719">
        <f t="shared" si="18"/>
        <v>5.9</v>
      </c>
      <c r="I62" s="719">
        <f t="shared" si="18"/>
        <v>0.4</v>
      </c>
      <c r="J62" s="719">
        <f t="shared" si="18"/>
        <v>4.5</v>
      </c>
      <c r="K62" s="719">
        <f t="shared" si="18"/>
        <v>3.3</v>
      </c>
      <c r="L62" s="719">
        <f t="shared" si="18"/>
        <v>6.8</v>
      </c>
      <c r="M62" s="719">
        <f t="shared" si="18"/>
        <v>4.9000000000000004</v>
      </c>
      <c r="N62" s="719">
        <f t="shared" si="18"/>
        <v>15.5</v>
      </c>
      <c r="O62" s="719">
        <v>0</v>
      </c>
      <c r="P62" s="719">
        <f t="shared" si="18"/>
        <v>7.8</v>
      </c>
    </row>
    <row r="63" spans="1:18" s="713" customFormat="1" ht="17.25" customHeight="1" x14ac:dyDescent="0.15">
      <c r="A63" s="732"/>
      <c r="B63" s="714" t="s">
        <v>768</v>
      </c>
      <c r="C63" s="715"/>
      <c r="D63" s="716">
        <f>SUM(E63:R63)</f>
        <v>40539543</v>
      </c>
      <c r="E63" s="716">
        <v>296879</v>
      </c>
      <c r="F63" s="716">
        <v>5174118</v>
      </c>
      <c r="G63" s="716">
        <v>13875428</v>
      </c>
      <c r="H63" s="716">
        <v>2144952</v>
      </c>
      <c r="I63" s="716">
        <v>112548</v>
      </c>
      <c r="J63" s="716">
        <v>4345014</v>
      </c>
      <c r="K63" s="716">
        <v>1112379</v>
      </c>
      <c r="L63" s="716">
        <v>2541906</v>
      </c>
      <c r="M63" s="716">
        <v>2624409</v>
      </c>
      <c r="N63" s="716">
        <v>5321707</v>
      </c>
      <c r="O63" s="734" t="s">
        <v>94</v>
      </c>
      <c r="P63" s="716">
        <v>2990203</v>
      </c>
    </row>
    <row r="64" spans="1:18" s="713" customFormat="1" ht="17.25" customHeight="1" x14ac:dyDescent="0.15">
      <c r="A64" s="732"/>
      <c r="B64" s="733"/>
      <c r="C64" s="718" t="s">
        <v>773</v>
      </c>
      <c r="D64" s="719">
        <f>SUM(E64:P64)</f>
        <v>100</v>
      </c>
      <c r="E64" s="719">
        <f>ROUND(E63/$D$63*100,1)</f>
        <v>0.7</v>
      </c>
      <c r="F64" s="719">
        <f>ROUND(F63/$D$63*100,1)</f>
        <v>12.8</v>
      </c>
      <c r="G64" s="719">
        <f t="shared" ref="G64:P64" si="19">ROUND(G63/$D$63*100,1)</f>
        <v>34.200000000000003</v>
      </c>
      <c r="H64" s="719">
        <f t="shared" si="19"/>
        <v>5.3</v>
      </c>
      <c r="I64" s="719">
        <f t="shared" si="19"/>
        <v>0.3</v>
      </c>
      <c r="J64" s="719">
        <f t="shared" si="19"/>
        <v>10.7</v>
      </c>
      <c r="K64" s="719">
        <f t="shared" si="19"/>
        <v>2.7</v>
      </c>
      <c r="L64" s="719">
        <f t="shared" si="19"/>
        <v>6.3</v>
      </c>
      <c r="M64" s="719">
        <f t="shared" si="19"/>
        <v>6.5</v>
      </c>
      <c r="N64" s="719">
        <f t="shared" si="19"/>
        <v>13.1</v>
      </c>
      <c r="O64" s="719">
        <v>0</v>
      </c>
      <c r="P64" s="719">
        <f t="shared" si="19"/>
        <v>7.4</v>
      </c>
    </row>
    <row r="65" spans="1:16" s="713" customFormat="1" ht="17.25" customHeight="1" x14ac:dyDescent="0.15">
      <c r="A65" s="732"/>
      <c r="B65" s="714" t="s">
        <v>769</v>
      </c>
      <c r="C65" s="715"/>
      <c r="D65" s="716">
        <f>SUM(E65:R65)</f>
        <v>39824129</v>
      </c>
      <c r="E65" s="716">
        <v>295929</v>
      </c>
      <c r="F65" s="716">
        <v>7094293</v>
      </c>
      <c r="G65" s="716">
        <v>13934600</v>
      </c>
      <c r="H65" s="716">
        <v>2167101</v>
      </c>
      <c r="I65" s="716">
        <v>109903</v>
      </c>
      <c r="J65" s="716">
        <v>2034091</v>
      </c>
      <c r="K65" s="716">
        <v>1106821</v>
      </c>
      <c r="L65" s="716">
        <v>3619323</v>
      </c>
      <c r="M65" s="716">
        <v>1994383</v>
      </c>
      <c r="N65" s="716">
        <v>4165678</v>
      </c>
      <c r="O65" s="734" t="s">
        <v>94</v>
      </c>
      <c r="P65" s="716">
        <v>3302007</v>
      </c>
    </row>
    <row r="66" spans="1:16" s="713" customFormat="1" ht="17.25" customHeight="1" x14ac:dyDescent="0.15">
      <c r="A66" s="732"/>
      <c r="B66" s="733"/>
      <c r="C66" s="718" t="s">
        <v>773</v>
      </c>
      <c r="D66" s="719">
        <f>SUM(E66:P66)</f>
        <v>99.999999999999986</v>
      </c>
      <c r="E66" s="719">
        <f>ROUND(E65/$D$65*100,1)</f>
        <v>0.7</v>
      </c>
      <c r="F66" s="719">
        <f t="shared" ref="F66:N66" si="20">ROUND(F65/$D$65*100,1)</f>
        <v>17.8</v>
      </c>
      <c r="G66" s="719">
        <f t="shared" si="20"/>
        <v>35</v>
      </c>
      <c r="H66" s="719">
        <f t="shared" si="20"/>
        <v>5.4</v>
      </c>
      <c r="I66" s="719">
        <f t="shared" si="20"/>
        <v>0.3</v>
      </c>
      <c r="J66" s="719">
        <f t="shared" si="20"/>
        <v>5.0999999999999996</v>
      </c>
      <c r="K66" s="719">
        <f t="shared" si="20"/>
        <v>2.8</v>
      </c>
      <c r="L66" s="719">
        <f t="shared" si="20"/>
        <v>9.1</v>
      </c>
      <c r="M66" s="719">
        <f t="shared" si="20"/>
        <v>5</v>
      </c>
      <c r="N66" s="719">
        <f t="shared" si="20"/>
        <v>10.5</v>
      </c>
      <c r="O66" s="719">
        <v>0</v>
      </c>
      <c r="P66" s="719">
        <f>ROUND(P65/$D$65*100,1)</f>
        <v>8.3000000000000007</v>
      </c>
    </row>
    <row r="67" spans="1:16" s="713" customFormat="1" ht="17.25" customHeight="1" x14ac:dyDescent="0.15">
      <c r="A67" s="732"/>
      <c r="B67" s="714" t="s">
        <v>770</v>
      </c>
      <c r="C67" s="715"/>
      <c r="D67" s="716">
        <f>SUM(E67:R67)</f>
        <v>39144073</v>
      </c>
      <c r="E67" s="716">
        <v>289729</v>
      </c>
      <c r="F67" s="716">
        <v>7167353</v>
      </c>
      <c r="G67" s="716">
        <v>13700981</v>
      </c>
      <c r="H67" s="716">
        <v>2150869</v>
      </c>
      <c r="I67" s="716">
        <v>96702</v>
      </c>
      <c r="J67" s="716">
        <v>2167982</v>
      </c>
      <c r="K67" s="716">
        <v>1052773</v>
      </c>
      <c r="L67" s="716">
        <v>2859210</v>
      </c>
      <c r="M67" s="716">
        <v>1515323</v>
      </c>
      <c r="N67" s="716">
        <v>4604713</v>
      </c>
      <c r="O67" s="734">
        <v>22100</v>
      </c>
      <c r="P67" s="716">
        <v>3516338</v>
      </c>
    </row>
    <row r="68" spans="1:16" s="713" customFormat="1" ht="17.25" customHeight="1" x14ac:dyDescent="0.15">
      <c r="A68" s="732"/>
      <c r="B68" s="733"/>
      <c r="C68" s="718" t="s">
        <v>773</v>
      </c>
      <c r="D68" s="719">
        <f>SUM(E68:P68)</f>
        <v>100</v>
      </c>
      <c r="E68" s="719">
        <f>ROUND(E67/$D$67*100,1)</f>
        <v>0.7</v>
      </c>
      <c r="F68" s="719">
        <f t="shared" ref="F68:P68" si="21">ROUND(F67/$D$67*100,1)</f>
        <v>18.3</v>
      </c>
      <c r="G68" s="719">
        <f t="shared" si="21"/>
        <v>35</v>
      </c>
      <c r="H68" s="719">
        <f t="shared" si="21"/>
        <v>5.5</v>
      </c>
      <c r="I68" s="719">
        <f t="shared" si="21"/>
        <v>0.2</v>
      </c>
      <c r="J68" s="719">
        <f t="shared" si="21"/>
        <v>5.5</v>
      </c>
      <c r="K68" s="719">
        <f t="shared" si="21"/>
        <v>2.7</v>
      </c>
      <c r="L68" s="719">
        <f t="shared" si="21"/>
        <v>7.3</v>
      </c>
      <c r="M68" s="719">
        <f t="shared" si="21"/>
        <v>3.9</v>
      </c>
      <c r="N68" s="719">
        <f t="shared" si="21"/>
        <v>11.8</v>
      </c>
      <c r="O68" s="719">
        <f t="shared" si="21"/>
        <v>0.1</v>
      </c>
      <c r="P68" s="719">
        <f t="shared" si="21"/>
        <v>9</v>
      </c>
    </row>
    <row r="69" spans="1:16" s="713" customFormat="1" ht="17.25" customHeight="1" x14ac:dyDescent="0.15">
      <c r="A69" s="732"/>
      <c r="B69" s="714" t="s">
        <v>771</v>
      </c>
      <c r="C69" s="715"/>
      <c r="D69" s="716">
        <f>SUM(E69:R69)</f>
        <v>45834125</v>
      </c>
      <c r="E69" s="716">
        <v>341403</v>
      </c>
      <c r="F69" s="716">
        <v>8061785</v>
      </c>
      <c r="G69" s="716">
        <v>13930908</v>
      </c>
      <c r="H69" s="716">
        <v>2207057</v>
      </c>
      <c r="I69" s="716">
        <v>80088</v>
      </c>
      <c r="J69" s="716">
        <v>7189758</v>
      </c>
      <c r="K69" s="716">
        <v>919503</v>
      </c>
      <c r="L69" s="716">
        <v>2658852</v>
      </c>
      <c r="M69" s="716">
        <v>1526925</v>
      </c>
      <c r="N69" s="716">
        <v>5264629</v>
      </c>
      <c r="O69" s="734">
        <v>26180</v>
      </c>
      <c r="P69" s="716">
        <v>3627037</v>
      </c>
    </row>
    <row r="70" spans="1:16" s="713" customFormat="1" ht="17.25" customHeight="1" x14ac:dyDescent="0.15">
      <c r="A70" s="732"/>
      <c r="B70" s="733"/>
      <c r="C70" s="718" t="s">
        <v>773</v>
      </c>
      <c r="D70" s="719">
        <f>SUM(E70:P70)</f>
        <v>100</v>
      </c>
      <c r="E70" s="719">
        <f>ROUND(E69/$D69*100,1)</f>
        <v>0.7</v>
      </c>
      <c r="F70" s="719">
        <f t="shared" ref="F70:P70" si="22">ROUND(F69/$D69*100,1)</f>
        <v>17.600000000000001</v>
      </c>
      <c r="G70" s="719">
        <f t="shared" si="22"/>
        <v>30.4</v>
      </c>
      <c r="H70" s="719">
        <f t="shared" si="22"/>
        <v>4.8</v>
      </c>
      <c r="I70" s="719">
        <f t="shared" si="22"/>
        <v>0.2</v>
      </c>
      <c r="J70" s="719">
        <f t="shared" si="22"/>
        <v>15.7</v>
      </c>
      <c r="K70" s="719">
        <f t="shared" si="22"/>
        <v>2</v>
      </c>
      <c r="L70" s="719">
        <f t="shared" si="22"/>
        <v>5.8</v>
      </c>
      <c r="M70" s="719">
        <f t="shared" si="22"/>
        <v>3.3</v>
      </c>
      <c r="N70" s="719">
        <f t="shared" si="22"/>
        <v>11.5</v>
      </c>
      <c r="O70" s="719">
        <f t="shared" si="22"/>
        <v>0.1</v>
      </c>
      <c r="P70" s="719">
        <f t="shared" si="22"/>
        <v>7.9</v>
      </c>
    </row>
    <row r="71" spans="1:16" s="713" customFormat="1" ht="17.25" customHeight="1" x14ac:dyDescent="0.15">
      <c r="A71" s="732"/>
      <c r="B71" s="714" t="s">
        <v>825</v>
      </c>
      <c r="C71" s="715"/>
      <c r="D71" s="716">
        <f>SUM(E71:R71)</f>
        <v>56648912</v>
      </c>
      <c r="E71" s="716">
        <v>272583</v>
      </c>
      <c r="F71" s="716">
        <v>20793523</v>
      </c>
      <c r="G71" s="716">
        <v>14243996</v>
      </c>
      <c r="H71" s="716">
        <v>2512479</v>
      </c>
      <c r="I71" s="716">
        <v>81120</v>
      </c>
      <c r="J71" s="716">
        <v>1901873</v>
      </c>
      <c r="K71" s="716">
        <v>1386496</v>
      </c>
      <c r="L71" s="716">
        <v>3394429</v>
      </c>
      <c r="M71" s="716">
        <v>1671474</v>
      </c>
      <c r="N71" s="716">
        <v>6428514</v>
      </c>
      <c r="O71" s="734">
        <v>7830</v>
      </c>
      <c r="P71" s="716">
        <v>3954595</v>
      </c>
    </row>
    <row r="72" spans="1:16" s="713" customFormat="1" ht="17.25" customHeight="1" x14ac:dyDescent="0.15">
      <c r="A72" s="732"/>
      <c r="B72" s="733"/>
      <c r="C72" s="718" t="s">
        <v>773</v>
      </c>
      <c r="D72" s="719">
        <f>SUM(E72:P72)</f>
        <v>100.00000000000001</v>
      </c>
      <c r="E72" s="719">
        <f>ROUND(E71/$D71*100,1)</f>
        <v>0.5</v>
      </c>
      <c r="F72" s="719">
        <f t="shared" ref="F72:P72" si="23">ROUND(F71/$D71*100,1)</f>
        <v>36.700000000000003</v>
      </c>
      <c r="G72" s="719">
        <f>ROUND(G71/$D71*100,1)+0.1</f>
        <v>25.200000000000003</v>
      </c>
      <c r="H72" s="719">
        <f t="shared" si="23"/>
        <v>4.4000000000000004</v>
      </c>
      <c r="I72" s="719">
        <f t="shared" si="23"/>
        <v>0.1</v>
      </c>
      <c r="J72" s="719">
        <f t="shared" si="23"/>
        <v>3.4</v>
      </c>
      <c r="K72" s="719">
        <f t="shared" si="23"/>
        <v>2.4</v>
      </c>
      <c r="L72" s="719">
        <f t="shared" si="23"/>
        <v>6</v>
      </c>
      <c r="M72" s="719">
        <f t="shared" si="23"/>
        <v>3</v>
      </c>
      <c r="N72" s="719">
        <f>ROUND(N71/$D71*100,1)</f>
        <v>11.3</v>
      </c>
      <c r="O72" s="719">
        <f t="shared" si="23"/>
        <v>0</v>
      </c>
      <c r="P72" s="719">
        <f t="shared" si="23"/>
        <v>7</v>
      </c>
    </row>
    <row r="73" spans="1:16" s="713" customFormat="1" ht="17.25" customHeight="1" x14ac:dyDescent="0.15">
      <c r="A73" s="732"/>
      <c r="B73" s="714" t="s">
        <v>826</v>
      </c>
      <c r="C73" s="715"/>
      <c r="D73" s="716">
        <f>SUM(E73:R73)</f>
        <v>47380415</v>
      </c>
      <c r="E73" s="716">
        <v>275337</v>
      </c>
      <c r="F73" s="716">
        <v>8583675</v>
      </c>
      <c r="G73" s="716">
        <v>15989820</v>
      </c>
      <c r="H73" s="716">
        <v>3289230</v>
      </c>
      <c r="I73" s="716">
        <v>79268</v>
      </c>
      <c r="J73" s="716">
        <v>2540197</v>
      </c>
      <c r="K73" s="716">
        <v>1872026</v>
      </c>
      <c r="L73" s="716">
        <v>3377046</v>
      </c>
      <c r="M73" s="716">
        <v>1600549</v>
      </c>
      <c r="N73" s="716">
        <v>5717309</v>
      </c>
      <c r="O73" s="734">
        <v>10403</v>
      </c>
      <c r="P73" s="716">
        <v>4045555</v>
      </c>
    </row>
    <row r="74" spans="1:16" s="713" customFormat="1" ht="17.25" customHeight="1" x14ac:dyDescent="0.15">
      <c r="A74" s="732"/>
      <c r="B74" s="733"/>
      <c r="C74" s="718" t="s">
        <v>773</v>
      </c>
      <c r="D74" s="719">
        <f>SUM(E74:P74)</f>
        <v>100</v>
      </c>
      <c r="E74" s="719">
        <f>ROUND(E73/$D73*100,1)</f>
        <v>0.6</v>
      </c>
      <c r="F74" s="719">
        <f t="shared" ref="F74:F80" si="24">ROUND(F73/$D73*100,1)</f>
        <v>18.100000000000001</v>
      </c>
      <c r="G74" s="719">
        <f>ROUND(G73/$D73*100,1)</f>
        <v>33.700000000000003</v>
      </c>
      <c r="H74" s="719">
        <f t="shared" ref="H74:M74" si="25">ROUND(H73/$D73*100,1)</f>
        <v>6.9</v>
      </c>
      <c r="I74" s="719">
        <f t="shared" si="25"/>
        <v>0.2</v>
      </c>
      <c r="J74" s="719">
        <f t="shared" si="25"/>
        <v>5.4</v>
      </c>
      <c r="K74" s="719">
        <f t="shared" si="25"/>
        <v>4</v>
      </c>
      <c r="L74" s="719">
        <f t="shared" si="25"/>
        <v>7.1</v>
      </c>
      <c r="M74" s="719">
        <f t="shared" si="25"/>
        <v>3.4</v>
      </c>
      <c r="N74" s="719">
        <f>ROUND(N73/$D73*100,1)</f>
        <v>12.1</v>
      </c>
      <c r="O74" s="719">
        <f t="shared" ref="O74:P74" si="26">ROUND(O73/$D73*100,1)</f>
        <v>0</v>
      </c>
      <c r="P74" s="719">
        <f t="shared" si="26"/>
        <v>8.5</v>
      </c>
    </row>
    <row r="75" spans="1:16" s="713" customFormat="1" ht="17.25" customHeight="1" x14ac:dyDescent="0.15">
      <c r="A75" s="732"/>
      <c r="B75" s="714" t="s">
        <v>827</v>
      </c>
      <c r="C75" s="715"/>
      <c r="D75" s="716">
        <f>SUM(E75:R75)</f>
        <v>46256167</v>
      </c>
      <c r="E75" s="716">
        <v>260383</v>
      </c>
      <c r="F75" s="716">
        <v>7946153</v>
      </c>
      <c r="G75" s="716">
        <v>15164717</v>
      </c>
      <c r="H75" s="716">
        <v>3457902</v>
      </c>
      <c r="I75" s="716">
        <v>55865</v>
      </c>
      <c r="J75" s="716">
        <v>2317781</v>
      </c>
      <c r="K75" s="716">
        <v>2014400</v>
      </c>
      <c r="L75" s="716">
        <v>3503640</v>
      </c>
      <c r="M75" s="716">
        <v>1550903</v>
      </c>
      <c r="N75" s="716">
        <v>5802227</v>
      </c>
      <c r="O75" s="734">
        <v>3608</v>
      </c>
      <c r="P75" s="716">
        <v>4178588</v>
      </c>
    </row>
    <row r="76" spans="1:16" s="713" customFormat="1" ht="17.25" customHeight="1" x14ac:dyDescent="0.15">
      <c r="A76" s="732"/>
      <c r="B76" s="733"/>
      <c r="C76" s="718" t="s">
        <v>773</v>
      </c>
      <c r="D76" s="719">
        <f>SUM(E76:P76)</f>
        <v>99.999999999999986</v>
      </c>
      <c r="E76" s="719">
        <f>ROUND(E75/$D75*100,1)</f>
        <v>0.6</v>
      </c>
      <c r="F76" s="719">
        <f t="shared" si="24"/>
        <v>17.2</v>
      </c>
      <c r="G76" s="719">
        <f>ROUND(G75/$D75*100,1)</f>
        <v>32.799999999999997</v>
      </c>
      <c r="H76" s="719">
        <f t="shared" ref="H76:L76" si="27">ROUND(H75/$D75*100,1)</f>
        <v>7.5</v>
      </c>
      <c r="I76" s="719">
        <f t="shared" si="27"/>
        <v>0.1</v>
      </c>
      <c r="J76" s="719">
        <f t="shared" si="27"/>
        <v>5</v>
      </c>
      <c r="K76" s="719">
        <f t="shared" si="27"/>
        <v>4.4000000000000004</v>
      </c>
      <c r="L76" s="719">
        <f t="shared" si="27"/>
        <v>7.6</v>
      </c>
      <c r="M76" s="719">
        <f>ROUND(M75/$D75*100,1)-0.1</f>
        <v>3.3</v>
      </c>
      <c r="N76" s="719">
        <f>ROUND(N75/$D75*100,1)</f>
        <v>12.5</v>
      </c>
      <c r="O76" s="719">
        <f t="shared" ref="O76:P76" si="28">ROUND(O75/$D75*100,1)</f>
        <v>0</v>
      </c>
      <c r="P76" s="719">
        <f t="shared" si="28"/>
        <v>9</v>
      </c>
    </row>
    <row r="77" spans="1:16" s="713" customFormat="1" ht="17.25" customHeight="1" x14ac:dyDescent="0.15">
      <c r="A77" s="732"/>
      <c r="B77" s="714" t="s">
        <v>828</v>
      </c>
      <c r="C77" s="715"/>
      <c r="D77" s="716">
        <f>SUM(E77:R77)</f>
        <v>50048271</v>
      </c>
      <c r="E77" s="716">
        <v>252791</v>
      </c>
      <c r="F77" s="716">
        <v>9974914</v>
      </c>
      <c r="G77" s="716">
        <v>15947980</v>
      </c>
      <c r="H77" s="716">
        <v>3002441</v>
      </c>
      <c r="I77" s="716">
        <v>53507</v>
      </c>
      <c r="J77" s="716">
        <v>2366368</v>
      </c>
      <c r="K77" s="716">
        <v>2280189</v>
      </c>
      <c r="L77" s="716">
        <v>4247737</v>
      </c>
      <c r="M77" s="716">
        <v>1658349</v>
      </c>
      <c r="N77" s="716">
        <v>5855987</v>
      </c>
      <c r="O77" s="734">
        <v>7062</v>
      </c>
      <c r="P77" s="716">
        <v>4400946</v>
      </c>
    </row>
    <row r="78" spans="1:16" s="713" customFormat="1" ht="17.25" customHeight="1" x14ac:dyDescent="0.15">
      <c r="A78" s="732"/>
      <c r="B78" s="733"/>
      <c r="C78" s="718" t="s">
        <v>773</v>
      </c>
      <c r="D78" s="719">
        <f>SUM(E78:P78)</f>
        <v>100</v>
      </c>
      <c r="E78" s="719">
        <f>ROUND(E77/$D77*100,1)</f>
        <v>0.5</v>
      </c>
      <c r="F78" s="719">
        <f t="shared" si="24"/>
        <v>19.899999999999999</v>
      </c>
      <c r="G78" s="719">
        <f>ROUND(G77/$D77*100,1)</f>
        <v>31.9</v>
      </c>
      <c r="H78" s="719">
        <f t="shared" ref="H78:L78" si="29">ROUND(H77/$D77*100,1)</f>
        <v>6</v>
      </c>
      <c r="I78" s="719">
        <f t="shared" si="29"/>
        <v>0.1</v>
      </c>
      <c r="J78" s="719">
        <f t="shared" si="29"/>
        <v>4.7</v>
      </c>
      <c r="K78" s="719">
        <f t="shared" si="29"/>
        <v>4.5999999999999996</v>
      </c>
      <c r="L78" s="719">
        <f t="shared" si="29"/>
        <v>8.5</v>
      </c>
      <c r="M78" s="719">
        <f>ROUND(M77/$D77*100,1)</f>
        <v>3.3</v>
      </c>
      <c r="N78" s="719">
        <f>ROUND(N77/$D77*100,1)</f>
        <v>11.7</v>
      </c>
      <c r="O78" s="719">
        <f t="shared" ref="O78:P78" si="30">ROUND(O77/$D77*100,1)</f>
        <v>0</v>
      </c>
      <c r="P78" s="719">
        <f t="shared" si="30"/>
        <v>8.8000000000000007</v>
      </c>
    </row>
    <row r="79" spans="1:16" s="713" customFormat="1" ht="17.25" customHeight="1" x14ac:dyDescent="0.15">
      <c r="A79" s="732"/>
      <c r="B79" s="714" t="s">
        <v>829</v>
      </c>
      <c r="C79" s="715"/>
      <c r="D79" s="716">
        <f>SUM(E79:R79)</f>
        <v>51844374</v>
      </c>
      <c r="E79" s="716">
        <v>254304</v>
      </c>
      <c r="F79" s="716">
        <v>9704750</v>
      </c>
      <c r="G79" s="716">
        <v>17440288</v>
      </c>
      <c r="H79" s="716">
        <v>3036505</v>
      </c>
      <c r="I79" s="716">
        <v>61590</v>
      </c>
      <c r="J79" s="716">
        <v>3054757</v>
      </c>
      <c r="K79" s="716">
        <v>2804742</v>
      </c>
      <c r="L79" s="716">
        <v>2937974</v>
      </c>
      <c r="M79" s="716">
        <v>1726293</v>
      </c>
      <c r="N79" s="716">
        <v>6285507</v>
      </c>
      <c r="O79" s="734">
        <v>1000</v>
      </c>
      <c r="P79" s="716">
        <v>4536664</v>
      </c>
    </row>
    <row r="80" spans="1:16" s="713" customFormat="1" ht="17.25" customHeight="1" x14ac:dyDescent="0.15">
      <c r="A80" s="732"/>
      <c r="B80" s="733"/>
      <c r="C80" s="718" t="s">
        <v>773</v>
      </c>
      <c r="D80" s="719">
        <f>SUM(E80:P80)</f>
        <v>100</v>
      </c>
      <c r="E80" s="719">
        <f>ROUND(E79/$D79*100,1)</f>
        <v>0.5</v>
      </c>
      <c r="F80" s="719">
        <f t="shared" si="24"/>
        <v>18.7</v>
      </c>
      <c r="G80" s="719">
        <f>ROUND(G79/$D79*100,1)</f>
        <v>33.6</v>
      </c>
      <c r="H80" s="719">
        <f t="shared" ref="H80:L80" si="31">ROUND(H79/$D79*100,1)</f>
        <v>5.9</v>
      </c>
      <c r="I80" s="719">
        <f t="shared" si="31"/>
        <v>0.1</v>
      </c>
      <c r="J80" s="719">
        <f t="shared" si="31"/>
        <v>5.9</v>
      </c>
      <c r="K80" s="719">
        <f t="shared" si="31"/>
        <v>5.4</v>
      </c>
      <c r="L80" s="719">
        <f t="shared" si="31"/>
        <v>5.7</v>
      </c>
      <c r="M80" s="719">
        <f>ROUND(M79/$D79*100,1)</f>
        <v>3.3</v>
      </c>
      <c r="N80" s="719">
        <f>ROUND(N79/$D79*100,1)</f>
        <v>12.1</v>
      </c>
      <c r="O80" s="719">
        <f t="shared" ref="O80:P80" si="32">ROUND(O79/$D79*100,1)</f>
        <v>0</v>
      </c>
      <c r="P80" s="719">
        <f t="shared" si="32"/>
        <v>8.8000000000000007</v>
      </c>
    </row>
    <row r="81" spans="2:16" ht="16.5" customHeight="1" x14ac:dyDescent="0.15">
      <c r="B81" s="702" t="s">
        <v>805</v>
      </c>
      <c r="D81" s="737"/>
      <c r="P81" s="738"/>
    </row>
  </sheetData>
  <mergeCells count="27">
    <mergeCell ref="B75:C75"/>
    <mergeCell ref="B77:C77"/>
    <mergeCell ref="B79:C79"/>
    <mergeCell ref="B63:C63"/>
    <mergeCell ref="B65:C65"/>
    <mergeCell ref="B67:C67"/>
    <mergeCell ref="B69:C69"/>
    <mergeCell ref="B71:C71"/>
    <mergeCell ref="B73:C73"/>
    <mergeCell ref="B51:C51"/>
    <mergeCell ref="B53:C53"/>
    <mergeCell ref="B55:C55"/>
    <mergeCell ref="B57:C57"/>
    <mergeCell ref="B59:C59"/>
    <mergeCell ref="B61:C61"/>
    <mergeCell ref="B35:C35"/>
    <mergeCell ref="B41:C41"/>
    <mergeCell ref="B43:C43"/>
    <mergeCell ref="B45:C45"/>
    <mergeCell ref="B47:C47"/>
    <mergeCell ref="B49:C49"/>
    <mergeCell ref="B4:C4"/>
    <mergeCell ref="B5:C5"/>
    <mergeCell ref="B11:C11"/>
    <mergeCell ref="B17:C17"/>
    <mergeCell ref="B23:C23"/>
    <mergeCell ref="B29:C29"/>
  </mergeCells>
  <phoneticPr fontId="4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>
    <oddHeader>&amp;R&amp;"ＭＳ Ｐゴシック,標準"20.行  財  政</oddHeader>
    <oddFooter>&amp;C&amp;"ＭＳ Ｐゴシック,標準"-153-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CFEB-88F1-4D67-A3AC-039C57AE55AD}">
  <dimension ref="A1:AU32"/>
  <sheetViews>
    <sheetView showGridLines="0" view="pageBreakPreview" zoomScaleNormal="100" zoomScaleSheetLayoutView="100" workbookViewId="0">
      <selection activeCell="AX20" sqref="AX20"/>
    </sheetView>
  </sheetViews>
  <sheetFormatPr defaultColWidth="9" defaultRowHeight="11.25" x14ac:dyDescent="0.15"/>
  <cols>
    <col min="1" max="1" width="1.5" style="634" customWidth="1"/>
    <col min="2" max="3" width="3.25" style="742" customWidth="1"/>
    <col min="4" max="4" width="1.375" style="742" customWidth="1"/>
    <col min="5" max="5" width="3.25" style="743" customWidth="1"/>
    <col min="6" max="6" width="15.25" style="634" customWidth="1"/>
    <col min="7" max="7" width="1.75" style="634" customWidth="1"/>
    <col min="8" max="8" width="11.625" style="634" hidden="1" customWidth="1"/>
    <col min="9" max="9" width="10.375" style="635" hidden="1" customWidth="1"/>
    <col min="10" max="10" width="9.125" style="634" hidden="1" customWidth="1"/>
    <col min="11" max="11" width="6.625" style="634" hidden="1" customWidth="1"/>
    <col min="12" max="12" width="11.625" style="634" hidden="1" customWidth="1"/>
    <col min="13" max="13" width="7.125" style="634" hidden="1" customWidth="1"/>
    <col min="14" max="14" width="11.625" style="634" hidden="1" customWidth="1"/>
    <col min="15" max="15" width="7.125" style="634" hidden="1" customWidth="1"/>
    <col min="16" max="16" width="11.625" style="634" hidden="1" customWidth="1"/>
    <col min="17" max="17" width="7.125" style="634" hidden="1" customWidth="1"/>
    <col min="18" max="18" width="11.625" style="634" hidden="1" customWidth="1"/>
    <col min="19" max="19" width="7.125" style="634" hidden="1" customWidth="1"/>
    <col min="20" max="20" width="11.625" style="634" hidden="1" customWidth="1"/>
    <col min="21" max="21" width="7.125" style="634" hidden="1" customWidth="1"/>
    <col min="22" max="22" width="11.625" style="634" hidden="1" customWidth="1"/>
    <col min="23" max="23" width="7.125" style="634" hidden="1" customWidth="1"/>
    <col min="24" max="24" width="9" style="634" hidden="1" customWidth="1"/>
    <col min="25" max="25" width="7.125" style="634" hidden="1" customWidth="1"/>
    <col min="26" max="26" width="8.75" style="634" hidden="1" customWidth="1"/>
    <col min="27" max="27" width="6" style="634" hidden="1" customWidth="1"/>
    <col min="28" max="28" width="8.75" style="634" hidden="1" customWidth="1"/>
    <col min="29" max="29" width="6" style="634" hidden="1" customWidth="1"/>
    <col min="30" max="30" width="8.75" style="634" hidden="1" customWidth="1"/>
    <col min="31" max="31" width="6" style="634" hidden="1" customWidth="1"/>
    <col min="32" max="32" width="10.5" style="634" hidden="1" customWidth="1"/>
    <col min="33" max="33" width="6.375" style="634" hidden="1" customWidth="1"/>
    <col min="34" max="34" width="10.5" style="634" hidden="1" customWidth="1"/>
    <col min="35" max="35" width="6" style="634" hidden="1" customWidth="1"/>
    <col min="36" max="36" width="8.5" style="634" hidden="1" customWidth="1"/>
    <col min="37" max="37" width="5.375" style="634" hidden="1" customWidth="1"/>
    <col min="38" max="38" width="9.5" style="634" hidden="1" customWidth="1"/>
    <col min="39" max="39" width="6.25" style="634" hidden="1" customWidth="1"/>
    <col min="40" max="40" width="9.5" style="634" customWidth="1"/>
    <col min="41" max="41" width="6.25" style="634" customWidth="1"/>
    <col min="42" max="42" width="9.5" style="634" customWidth="1"/>
    <col min="43" max="43" width="6.25" style="634" customWidth="1"/>
    <col min="44" max="44" width="9.5" style="634" customWidth="1"/>
    <col min="45" max="45" width="6.25" style="634" customWidth="1"/>
    <col min="46" max="46" width="9.5" style="634" customWidth="1"/>
    <col min="47" max="47" width="6.25" style="634" customWidth="1"/>
    <col min="48" max="16384" width="9" style="634"/>
  </cols>
  <sheetData>
    <row r="1" spans="1:47" ht="30" customHeight="1" x14ac:dyDescent="0.15">
      <c r="A1" s="632" t="s">
        <v>830</v>
      </c>
      <c r="B1" s="739"/>
      <c r="C1" s="739"/>
      <c r="D1" s="739"/>
      <c r="E1" s="740"/>
    </row>
    <row r="2" spans="1:47" ht="7.5" customHeight="1" x14ac:dyDescent="0.15">
      <c r="A2" s="632"/>
      <c r="B2" s="739"/>
      <c r="C2" s="739"/>
      <c r="D2" s="739"/>
      <c r="E2" s="740"/>
    </row>
    <row r="3" spans="1:47" ht="22.5" customHeight="1" x14ac:dyDescent="0.15">
      <c r="B3" s="741"/>
      <c r="I3" s="641"/>
      <c r="K3" s="641"/>
      <c r="M3" s="641"/>
      <c r="O3" s="641"/>
      <c r="Q3" s="641"/>
      <c r="S3" s="641"/>
      <c r="U3" s="641"/>
      <c r="W3" s="641"/>
      <c r="AA3" s="641"/>
      <c r="AC3" s="641"/>
      <c r="AE3" s="641"/>
      <c r="AG3" s="641"/>
      <c r="AI3" s="641"/>
      <c r="AK3" s="641"/>
      <c r="AL3" s="641"/>
      <c r="AM3" s="641"/>
      <c r="AQ3" s="641"/>
      <c r="AS3" s="641"/>
      <c r="AU3" s="641" t="s">
        <v>754</v>
      </c>
    </row>
    <row r="4" spans="1:47" ht="18.75" customHeight="1" x14ac:dyDescent="0.15">
      <c r="B4" s="643" t="s">
        <v>755</v>
      </c>
      <c r="C4" s="744"/>
      <c r="D4" s="744"/>
      <c r="E4" s="744"/>
      <c r="F4" s="744"/>
      <c r="G4" s="745"/>
      <c r="H4" s="648" t="s">
        <v>757</v>
      </c>
      <c r="I4" s="649"/>
      <c r="J4" s="648" t="s">
        <v>758</v>
      </c>
      <c r="K4" s="649"/>
      <c r="L4" s="648" t="s">
        <v>759</v>
      </c>
      <c r="M4" s="649"/>
      <c r="N4" s="648" t="s">
        <v>760</v>
      </c>
      <c r="O4" s="649"/>
      <c r="P4" s="648" t="s">
        <v>761</v>
      </c>
      <c r="Q4" s="649"/>
      <c r="R4" s="648" t="s">
        <v>762</v>
      </c>
      <c r="S4" s="649"/>
      <c r="T4" s="648" t="s">
        <v>763</v>
      </c>
      <c r="U4" s="649"/>
      <c r="V4" s="648" t="s">
        <v>764</v>
      </c>
      <c r="W4" s="649"/>
      <c r="X4" s="648" t="s">
        <v>765</v>
      </c>
      <c r="Y4" s="649"/>
      <c r="Z4" s="648" t="s">
        <v>766</v>
      </c>
      <c r="AA4" s="649"/>
      <c r="AB4" s="648" t="s">
        <v>767</v>
      </c>
      <c r="AC4" s="649"/>
      <c r="AD4" s="648" t="s">
        <v>768</v>
      </c>
      <c r="AE4" s="649"/>
      <c r="AF4" s="648" t="s">
        <v>769</v>
      </c>
      <c r="AG4" s="649"/>
      <c r="AH4" s="648" t="s">
        <v>770</v>
      </c>
      <c r="AI4" s="649"/>
      <c r="AJ4" s="648" t="s">
        <v>771</v>
      </c>
      <c r="AK4" s="649"/>
      <c r="AL4" s="648" t="s">
        <v>734</v>
      </c>
      <c r="AM4" s="649"/>
      <c r="AN4" s="648" t="s">
        <v>735</v>
      </c>
      <c r="AO4" s="649"/>
      <c r="AP4" s="648" t="s">
        <v>736</v>
      </c>
      <c r="AQ4" s="649"/>
      <c r="AR4" s="648" t="s">
        <v>737</v>
      </c>
      <c r="AS4" s="649"/>
      <c r="AT4" s="648" t="s">
        <v>738</v>
      </c>
      <c r="AU4" s="649"/>
    </row>
    <row r="5" spans="1:47" ht="18.75" customHeight="1" x14ac:dyDescent="0.15">
      <c r="B5" s="650"/>
      <c r="C5" s="746"/>
      <c r="D5" s="746"/>
      <c r="E5" s="746"/>
      <c r="F5" s="746"/>
      <c r="G5" s="747"/>
      <c r="H5" s="652" t="s">
        <v>775</v>
      </c>
      <c r="I5" s="653" t="s">
        <v>773</v>
      </c>
      <c r="J5" s="748" t="s">
        <v>775</v>
      </c>
      <c r="K5" s="749" t="s">
        <v>773</v>
      </c>
      <c r="L5" s="750" t="s">
        <v>775</v>
      </c>
      <c r="M5" s="653" t="s">
        <v>773</v>
      </c>
      <c r="N5" s="652" t="s">
        <v>775</v>
      </c>
      <c r="O5" s="653" t="s">
        <v>773</v>
      </c>
      <c r="P5" s="652" t="s">
        <v>775</v>
      </c>
      <c r="Q5" s="653" t="s">
        <v>773</v>
      </c>
      <c r="R5" s="652" t="s">
        <v>775</v>
      </c>
      <c r="S5" s="653" t="s">
        <v>773</v>
      </c>
      <c r="T5" s="652" t="s">
        <v>775</v>
      </c>
      <c r="U5" s="653" t="s">
        <v>773</v>
      </c>
      <c r="V5" s="652" t="s">
        <v>775</v>
      </c>
      <c r="W5" s="653" t="s">
        <v>773</v>
      </c>
      <c r="X5" s="652" t="s">
        <v>775</v>
      </c>
      <c r="Y5" s="653" t="s">
        <v>773</v>
      </c>
      <c r="Z5" s="652" t="s">
        <v>775</v>
      </c>
      <c r="AA5" s="653" t="s">
        <v>773</v>
      </c>
      <c r="AB5" s="652" t="s">
        <v>775</v>
      </c>
      <c r="AC5" s="653" t="s">
        <v>773</v>
      </c>
      <c r="AD5" s="652" t="s">
        <v>775</v>
      </c>
      <c r="AE5" s="653" t="s">
        <v>773</v>
      </c>
      <c r="AF5" s="652" t="s">
        <v>775</v>
      </c>
      <c r="AG5" s="653" t="s">
        <v>773</v>
      </c>
      <c r="AH5" s="652" t="s">
        <v>775</v>
      </c>
      <c r="AI5" s="653" t="s">
        <v>773</v>
      </c>
      <c r="AJ5" s="652" t="s">
        <v>775</v>
      </c>
      <c r="AK5" s="653" t="s">
        <v>773</v>
      </c>
      <c r="AL5" s="652" t="s">
        <v>775</v>
      </c>
      <c r="AM5" s="653" t="s">
        <v>773</v>
      </c>
      <c r="AN5" s="652" t="s">
        <v>775</v>
      </c>
      <c r="AO5" s="653" t="s">
        <v>773</v>
      </c>
      <c r="AP5" s="652" t="s">
        <v>775</v>
      </c>
      <c r="AQ5" s="653" t="s">
        <v>773</v>
      </c>
      <c r="AR5" s="652" t="s">
        <v>775</v>
      </c>
      <c r="AS5" s="653" t="s">
        <v>773</v>
      </c>
      <c r="AT5" s="652" t="s">
        <v>775</v>
      </c>
      <c r="AU5" s="653" t="s">
        <v>773</v>
      </c>
    </row>
    <row r="6" spans="1:47" ht="18.75" customHeight="1" x14ac:dyDescent="0.15">
      <c r="B6" s="656">
        <v>1</v>
      </c>
      <c r="C6" s="751" t="s">
        <v>831</v>
      </c>
      <c r="D6" s="751"/>
      <c r="E6" s="751"/>
      <c r="F6" s="751"/>
      <c r="G6" s="752"/>
      <c r="H6" s="753">
        <v>8079405</v>
      </c>
      <c r="I6" s="754">
        <v>23.1</v>
      </c>
      <c r="J6" s="755">
        <v>6544899</v>
      </c>
      <c r="K6" s="756">
        <v>19.2</v>
      </c>
      <c r="L6" s="757">
        <v>6806611</v>
      </c>
      <c r="M6" s="754">
        <v>21.8</v>
      </c>
      <c r="N6" s="753">
        <v>6677055</v>
      </c>
      <c r="O6" s="754">
        <v>20.6</v>
      </c>
      <c r="P6" s="753">
        <v>6234568</v>
      </c>
      <c r="Q6" s="754">
        <v>19.5</v>
      </c>
      <c r="R6" s="753">
        <v>5996421</v>
      </c>
      <c r="S6" s="754">
        <v>17.7</v>
      </c>
      <c r="T6" s="753">
        <v>5712998</v>
      </c>
      <c r="U6" s="754">
        <v>16.8</v>
      </c>
      <c r="V6" s="753">
        <v>5537457</v>
      </c>
      <c r="W6" s="754">
        <v>16</v>
      </c>
      <c r="X6" s="753">
        <v>5317981</v>
      </c>
      <c r="Y6" s="754">
        <v>14.9</v>
      </c>
      <c r="Z6" s="753">
        <v>5409093</v>
      </c>
      <c r="AA6" s="754">
        <v>14.7</v>
      </c>
      <c r="AB6" s="753">
        <v>5462368</v>
      </c>
      <c r="AC6" s="754">
        <v>14.6</v>
      </c>
      <c r="AD6" s="753">
        <v>5175037</v>
      </c>
      <c r="AE6" s="754">
        <v>12.8</v>
      </c>
      <c r="AF6" s="753">
        <v>5217161</v>
      </c>
      <c r="AG6" s="754">
        <v>13.1</v>
      </c>
      <c r="AH6" s="753">
        <v>5307560</v>
      </c>
      <c r="AI6" s="754">
        <v>13.6</v>
      </c>
      <c r="AJ6" s="753">
        <v>5128010</v>
      </c>
      <c r="AK6" s="754">
        <v>11.2</v>
      </c>
      <c r="AL6" s="753">
        <v>6352908</v>
      </c>
      <c r="AM6" s="754">
        <v>11.2</v>
      </c>
      <c r="AN6" s="753">
        <v>6469267</v>
      </c>
      <c r="AO6" s="754">
        <v>13.7</v>
      </c>
      <c r="AP6" s="753">
        <v>6467041</v>
      </c>
      <c r="AQ6" s="754">
        <v>14</v>
      </c>
      <c r="AR6" s="753">
        <v>6681415</v>
      </c>
      <c r="AS6" s="754">
        <f t="shared" ref="AS6:AS17" si="0">ROUND(AR6/AR$25*100,1)</f>
        <v>13.3</v>
      </c>
      <c r="AT6" s="753">
        <v>7376761</v>
      </c>
      <c r="AU6" s="754">
        <f t="shared" ref="AU6:AU17" si="1">ROUND(AT6/AT$25*100,1)</f>
        <v>14.2</v>
      </c>
    </row>
    <row r="7" spans="1:47" ht="18.75" customHeight="1" x14ac:dyDescent="0.15">
      <c r="B7" s="696">
        <v>2</v>
      </c>
      <c r="C7" s="758" t="s">
        <v>832</v>
      </c>
      <c r="D7" s="758"/>
      <c r="E7" s="758"/>
      <c r="F7" s="758"/>
      <c r="G7" s="759"/>
      <c r="H7" s="760">
        <v>4646799</v>
      </c>
      <c r="I7" s="761">
        <v>13.3</v>
      </c>
      <c r="J7" s="762">
        <v>4603999</v>
      </c>
      <c r="K7" s="761">
        <v>13.5</v>
      </c>
      <c r="L7" s="763">
        <v>4982256</v>
      </c>
      <c r="M7" s="761">
        <v>15.9</v>
      </c>
      <c r="N7" s="760">
        <v>4589312</v>
      </c>
      <c r="O7" s="761">
        <v>14.1</v>
      </c>
      <c r="P7" s="760">
        <v>4858346</v>
      </c>
      <c r="Q7" s="761">
        <v>15.2</v>
      </c>
      <c r="R7" s="760">
        <v>4856245</v>
      </c>
      <c r="S7" s="761">
        <v>14.3</v>
      </c>
      <c r="T7" s="760">
        <v>4735709</v>
      </c>
      <c r="U7" s="761">
        <v>13.9</v>
      </c>
      <c r="V7" s="760">
        <v>4705487</v>
      </c>
      <c r="W7" s="761">
        <v>13.6</v>
      </c>
      <c r="X7" s="760">
        <v>4874696</v>
      </c>
      <c r="Y7" s="761">
        <v>13.6</v>
      </c>
      <c r="Z7" s="760">
        <v>5181682</v>
      </c>
      <c r="AA7" s="761">
        <v>14.1</v>
      </c>
      <c r="AB7" s="760">
        <v>5295339</v>
      </c>
      <c r="AC7" s="761">
        <v>14.2</v>
      </c>
      <c r="AD7" s="760">
        <v>5495033</v>
      </c>
      <c r="AE7" s="761">
        <v>13.5</v>
      </c>
      <c r="AF7" s="760">
        <v>5578250</v>
      </c>
      <c r="AG7" s="761">
        <v>14</v>
      </c>
      <c r="AH7" s="760">
        <v>5673534</v>
      </c>
      <c r="AI7" s="761">
        <v>14.5</v>
      </c>
      <c r="AJ7" s="760">
        <v>5621885</v>
      </c>
      <c r="AK7" s="761">
        <v>12.3</v>
      </c>
      <c r="AL7" s="760">
        <v>6353332</v>
      </c>
      <c r="AM7" s="761">
        <v>11.2</v>
      </c>
      <c r="AN7" s="760">
        <v>6538980</v>
      </c>
      <c r="AO7" s="761">
        <v>13.8</v>
      </c>
      <c r="AP7" s="760">
        <v>7082701</v>
      </c>
      <c r="AQ7" s="761">
        <v>15.3</v>
      </c>
      <c r="AR7" s="760">
        <v>6347609</v>
      </c>
      <c r="AS7" s="761">
        <f t="shared" si="0"/>
        <v>12.7</v>
      </c>
      <c r="AT7" s="760">
        <v>6377301</v>
      </c>
      <c r="AU7" s="761">
        <f t="shared" si="1"/>
        <v>12.3</v>
      </c>
    </row>
    <row r="8" spans="1:47" ht="18.75" customHeight="1" x14ac:dyDescent="0.15">
      <c r="B8" s="696">
        <v>3</v>
      </c>
      <c r="C8" s="758" t="s">
        <v>833</v>
      </c>
      <c r="D8" s="758"/>
      <c r="E8" s="758"/>
      <c r="F8" s="758"/>
      <c r="G8" s="759"/>
      <c r="H8" s="760">
        <v>277418</v>
      </c>
      <c r="I8" s="761">
        <v>0.8</v>
      </c>
      <c r="J8" s="762">
        <v>80816</v>
      </c>
      <c r="K8" s="761">
        <v>0.2</v>
      </c>
      <c r="L8" s="763">
        <v>120119</v>
      </c>
      <c r="M8" s="761">
        <v>0.4</v>
      </c>
      <c r="N8" s="760">
        <v>51892</v>
      </c>
      <c r="O8" s="761">
        <v>0.2</v>
      </c>
      <c r="P8" s="760">
        <v>121007</v>
      </c>
      <c r="Q8" s="761">
        <v>0.4</v>
      </c>
      <c r="R8" s="760">
        <v>173479</v>
      </c>
      <c r="S8" s="761">
        <v>0.5</v>
      </c>
      <c r="T8" s="760">
        <v>191168</v>
      </c>
      <c r="U8" s="761">
        <v>0.6</v>
      </c>
      <c r="V8" s="760">
        <v>220745</v>
      </c>
      <c r="W8" s="761">
        <v>0.6</v>
      </c>
      <c r="X8" s="760">
        <v>208908</v>
      </c>
      <c r="Y8" s="761">
        <v>0.6</v>
      </c>
      <c r="Z8" s="760">
        <v>262523</v>
      </c>
      <c r="AA8" s="761">
        <v>0.7</v>
      </c>
      <c r="AB8" s="760">
        <v>246260</v>
      </c>
      <c r="AC8" s="761">
        <v>0.7</v>
      </c>
      <c r="AD8" s="760">
        <v>192500</v>
      </c>
      <c r="AE8" s="761">
        <v>0.5</v>
      </c>
      <c r="AF8" s="760">
        <v>861247</v>
      </c>
      <c r="AG8" s="761">
        <v>2.2000000000000002</v>
      </c>
      <c r="AH8" s="760">
        <v>242875</v>
      </c>
      <c r="AI8" s="761">
        <v>0.6</v>
      </c>
      <c r="AJ8" s="760">
        <v>207140</v>
      </c>
      <c r="AK8" s="761">
        <v>0.5</v>
      </c>
      <c r="AL8" s="760">
        <v>645055</v>
      </c>
      <c r="AM8" s="761">
        <v>1.1000000000000001</v>
      </c>
      <c r="AN8" s="760">
        <v>399314</v>
      </c>
      <c r="AO8" s="761">
        <v>0.8</v>
      </c>
      <c r="AP8" s="760">
        <v>716086</v>
      </c>
      <c r="AQ8" s="761">
        <v>1.5</v>
      </c>
      <c r="AR8" s="760">
        <v>519322</v>
      </c>
      <c r="AS8" s="761">
        <f t="shared" si="0"/>
        <v>1</v>
      </c>
      <c r="AT8" s="760">
        <v>598798</v>
      </c>
      <c r="AU8" s="761">
        <f t="shared" si="1"/>
        <v>1.2</v>
      </c>
    </row>
    <row r="9" spans="1:47" ht="18.75" customHeight="1" x14ac:dyDescent="0.15">
      <c r="B9" s="696">
        <v>4</v>
      </c>
      <c r="C9" s="758" t="s">
        <v>834</v>
      </c>
      <c r="D9" s="758"/>
      <c r="E9" s="758"/>
      <c r="F9" s="758"/>
      <c r="G9" s="759"/>
      <c r="H9" s="760">
        <v>2744651</v>
      </c>
      <c r="I9" s="761">
        <v>7.8</v>
      </c>
      <c r="J9" s="762">
        <v>3454872</v>
      </c>
      <c r="K9" s="761">
        <v>10.1</v>
      </c>
      <c r="L9" s="763">
        <v>3878751</v>
      </c>
      <c r="M9" s="761">
        <v>12.4</v>
      </c>
      <c r="N9" s="760">
        <v>4010713</v>
      </c>
      <c r="O9" s="761">
        <v>12.3</v>
      </c>
      <c r="P9" s="760">
        <v>4228922</v>
      </c>
      <c r="Q9" s="761">
        <v>13.2</v>
      </c>
      <c r="R9" s="760">
        <v>5680306</v>
      </c>
      <c r="S9" s="761">
        <v>16.8</v>
      </c>
      <c r="T9" s="760">
        <v>6209770</v>
      </c>
      <c r="U9" s="761">
        <v>18.3</v>
      </c>
      <c r="V9" s="760">
        <v>6049373</v>
      </c>
      <c r="W9" s="761">
        <v>17.5</v>
      </c>
      <c r="X9" s="760">
        <v>6160308</v>
      </c>
      <c r="Y9" s="761">
        <v>17.2</v>
      </c>
      <c r="Z9" s="760">
        <v>6725001</v>
      </c>
      <c r="AA9" s="761">
        <v>18.2</v>
      </c>
      <c r="AB9" s="760">
        <v>6845218</v>
      </c>
      <c r="AC9" s="761">
        <v>18.3</v>
      </c>
      <c r="AD9" s="760">
        <v>7347853</v>
      </c>
      <c r="AE9" s="761">
        <v>18.100000000000001</v>
      </c>
      <c r="AF9" s="760">
        <v>7471933</v>
      </c>
      <c r="AG9" s="761">
        <v>18.8</v>
      </c>
      <c r="AH9" s="760">
        <v>7255664</v>
      </c>
      <c r="AI9" s="761">
        <v>18.5</v>
      </c>
      <c r="AJ9" s="760">
        <v>7559204</v>
      </c>
      <c r="AK9" s="761">
        <v>16.5</v>
      </c>
      <c r="AL9" s="760">
        <v>7283845</v>
      </c>
      <c r="AM9" s="761">
        <v>12.9</v>
      </c>
      <c r="AN9" s="760">
        <v>8628653</v>
      </c>
      <c r="AO9" s="761">
        <v>18.2</v>
      </c>
      <c r="AP9" s="760">
        <v>6729673</v>
      </c>
      <c r="AQ9" s="761">
        <v>14.5</v>
      </c>
      <c r="AR9" s="760">
        <v>7611199</v>
      </c>
      <c r="AS9" s="761">
        <f t="shared" si="0"/>
        <v>15.2</v>
      </c>
      <c r="AT9" s="760">
        <v>10015844</v>
      </c>
      <c r="AU9" s="761">
        <f t="shared" si="1"/>
        <v>19.3</v>
      </c>
    </row>
    <row r="10" spans="1:47" ht="18.75" customHeight="1" x14ac:dyDescent="0.15">
      <c r="B10" s="696">
        <v>5</v>
      </c>
      <c r="C10" s="758" t="s">
        <v>835</v>
      </c>
      <c r="D10" s="758"/>
      <c r="E10" s="758"/>
      <c r="F10" s="758"/>
      <c r="G10" s="759"/>
      <c r="H10" s="760">
        <v>6259173</v>
      </c>
      <c r="I10" s="761">
        <v>17.899999999999999</v>
      </c>
      <c r="J10" s="762">
        <v>6612686</v>
      </c>
      <c r="K10" s="761">
        <v>19.399999999999999</v>
      </c>
      <c r="L10" s="763">
        <v>6865989</v>
      </c>
      <c r="M10" s="761">
        <v>22</v>
      </c>
      <c r="N10" s="760">
        <v>8034555</v>
      </c>
      <c r="O10" s="761">
        <v>24.7</v>
      </c>
      <c r="P10" s="760">
        <v>6861644</v>
      </c>
      <c r="Q10" s="761">
        <v>21.5</v>
      </c>
      <c r="R10" s="760">
        <v>7117977</v>
      </c>
      <c r="S10" s="761">
        <v>21</v>
      </c>
      <c r="T10" s="760">
        <v>6089359</v>
      </c>
      <c r="U10" s="761">
        <v>17.899999999999999</v>
      </c>
      <c r="V10" s="760">
        <v>5779185</v>
      </c>
      <c r="W10" s="761">
        <v>16.7</v>
      </c>
      <c r="X10" s="760">
        <v>6069248</v>
      </c>
      <c r="Y10" s="761">
        <v>17</v>
      </c>
      <c r="Z10" s="760">
        <v>6688785</v>
      </c>
      <c r="AA10" s="761">
        <v>18.100000000000001</v>
      </c>
      <c r="AB10" s="760">
        <v>6457590</v>
      </c>
      <c r="AC10" s="761">
        <v>17.3</v>
      </c>
      <c r="AD10" s="760">
        <v>9229271</v>
      </c>
      <c r="AE10" s="761">
        <v>22.8</v>
      </c>
      <c r="AF10" s="760">
        <v>6509612</v>
      </c>
      <c r="AG10" s="761">
        <v>16.3</v>
      </c>
      <c r="AH10" s="760">
        <v>6476963</v>
      </c>
      <c r="AI10" s="761">
        <v>16.5</v>
      </c>
      <c r="AJ10" s="760">
        <v>9677885</v>
      </c>
      <c r="AK10" s="761">
        <v>21.1</v>
      </c>
      <c r="AL10" s="760">
        <v>16776873</v>
      </c>
      <c r="AM10" s="761">
        <v>29.6</v>
      </c>
      <c r="AN10" s="760">
        <v>7428346</v>
      </c>
      <c r="AO10" s="761">
        <v>15.7</v>
      </c>
      <c r="AP10" s="760">
        <v>8610253</v>
      </c>
      <c r="AQ10" s="761">
        <v>18.600000000000001</v>
      </c>
      <c r="AR10" s="760">
        <v>8436266</v>
      </c>
      <c r="AS10" s="761">
        <f t="shared" si="0"/>
        <v>16.899999999999999</v>
      </c>
      <c r="AT10" s="760">
        <v>7192388</v>
      </c>
      <c r="AU10" s="761">
        <f t="shared" si="1"/>
        <v>13.9</v>
      </c>
    </row>
    <row r="11" spans="1:47" ht="18.75" customHeight="1" x14ac:dyDescent="0.15">
      <c r="B11" s="764">
        <v>6</v>
      </c>
      <c r="C11" s="765" t="s">
        <v>836</v>
      </c>
      <c r="D11" s="765"/>
      <c r="E11" s="765"/>
      <c r="F11" s="765"/>
      <c r="G11" s="766"/>
      <c r="H11" s="760">
        <v>3160109</v>
      </c>
      <c r="I11" s="761">
        <v>9</v>
      </c>
      <c r="J11" s="762">
        <v>3262538</v>
      </c>
      <c r="K11" s="761">
        <v>9.6</v>
      </c>
      <c r="L11" s="763">
        <v>3453337</v>
      </c>
      <c r="M11" s="761">
        <v>11</v>
      </c>
      <c r="N11" s="760">
        <v>3429578</v>
      </c>
      <c r="O11" s="761">
        <v>10.6</v>
      </c>
      <c r="P11" s="760">
        <v>3620820</v>
      </c>
      <c r="Q11" s="761">
        <v>11.3</v>
      </c>
      <c r="R11" s="760">
        <v>3685153</v>
      </c>
      <c r="S11" s="761">
        <v>10.9</v>
      </c>
      <c r="T11" s="760">
        <v>3542916</v>
      </c>
      <c r="U11" s="761">
        <v>10.4</v>
      </c>
      <c r="V11" s="760">
        <v>3475813</v>
      </c>
      <c r="W11" s="761">
        <v>10</v>
      </c>
      <c r="X11" s="760">
        <v>3354228</v>
      </c>
      <c r="Y11" s="761">
        <v>9.4</v>
      </c>
      <c r="Z11" s="760">
        <v>3238233</v>
      </c>
      <c r="AA11" s="761">
        <v>8.8000000000000007</v>
      </c>
      <c r="AB11" s="760">
        <v>2913209</v>
      </c>
      <c r="AC11" s="761">
        <v>7.8</v>
      </c>
      <c r="AD11" s="760">
        <v>2990203</v>
      </c>
      <c r="AE11" s="761">
        <v>7.4</v>
      </c>
      <c r="AF11" s="760">
        <v>3302007</v>
      </c>
      <c r="AG11" s="761">
        <v>8.3000000000000007</v>
      </c>
      <c r="AH11" s="760">
        <v>3516338</v>
      </c>
      <c r="AI11" s="761">
        <v>9</v>
      </c>
      <c r="AJ11" s="760">
        <v>3627037</v>
      </c>
      <c r="AK11" s="761">
        <v>7.9</v>
      </c>
      <c r="AL11" s="760">
        <v>3954595</v>
      </c>
      <c r="AM11" s="761">
        <v>7</v>
      </c>
      <c r="AN11" s="760">
        <v>4045555</v>
      </c>
      <c r="AO11" s="761">
        <v>8.5</v>
      </c>
      <c r="AP11" s="760">
        <v>4178588</v>
      </c>
      <c r="AQ11" s="761">
        <v>9</v>
      </c>
      <c r="AR11" s="760">
        <v>4400946</v>
      </c>
      <c r="AS11" s="761">
        <f t="shared" si="0"/>
        <v>8.8000000000000007</v>
      </c>
      <c r="AT11" s="760">
        <v>4536664</v>
      </c>
      <c r="AU11" s="761">
        <f t="shared" si="1"/>
        <v>8.8000000000000007</v>
      </c>
    </row>
    <row r="12" spans="1:47" ht="18.75" customHeight="1" x14ac:dyDescent="0.15">
      <c r="B12" s="767"/>
      <c r="C12" s="768" t="s">
        <v>837</v>
      </c>
      <c r="D12" s="769" t="s">
        <v>838</v>
      </c>
      <c r="E12" s="769"/>
      <c r="F12" s="769"/>
      <c r="G12" s="770"/>
      <c r="H12" s="760">
        <v>3160053</v>
      </c>
      <c r="I12" s="761">
        <v>9</v>
      </c>
      <c r="J12" s="762">
        <v>3262538</v>
      </c>
      <c r="K12" s="761">
        <v>9.6</v>
      </c>
      <c r="L12" s="763">
        <v>3453254</v>
      </c>
      <c r="M12" s="761">
        <v>11</v>
      </c>
      <c r="N12" s="760">
        <v>3429578</v>
      </c>
      <c r="O12" s="761">
        <v>10.6</v>
      </c>
      <c r="P12" s="760">
        <v>3620820</v>
      </c>
      <c r="Q12" s="761">
        <v>11.3</v>
      </c>
      <c r="R12" s="760">
        <v>3685153</v>
      </c>
      <c r="S12" s="761">
        <v>10.9</v>
      </c>
      <c r="T12" s="760">
        <v>3542911</v>
      </c>
      <c r="U12" s="761">
        <v>10.4</v>
      </c>
      <c r="V12" s="760">
        <v>3049745</v>
      </c>
      <c r="W12" s="761">
        <v>8.8000000000000007</v>
      </c>
      <c r="X12" s="760">
        <v>3354228</v>
      </c>
      <c r="Y12" s="761">
        <v>9.4</v>
      </c>
      <c r="Z12" s="760">
        <v>3238201</v>
      </c>
      <c r="AA12" s="761">
        <v>8.8000000000000007</v>
      </c>
      <c r="AB12" s="760">
        <v>2913209</v>
      </c>
      <c r="AC12" s="761">
        <v>7.8</v>
      </c>
      <c r="AD12" s="760">
        <v>2990203</v>
      </c>
      <c r="AE12" s="761">
        <v>7.4</v>
      </c>
      <c r="AF12" s="760">
        <v>3302007</v>
      </c>
      <c r="AG12" s="761">
        <v>8.3000000000000007</v>
      </c>
      <c r="AH12" s="760">
        <v>3516338</v>
      </c>
      <c r="AI12" s="761">
        <v>9</v>
      </c>
      <c r="AJ12" s="760">
        <v>3627030</v>
      </c>
      <c r="AK12" s="761">
        <v>7.9</v>
      </c>
      <c r="AL12" s="760">
        <v>3954566</v>
      </c>
      <c r="AM12" s="761">
        <v>7</v>
      </c>
      <c r="AN12" s="760">
        <v>4045555</v>
      </c>
      <c r="AO12" s="761">
        <v>8.5</v>
      </c>
      <c r="AP12" s="760">
        <v>4178588</v>
      </c>
      <c r="AQ12" s="761">
        <v>9</v>
      </c>
      <c r="AR12" s="760">
        <v>4400946</v>
      </c>
      <c r="AS12" s="761">
        <f t="shared" si="0"/>
        <v>8.8000000000000007</v>
      </c>
      <c r="AT12" s="760">
        <v>4536664</v>
      </c>
      <c r="AU12" s="761">
        <f t="shared" si="1"/>
        <v>8.8000000000000007</v>
      </c>
    </row>
    <row r="13" spans="1:47" ht="18.75" customHeight="1" x14ac:dyDescent="0.15">
      <c r="B13" s="767"/>
      <c r="C13" s="768" t="s">
        <v>839</v>
      </c>
      <c r="D13" s="769" t="s">
        <v>840</v>
      </c>
      <c r="E13" s="769"/>
      <c r="F13" s="769"/>
      <c r="G13" s="770"/>
      <c r="H13" s="760">
        <v>56</v>
      </c>
      <c r="I13" s="761">
        <v>0</v>
      </c>
      <c r="J13" s="762">
        <v>0</v>
      </c>
      <c r="K13" s="761">
        <v>0</v>
      </c>
      <c r="L13" s="763">
        <v>83</v>
      </c>
      <c r="M13" s="761">
        <v>0</v>
      </c>
      <c r="N13" s="760">
        <v>0</v>
      </c>
      <c r="O13" s="761">
        <v>0</v>
      </c>
      <c r="P13" s="760">
        <v>0</v>
      </c>
      <c r="Q13" s="761">
        <v>0</v>
      </c>
      <c r="R13" s="760">
        <v>0</v>
      </c>
      <c r="S13" s="761">
        <v>0</v>
      </c>
      <c r="T13" s="760">
        <v>5</v>
      </c>
      <c r="U13" s="761">
        <v>0</v>
      </c>
      <c r="V13" s="760">
        <v>426068</v>
      </c>
      <c r="W13" s="761">
        <v>1.2</v>
      </c>
      <c r="X13" s="760">
        <v>0</v>
      </c>
      <c r="Y13" s="761">
        <v>0</v>
      </c>
      <c r="Z13" s="760">
        <v>32</v>
      </c>
      <c r="AA13" s="761">
        <v>0</v>
      </c>
      <c r="AB13" s="760">
        <v>0</v>
      </c>
      <c r="AC13" s="761">
        <v>0</v>
      </c>
      <c r="AD13" s="760">
        <v>0</v>
      </c>
      <c r="AE13" s="761">
        <v>0</v>
      </c>
      <c r="AF13" s="760">
        <v>0</v>
      </c>
      <c r="AG13" s="761">
        <v>0</v>
      </c>
      <c r="AH13" s="760">
        <v>0</v>
      </c>
      <c r="AI13" s="761">
        <v>0</v>
      </c>
      <c r="AJ13" s="760">
        <v>7</v>
      </c>
      <c r="AK13" s="761">
        <v>0</v>
      </c>
      <c r="AL13" s="760">
        <v>29</v>
      </c>
      <c r="AM13" s="761">
        <v>0</v>
      </c>
      <c r="AN13" s="760">
        <v>0</v>
      </c>
      <c r="AO13" s="761">
        <v>0</v>
      </c>
      <c r="AP13" s="760">
        <v>0</v>
      </c>
      <c r="AQ13" s="761">
        <v>0</v>
      </c>
      <c r="AR13" s="760">
        <v>0</v>
      </c>
      <c r="AS13" s="761">
        <f t="shared" si="0"/>
        <v>0</v>
      </c>
      <c r="AT13" s="760">
        <v>0</v>
      </c>
      <c r="AU13" s="761">
        <f t="shared" si="1"/>
        <v>0</v>
      </c>
    </row>
    <row r="14" spans="1:47" ht="18.75" customHeight="1" x14ac:dyDescent="0.15">
      <c r="B14" s="696">
        <v>7</v>
      </c>
      <c r="C14" s="758" t="s">
        <v>841</v>
      </c>
      <c r="D14" s="758"/>
      <c r="E14" s="758"/>
      <c r="F14" s="758"/>
      <c r="G14" s="759"/>
      <c r="H14" s="760">
        <v>90419</v>
      </c>
      <c r="I14" s="761">
        <v>0.3</v>
      </c>
      <c r="J14" s="762">
        <v>3432453</v>
      </c>
      <c r="K14" s="761">
        <v>10.1</v>
      </c>
      <c r="L14" s="763">
        <v>59967</v>
      </c>
      <c r="M14" s="761">
        <v>0.2</v>
      </c>
      <c r="N14" s="760">
        <v>576130</v>
      </c>
      <c r="O14" s="761">
        <v>1.8</v>
      </c>
      <c r="P14" s="760">
        <v>158255</v>
      </c>
      <c r="Q14" s="761">
        <v>0.5</v>
      </c>
      <c r="R14" s="760">
        <v>591681</v>
      </c>
      <c r="S14" s="761">
        <v>1.7</v>
      </c>
      <c r="T14" s="760">
        <v>395201</v>
      </c>
      <c r="U14" s="761">
        <v>1.2</v>
      </c>
      <c r="V14" s="760">
        <v>491528</v>
      </c>
      <c r="W14" s="761">
        <v>1.4</v>
      </c>
      <c r="X14" s="760">
        <v>553775</v>
      </c>
      <c r="Y14" s="761">
        <v>1.6</v>
      </c>
      <c r="Z14" s="760">
        <v>312540</v>
      </c>
      <c r="AA14" s="761">
        <v>0.8</v>
      </c>
      <c r="AB14" s="760">
        <v>582698</v>
      </c>
      <c r="AC14" s="761">
        <v>1.6</v>
      </c>
      <c r="AD14" s="760">
        <v>45367</v>
      </c>
      <c r="AE14" s="761">
        <v>0.1</v>
      </c>
      <c r="AF14" s="760">
        <v>964669</v>
      </c>
      <c r="AG14" s="761">
        <v>2.4</v>
      </c>
      <c r="AH14" s="760">
        <v>1456620</v>
      </c>
      <c r="AI14" s="761">
        <v>3.7</v>
      </c>
      <c r="AJ14" s="760">
        <v>1941702</v>
      </c>
      <c r="AK14" s="761">
        <v>4.2</v>
      </c>
      <c r="AL14" s="760">
        <v>3547227</v>
      </c>
      <c r="AM14" s="761">
        <v>6.3</v>
      </c>
      <c r="AN14" s="760">
        <v>4921938</v>
      </c>
      <c r="AO14" s="761">
        <v>10.4</v>
      </c>
      <c r="AP14" s="760">
        <v>4237730</v>
      </c>
      <c r="AQ14" s="761">
        <v>9.1999999999999993</v>
      </c>
      <c r="AR14" s="760">
        <v>6340729</v>
      </c>
      <c r="AS14" s="761">
        <f t="shared" si="0"/>
        <v>12.7</v>
      </c>
      <c r="AT14" s="760">
        <v>5465769</v>
      </c>
      <c r="AU14" s="761">
        <f t="shared" si="1"/>
        <v>10.5</v>
      </c>
    </row>
    <row r="15" spans="1:47" ht="18.75" customHeight="1" x14ac:dyDescent="0.15">
      <c r="B15" s="696">
        <v>8</v>
      </c>
      <c r="C15" s="771" t="s">
        <v>842</v>
      </c>
      <c r="D15" s="771"/>
      <c r="E15" s="771"/>
      <c r="F15" s="771"/>
      <c r="G15" s="772"/>
      <c r="H15" s="760">
        <v>281785</v>
      </c>
      <c r="I15" s="761">
        <v>0.8</v>
      </c>
      <c r="J15" s="762">
        <v>296440</v>
      </c>
      <c r="K15" s="761">
        <v>0.9</v>
      </c>
      <c r="L15" s="763">
        <v>508650</v>
      </c>
      <c r="M15" s="761">
        <v>1.6</v>
      </c>
      <c r="N15" s="760">
        <v>592000</v>
      </c>
      <c r="O15" s="761">
        <v>1.8</v>
      </c>
      <c r="P15" s="760">
        <v>671200</v>
      </c>
      <c r="Q15" s="761">
        <v>2.1</v>
      </c>
      <c r="R15" s="760">
        <v>463600</v>
      </c>
      <c r="S15" s="761">
        <v>1.4</v>
      </c>
      <c r="T15" s="760">
        <v>609200</v>
      </c>
      <c r="U15" s="761">
        <v>1.8</v>
      </c>
      <c r="V15" s="760">
        <v>588200</v>
      </c>
      <c r="W15" s="761">
        <v>1.7</v>
      </c>
      <c r="X15" s="760">
        <v>722600</v>
      </c>
      <c r="Y15" s="761">
        <v>2</v>
      </c>
      <c r="Z15" s="760">
        <v>692900</v>
      </c>
      <c r="AA15" s="761">
        <v>1.9</v>
      </c>
      <c r="AB15" s="760">
        <v>674714</v>
      </c>
      <c r="AC15" s="761">
        <v>1.8</v>
      </c>
      <c r="AD15" s="760">
        <v>771039</v>
      </c>
      <c r="AE15" s="761">
        <v>1.9</v>
      </c>
      <c r="AF15" s="760">
        <v>742847</v>
      </c>
      <c r="AG15" s="761">
        <v>1.9</v>
      </c>
      <c r="AH15" s="760">
        <v>663533</v>
      </c>
      <c r="AI15" s="761">
        <v>1.7</v>
      </c>
      <c r="AJ15" s="760">
        <v>642477</v>
      </c>
      <c r="AK15" s="761">
        <v>1.4</v>
      </c>
      <c r="AL15" s="760">
        <v>604497</v>
      </c>
      <c r="AM15" s="761">
        <v>1.1000000000000001</v>
      </c>
      <c r="AN15" s="760">
        <v>829000</v>
      </c>
      <c r="AO15" s="761">
        <v>1.8</v>
      </c>
      <c r="AP15" s="760">
        <v>818900</v>
      </c>
      <c r="AQ15" s="761">
        <v>1.9000000000000001</v>
      </c>
      <c r="AR15" s="760">
        <v>778500</v>
      </c>
      <c r="AS15" s="761">
        <f t="shared" si="0"/>
        <v>1.6</v>
      </c>
      <c r="AT15" s="760">
        <v>614500</v>
      </c>
      <c r="AU15" s="761">
        <f t="shared" si="1"/>
        <v>1.2</v>
      </c>
    </row>
    <row r="16" spans="1:47" ht="18.75" customHeight="1" x14ac:dyDescent="0.15">
      <c r="B16" s="696">
        <v>9</v>
      </c>
      <c r="C16" s="771" t="s">
        <v>843</v>
      </c>
      <c r="D16" s="771"/>
      <c r="E16" s="771"/>
      <c r="F16" s="771"/>
      <c r="G16" s="772"/>
      <c r="H16" s="760">
        <v>1953402</v>
      </c>
      <c r="I16" s="761">
        <v>5.6</v>
      </c>
      <c r="J16" s="762">
        <v>1794925</v>
      </c>
      <c r="K16" s="761">
        <v>5.2</v>
      </c>
      <c r="L16" s="763">
        <v>1764220</v>
      </c>
      <c r="M16" s="761">
        <v>5.6</v>
      </c>
      <c r="N16" s="760">
        <v>2003617</v>
      </c>
      <c r="O16" s="761">
        <v>6.2</v>
      </c>
      <c r="P16" s="760">
        <v>2091688</v>
      </c>
      <c r="Q16" s="761">
        <v>6.6</v>
      </c>
      <c r="R16" s="760">
        <v>2163599</v>
      </c>
      <c r="S16" s="761">
        <v>6.4</v>
      </c>
      <c r="T16" s="760">
        <v>2318923</v>
      </c>
      <c r="U16" s="761">
        <v>6.8</v>
      </c>
      <c r="V16" s="760">
        <v>2373100</v>
      </c>
      <c r="W16" s="761">
        <v>6.9</v>
      </c>
      <c r="X16" s="760">
        <v>2466895</v>
      </c>
      <c r="Y16" s="761">
        <v>6.9</v>
      </c>
      <c r="Z16" s="760">
        <v>2655330</v>
      </c>
      <c r="AA16" s="761">
        <v>7.2</v>
      </c>
      <c r="AB16" s="760">
        <v>2946581</v>
      </c>
      <c r="AC16" s="761">
        <v>7.9</v>
      </c>
      <c r="AD16" s="760">
        <v>2725767</v>
      </c>
      <c r="AE16" s="761">
        <v>6.7</v>
      </c>
      <c r="AF16" s="760">
        <v>2763479</v>
      </c>
      <c r="AG16" s="761">
        <v>6.9</v>
      </c>
      <c r="AH16" s="760">
        <v>2762863</v>
      </c>
      <c r="AI16" s="761">
        <v>7.1</v>
      </c>
      <c r="AJ16" s="760">
        <v>2850761</v>
      </c>
      <c r="AK16" s="761">
        <v>6.2</v>
      </c>
      <c r="AL16" s="760">
        <v>2850531</v>
      </c>
      <c r="AM16" s="761">
        <v>5</v>
      </c>
      <c r="AN16" s="760">
        <v>2905261</v>
      </c>
      <c r="AO16" s="761">
        <v>6.1</v>
      </c>
      <c r="AP16" s="760">
        <v>2877344</v>
      </c>
      <c r="AQ16" s="761">
        <v>6.2</v>
      </c>
      <c r="AR16" s="760">
        <v>2962121</v>
      </c>
      <c r="AS16" s="761">
        <f t="shared" si="0"/>
        <v>5.9</v>
      </c>
      <c r="AT16" s="760">
        <v>2953409</v>
      </c>
      <c r="AU16" s="761">
        <f t="shared" si="1"/>
        <v>5.7</v>
      </c>
    </row>
    <row r="17" spans="2:47" ht="18.75" customHeight="1" x14ac:dyDescent="0.15">
      <c r="B17" s="773">
        <v>10</v>
      </c>
      <c r="C17" s="774" t="s">
        <v>844</v>
      </c>
      <c r="D17" s="774"/>
      <c r="E17" s="774"/>
      <c r="F17" s="774"/>
      <c r="G17" s="775"/>
      <c r="H17" s="776">
        <v>0</v>
      </c>
      <c r="I17" s="777">
        <v>0</v>
      </c>
      <c r="J17" s="778">
        <v>0</v>
      </c>
      <c r="K17" s="777">
        <v>0</v>
      </c>
      <c r="L17" s="779">
        <v>0</v>
      </c>
      <c r="M17" s="777">
        <v>0</v>
      </c>
      <c r="N17" s="776">
        <v>0</v>
      </c>
      <c r="O17" s="761">
        <v>0</v>
      </c>
      <c r="P17" s="776">
        <v>0</v>
      </c>
      <c r="Q17" s="761">
        <v>0</v>
      </c>
      <c r="R17" s="776">
        <v>0</v>
      </c>
      <c r="S17" s="761">
        <v>0</v>
      </c>
      <c r="T17" s="776">
        <v>0</v>
      </c>
      <c r="U17" s="761">
        <v>0</v>
      </c>
      <c r="V17" s="776">
        <v>0</v>
      </c>
      <c r="W17" s="761">
        <v>0</v>
      </c>
      <c r="X17" s="776">
        <v>0</v>
      </c>
      <c r="Y17" s="761">
        <v>0</v>
      </c>
      <c r="Z17" s="776">
        <v>0</v>
      </c>
      <c r="AA17" s="761">
        <v>0</v>
      </c>
      <c r="AB17" s="776">
        <v>0</v>
      </c>
      <c r="AC17" s="761">
        <v>0</v>
      </c>
      <c r="AD17" s="776">
        <v>0</v>
      </c>
      <c r="AE17" s="761">
        <v>0</v>
      </c>
      <c r="AF17" s="776">
        <v>0</v>
      </c>
      <c r="AG17" s="761">
        <v>0</v>
      </c>
      <c r="AH17" s="776">
        <v>0</v>
      </c>
      <c r="AI17" s="761">
        <v>0</v>
      </c>
      <c r="AJ17" s="776">
        <v>0</v>
      </c>
      <c r="AK17" s="761">
        <v>0</v>
      </c>
      <c r="AL17" s="776">
        <v>0</v>
      </c>
      <c r="AM17" s="761">
        <v>0</v>
      </c>
      <c r="AN17" s="776">
        <v>0</v>
      </c>
      <c r="AO17" s="761">
        <v>0</v>
      </c>
      <c r="AP17" s="776">
        <v>0</v>
      </c>
      <c r="AQ17" s="761">
        <v>0</v>
      </c>
      <c r="AR17" s="776">
        <v>0</v>
      </c>
      <c r="AS17" s="761">
        <f t="shared" si="0"/>
        <v>0</v>
      </c>
      <c r="AT17" s="776">
        <v>0</v>
      </c>
      <c r="AU17" s="761">
        <f t="shared" si="1"/>
        <v>0</v>
      </c>
    </row>
    <row r="18" spans="2:47" ht="18.75" customHeight="1" x14ac:dyDescent="0.15">
      <c r="B18" s="780" t="s">
        <v>845</v>
      </c>
      <c r="C18" s="781"/>
      <c r="D18" s="781"/>
      <c r="E18" s="781"/>
      <c r="F18" s="781"/>
      <c r="G18" s="782"/>
      <c r="H18" s="783">
        <v>27493161</v>
      </c>
      <c r="I18" s="784">
        <v>78.5</v>
      </c>
      <c r="J18" s="785">
        <v>30083628</v>
      </c>
      <c r="K18" s="786">
        <v>88.2</v>
      </c>
      <c r="L18" s="787">
        <v>28439900</v>
      </c>
      <c r="M18" s="784">
        <v>90.899999999999991</v>
      </c>
      <c r="N18" s="783">
        <v>29964852</v>
      </c>
      <c r="O18" s="784">
        <v>92.3</v>
      </c>
      <c r="P18" s="783">
        <v>28846450</v>
      </c>
      <c r="Q18" s="784">
        <v>90.299999999999983</v>
      </c>
      <c r="R18" s="783">
        <v>30728461</v>
      </c>
      <c r="S18" s="784">
        <v>90.700000000000017</v>
      </c>
      <c r="T18" s="783">
        <v>29805244</v>
      </c>
      <c r="U18" s="784">
        <v>87.7</v>
      </c>
      <c r="V18" s="783">
        <v>29220888</v>
      </c>
      <c r="W18" s="784">
        <v>84.40000000000002</v>
      </c>
      <c r="X18" s="783">
        <v>29728639</v>
      </c>
      <c r="Y18" s="784">
        <v>83.2</v>
      </c>
      <c r="Z18" s="783">
        <v>31166087</v>
      </c>
      <c r="AA18" s="784">
        <v>84.5</v>
      </c>
      <c r="AB18" s="783">
        <v>31423977</v>
      </c>
      <c r="AC18" s="784">
        <v>84.199999999999989</v>
      </c>
      <c r="AD18" s="783">
        <v>33972070</v>
      </c>
      <c r="AE18" s="784">
        <v>83.800000000000011</v>
      </c>
      <c r="AF18" s="783">
        <v>33411205</v>
      </c>
      <c r="AG18" s="784">
        <v>83.90000000000002</v>
      </c>
      <c r="AH18" s="783">
        <v>33355950</v>
      </c>
      <c r="AI18" s="784">
        <v>85.2</v>
      </c>
      <c r="AJ18" s="783">
        <v>37256101</v>
      </c>
      <c r="AK18" s="784">
        <v>81.300000000000011</v>
      </c>
      <c r="AL18" s="783">
        <v>48368863</v>
      </c>
      <c r="AM18" s="784">
        <v>85.399999999999991</v>
      </c>
      <c r="AN18" s="783">
        <v>42166314</v>
      </c>
      <c r="AO18" s="784">
        <v>89</v>
      </c>
      <c r="AP18" s="783">
        <v>41718316</v>
      </c>
      <c r="AQ18" s="784">
        <v>90.200000000000017</v>
      </c>
      <c r="AR18" s="783">
        <f>SUM(AR6:AR11,AR14:AR17)</f>
        <v>44078107</v>
      </c>
      <c r="AS18" s="784">
        <f>SUM(AS6:AS11,AS14:AS17)</f>
        <v>88.100000000000009</v>
      </c>
      <c r="AT18" s="783">
        <f>SUM(AT6:AT11,AT14:AT17)</f>
        <v>45131434</v>
      </c>
      <c r="AU18" s="784">
        <f>SUM(AU6:AU11,AU14:AU17)</f>
        <v>87.100000000000009</v>
      </c>
    </row>
    <row r="19" spans="2:47" ht="18.75" customHeight="1" x14ac:dyDescent="0.15">
      <c r="B19" s="788">
        <v>11</v>
      </c>
      <c r="C19" s="789" t="s">
        <v>846</v>
      </c>
      <c r="D19" s="789"/>
      <c r="E19" s="789"/>
      <c r="F19" s="789"/>
      <c r="G19" s="790"/>
      <c r="H19" s="791">
        <v>7510203</v>
      </c>
      <c r="I19" s="792">
        <v>21.5</v>
      </c>
      <c r="J19" s="793">
        <v>4018637</v>
      </c>
      <c r="K19" s="792">
        <v>11.8</v>
      </c>
      <c r="L19" s="794">
        <v>2830090</v>
      </c>
      <c r="M19" s="792">
        <v>9.1</v>
      </c>
      <c r="N19" s="791">
        <v>2492769</v>
      </c>
      <c r="O19" s="792">
        <v>7.7</v>
      </c>
      <c r="P19" s="791">
        <v>3108903</v>
      </c>
      <c r="Q19" s="792">
        <v>9.6999999999999993</v>
      </c>
      <c r="R19" s="791">
        <v>3154334</v>
      </c>
      <c r="S19" s="792">
        <v>9.3000000000000007</v>
      </c>
      <c r="T19" s="791">
        <v>4180137</v>
      </c>
      <c r="U19" s="792">
        <v>12.3</v>
      </c>
      <c r="V19" s="791">
        <v>5399647</v>
      </c>
      <c r="W19" s="792">
        <v>15.6</v>
      </c>
      <c r="X19" s="791">
        <v>5987277</v>
      </c>
      <c r="Y19" s="792">
        <v>16.8</v>
      </c>
      <c r="Z19" s="791">
        <v>5713639</v>
      </c>
      <c r="AA19" s="792">
        <v>15.5</v>
      </c>
      <c r="AB19" s="791">
        <v>5910194</v>
      </c>
      <c r="AC19" s="792">
        <v>15.8</v>
      </c>
      <c r="AD19" s="791">
        <v>6567473</v>
      </c>
      <c r="AE19" s="792">
        <v>16.2</v>
      </c>
      <c r="AF19" s="791">
        <v>6412924</v>
      </c>
      <c r="AG19" s="792">
        <v>16.100000000000001</v>
      </c>
      <c r="AH19" s="791">
        <v>5788123</v>
      </c>
      <c r="AI19" s="792">
        <v>14.8</v>
      </c>
      <c r="AJ19" s="791">
        <v>8578024</v>
      </c>
      <c r="AK19" s="792">
        <v>18.7</v>
      </c>
      <c r="AL19" s="791">
        <v>8280049</v>
      </c>
      <c r="AM19" s="792">
        <v>14.6</v>
      </c>
      <c r="AN19" s="791">
        <v>5214101</v>
      </c>
      <c r="AO19" s="792">
        <v>11</v>
      </c>
      <c r="AP19" s="791">
        <v>4537851</v>
      </c>
      <c r="AQ19" s="792">
        <v>9.8000000000000007</v>
      </c>
      <c r="AR19" s="791">
        <f>+AR21+AR23+AR24</f>
        <v>5970164</v>
      </c>
      <c r="AS19" s="792">
        <f t="shared" ref="AS19:AS24" si="2">ROUND(AR19/AR$25*100,1)</f>
        <v>11.9</v>
      </c>
      <c r="AT19" s="791">
        <f>+AT21+AT23+AT24</f>
        <v>6712940</v>
      </c>
      <c r="AU19" s="792">
        <f t="shared" ref="AU19:AU24" si="3">ROUND(AT19/AT$25*100,1)</f>
        <v>12.9</v>
      </c>
    </row>
    <row r="20" spans="2:47" ht="18.75" customHeight="1" x14ac:dyDescent="0.15">
      <c r="B20" s="767"/>
      <c r="E20" s="795" t="s">
        <v>847</v>
      </c>
      <c r="F20" s="795"/>
      <c r="G20" s="796"/>
      <c r="H20" s="797">
        <v>144312</v>
      </c>
      <c r="I20" s="798">
        <v>0.4</v>
      </c>
      <c r="J20" s="799">
        <v>33012</v>
      </c>
      <c r="K20" s="798">
        <v>0.1</v>
      </c>
      <c r="L20" s="800">
        <v>18041</v>
      </c>
      <c r="M20" s="798">
        <v>0.1</v>
      </c>
      <c r="N20" s="797">
        <v>16778</v>
      </c>
      <c r="O20" s="798">
        <v>0.1</v>
      </c>
      <c r="P20" s="797">
        <v>21134</v>
      </c>
      <c r="Q20" s="798">
        <v>0.1</v>
      </c>
      <c r="R20" s="797">
        <v>35624</v>
      </c>
      <c r="S20" s="798">
        <v>0.1</v>
      </c>
      <c r="T20" s="797">
        <v>56883</v>
      </c>
      <c r="U20" s="798">
        <v>0.2</v>
      </c>
      <c r="V20" s="797">
        <v>81947</v>
      </c>
      <c r="W20" s="798">
        <v>0.2</v>
      </c>
      <c r="X20" s="797">
        <v>87307</v>
      </c>
      <c r="Y20" s="798">
        <v>0.2</v>
      </c>
      <c r="Z20" s="797">
        <v>83660</v>
      </c>
      <c r="AA20" s="798">
        <v>0.2</v>
      </c>
      <c r="AB20" s="797">
        <v>90224</v>
      </c>
      <c r="AC20" s="798">
        <v>0.2</v>
      </c>
      <c r="AD20" s="797">
        <v>99195</v>
      </c>
      <c r="AE20" s="798">
        <v>0.2</v>
      </c>
      <c r="AF20" s="797">
        <v>111561</v>
      </c>
      <c r="AG20" s="798">
        <v>0.3</v>
      </c>
      <c r="AH20" s="797">
        <v>95812</v>
      </c>
      <c r="AI20" s="798">
        <v>0.2</v>
      </c>
      <c r="AJ20" s="797">
        <v>152890</v>
      </c>
      <c r="AK20" s="798">
        <v>0.3</v>
      </c>
      <c r="AL20" s="797">
        <v>147307</v>
      </c>
      <c r="AM20" s="798">
        <v>0.3</v>
      </c>
      <c r="AN20" s="797">
        <v>86034</v>
      </c>
      <c r="AO20" s="798">
        <v>0.2</v>
      </c>
      <c r="AP20" s="797">
        <v>92576</v>
      </c>
      <c r="AQ20" s="798">
        <v>0.2</v>
      </c>
      <c r="AR20" s="797">
        <v>126770</v>
      </c>
      <c r="AS20" s="798">
        <f t="shared" si="2"/>
        <v>0.3</v>
      </c>
      <c r="AT20" s="797">
        <v>116955</v>
      </c>
      <c r="AU20" s="798">
        <f t="shared" si="3"/>
        <v>0.2</v>
      </c>
    </row>
    <row r="21" spans="2:47" ht="18.75" customHeight="1" x14ac:dyDescent="0.15">
      <c r="B21" s="767"/>
      <c r="C21" s="801" t="s">
        <v>837</v>
      </c>
      <c r="D21" s="802" t="s">
        <v>848</v>
      </c>
      <c r="E21" s="802"/>
      <c r="F21" s="802"/>
      <c r="G21" s="803"/>
      <c r="H21" s="776">
        <v>7503588</v>
      </c>
      <c r="I21" s="804">
        <v>21.4</v>
      </c>
      <c r="J21" s="778">
        <v>4014070</v>
      </c>
      <c r="K21" s="804">
        <v>11.8</v>
      </c>
      <c r="L21" s="779">
        <v>2830090</v>
      </c>
      <c r="M21" s="804">
        <v>9.1</v>
      </c>
      <c r="N21" s="776">
        <v>2492769</v>
      </c>
      <c r="O21" s="804">
        <v>7.7</v>
      </c>
      <c r="P21" s="776">
        <v>3108903</v>
      </c>
      <c r="Q21" s="804">
        <v>9.6999999999999993</v>
      </c>
      <c r="R21" s="776">
        <v>3154334</v>
      </c>
      <c r="S21" s="804">
        <v>9.3000000000000007</v>
      </c>
      <c r="T21" s="776">
        <v>4180137</v>
      </c>
      <c r="U21" s="804">
        <v>12.3</v>
      </c>
      <c r="V21" s="776">
        <v>5399647</v>
      </c>
      <c r="W21" s="804">
        <v>15.6</v>
      </c>
      <c r="X21" s="776">
        <v>5987277</v>
      </c>
      <c r="Y21" s="804">
        <v>16.8</v>
      </c>
      <c r="Z21" s="776">
        <v>5713639</v>
      </c>
      <c r="AA21" s="804">
        <v>15.5</v>
      </c>
      <c r="AB21" s="776">
        <v>5910194</v>
      </c>
      <c r="AC21" s="804">
        <v>15.8</v>
      </c>
      <c r="AD21" s="776">
        <v>6567473</v>
      </c>
      <c r="AE21" s="804">
        <v>16.2</v>
      </c>
      <c r="AF21" s="776">
        <v>6412924</v>
      </c>
      <c r="AG21" s="804">
        <v>16.100000000000001</v>
      </c>
      <c r="AH21" s="776">
        <v>5766023</v>
      </c>
      <c r="AI21" s="804">
        <v>14.7</v>
      </c>
      <c r="AJ21" s="776">
        <v>8551844</v>
      </c>
      <c r="AK21" s="804">
        <v>18.599999999999998</v>
      </c>
      <c r="AL21" s="776">
        <v>8272219</v>
      </c>
      <c r="AM21" s="804">
        <v>14.6</v>
      </c>
      <c r="AN21" s="776">
        <v>5203698</v>
      </c>
      <c r="AO21" s="804">
        <v>11</v>
      </c>
      <c r="AP21" s="776">
        <v>4534243</v>
      </c>
      <c r="AQ21" s="804">
        <v>9.8000000000000007</v>
      </c>
      <c r="AR21" s="776">
        <v>5963102</v>
      </c>
      <c r="AS21" s="804">
        <f t="shared" si="2"/>
        <v>11.9</v>
      </c>
      <c r="AT21" s="776">
        <v>6711940</v>
      </c>
      <c r="AU21" s="804">
        <f t="shared" si="3"/>
        <v>12.9</v>
      </c>
    </row>
    <row r="22" spans="2:47" ht="18.75" customHeight="1" x14ac:dyDescent="0.15">
      <c r="B22" s="767"/>
      <c r="C22" s="805"/>
      <c r="D22" s="806" t="s">
        <v>849</v>
      </c>
      <c r="E22" s="806"/>
      <c r="F22" s="806"/>
      <c r="G22" s="807"/>
      <c r="H22" s="808">
        <v>5230572</v>
      </c>
      <c r="I22" s="756">
        <v>14.9</v>
      </c>
      <c r="J22" s="809">
        <v>2378067</v>
      </c>
      <c r="K22" s="756">
        <v>7</v>
      </c>
      <c r="L22" s="810">
        <v>2035175</v>
      </c>
      <c r="M22" s="756">
        <v>6.5</v>
      </c>
      <c r="N22" s="808">
        <v>1426424</v>
      </c>
      <c r="O22" s="756">
        <v>4.4000000000000004</v>
      </c>
      <c r="P22" s="808">
        <v>1630938</v>
      </c>
      <c r="Q22" s="756">
        <v>5.0999999999999996</v>
      </c>
      <c r="R22" s="808">
        <v>1831653</v>
      </c>
      <c r="S22" s="756">
        <v>5.4</v>
      </c>
      <c r="T22" s="808">
        <v>1924955</v>
      </c>
      <c r="U22" s="756">
        <v>5.7</v>
      </c>
      <c r="V22" s="808">
        <v>2706404</v>
      </c>
      <c r="W22" s="756">
        <v>7.8</v>
      </c>
      <c r="X22" s="808">
        <v>3773333</v>
      </c>
      <c r="Y22" s="756">
        <v>10.6</v>
      </c>
      <c r="Z22" s="808">
        <v>3009152</v>
      </c>
      <c r="AA22" s="756">
        <v>8.1999999999999993</v>
      </c>
      <c r="AB22" s="808">
        <v>3079259</v>
      </c>
      <c r="AC22" s="756">
        <v>8.1999999999999993</v>
      </c>
      <c r="AD22" s="808">
        <v>4829883</v>
      </c>
      <c r="AE22" s="756">
        <v>11.9</v>
      </c>
      <c r="AF22" s="808">
        <v>5408113</v>
      </c>
      <c r="AG22" s="756">
        <v>13.6</v>
      </c>
      <c r="AH22" s="808">
        <v>3881921</v>
      </c>
      <c r="AI22" s="756">
        <v>9.9</v>
      </c>
      <c r="AJ22" s="808">
        <v>4807872</v>
      </c>
      <c r="AK22" s="756">
        <v>10.5</v>
      </c>
      <c r="AL22" s="808">
        <v>6310726</v>
      </c>
      <c r="AM22" s="756">
        <v>11.1</v>
      </c>
      <c r="AN22" s="808">
        <v>3181989</v>
      </c>
      <c r="AO22" s="756">
        <v>6.7</v>
      </c>
      <c r="AP22" s="808">
        <v>2393210</v>
      </c>
      <c r="AQ22" s="756">
        <v>5.2</v>
      </c>
      <c r="AR22" s="808">
        <v>2458109</v>
      </c>
      <c r="AS22" s="756">
        <f t="shared" si="2"/>
        <v>4.9000000000000004</v>
      </c>
      <c r="AT22" s="808">
        <v>2750255</v>
      </c>
      <c r="AU22" s="756">
        <f t="shared" si="3"/>
        <v>5.3</v>
      </c>
    </row>
    <row r="23" spans="2:47" ht="18.75" customHeight="1" x14ac:dyDescent="0.15">
      <c r="B23" s="767"/>
      <c r="C23" s="768" t="s">
        <v>839</v>
      </c>
      <c r="D23" s="811" t="s">
        <v>850</v>
      </c>
      <c r="E23" s="811"/>
      <c r="F23" s="811"/>
      <c r="G23" s="812"/>
      <c r="H23" s="760">
        <v>6615</v>
      </c>
      <c r="I23" s="761">
        <v>0</v>
      </c>
      <c r="J23" s="762">
        <v>4567</v>
      </c>
      <c r="K23" s="761">
        <v>0</v>
      </c>
      <c r="L23" s="763">
        <v>0</v>
      </c>
      <c r="M23" s="761">
        <v>0</v>
      </c>
      <c r="N23" s="760">
        <v>0</v>
      </c>
      <c r="O23" s="761">
        <v>0</v>
      </c>
      <c r="P23" s="760">
        <v>0</v>
      </c>
      <c r="Q23" s="761">
        <v>0</v>
      </c>
      <c r="R23" s="760">
        <v>0</v>
      </c>
      <c r="S23" s="761">
        <v>0</v>
      </c>
      <c r="T23" s="760">
        <v>0</v>
      </c>
      <c r="U23" s="761">
        <v>0</v>
      </c>
      <c r="V23" s="760">
        <v>0</v>
      </c>
      <c r="W23" s="761">
        <v>0</v>
      </c>
      <c r="X23" s="760">
        <v>0</v>
      </c>
      <c r="Y23" s="761">
        <v>0</v>
      </c>
      <c r="Z23" s="760">
        <v>0</v>
      </c>
      <c r="AA23" s="761">
        <v>0</v>
      </c>
      <c r="AB23" s="760">
        <v>0</v>
      </c>
      <c r="AC23" s="761">
        <v>0</v>
      </c>
      <c r="AD23" s="760">
        <v>0</v>
      </c>
      <c r="AE23" s="761">
        <v>0</v>
      </c>
      <c r="AF23" s="760">
        <v>0</v>
      </c>
      <c r="AG23" s="761">
        <v>0</v>
      </c>
      <c r="AH23" s="760">
        <v>22100</v>
      </c>
      <c r="AI23" s="761">
        <v>0.1</v>
      </c>
      <c r="AJ23" s="760">
        <v>26180</v>
      </c>
      <c r="AK23" s="761">
        <v>0.1</v>
      </c>
      <c r="AL23" s="760">
        <v>7830</v>
      </c>
      <c r="AM23" s="761">
        <v>0</v>
      </c>
      <c r="AN23" s="760">
        <v>10403</v>
      </c>
      <c r="AO23" s="761">
        <v>0</v>
      </c>
      <c r="AP23" s="760">
        <v>3608</v>
      </c>
      <c r="AQ23" s="761">
        <v>0</v>
      </c>
      <c r="AR23" s="760">
        <v>7062</v>
      </c>
      <c r="AS23" s="761">
        <f t="shared" si="2"/>
        <v>0</v>
      </c>
      <c r="AT23" s="760">
        <v>1000</v>
      </c>
      <c r="AU23" s="761">
        <f t="shared" si="3"/>
        <v>0</v>
      </c>
    </row>
    <row r="24" spans="2:47" ht="18.75" customHeight="1" x14ac:dyDescent="0.15">
      <c r="B24" s="813"/>
      <c r="C24" s="814" t="s">
        <v>851</v>
      </c>
      <c r="D24" s="815" t="s">
        <v>852</v>
      </c>
      <c r="E24" s="815"/>
      <c r="F24" s="815"/>
      <c r="G24" s="816"/>
      <c r="H24" s="817">
        <v>0</v>
      </c>
      <c r="I24" s="777">
        <v>0</v>
      </c>
      <c r="J24" s="818">
        <v>0</v>
      </c>
      <c r="K24" s="777">
        <v>0</v>
      </c>
      <c r="L24" s="819">
        <v>0</v>
      </c>
      <c r="M24" s="777">
        <v>0</v>
      </c>
      <c r="N24" s="817">
        <v>0</v>
      </c>
      <c r="O24" s="777">
        <v>0</v>
      </c>
      <c r="P24" s="817">
        <v>0</v>
      </c>
      <c r="Q24" s="777">
        <v>0</v>
      </c>
      <c r="R24" s="817">
        <v>0</v>
      </c>
      <c r="S24" s="777">
        <v>0</v>
      </c>
      <c r="T24" s="817">
        <v>0</v>
      </c>
      <c r="U24" s="777">
        <v>0</v>
      </c>
      <c r="V24" s="817">
        <v>0</v>
      </c>
      <c r="W24" s="777">
        <v>0</v>
      </c>
      <c r="X24" s="817">
        <v>0</v>
      </c>
      <c r="Y24" s="777">
        <v>0</v>
      </c>
      <c r="Z24" s="817">
        <v>0</v>
      </c>
      <c r="AA24" s="777">
        <v>0</v>
      </c>
      <c r="AB24" s="817">
        <v>0</v>
      </c>
      <c r="AC24" s="777">
        <v>0</v>
      </c>
      <c r="AD24" s="817">
        <v>0</v>
      </c>
      <c r="AE24" s="777">
        <v>0</v>
      </c>
      <c r="AF24" s="817">
        <v>0</v>
      </c>
      <c r="AG24" s="777">
        <v>0</v>
      </c>
      <c r="AH24" s="817">
        <v>0</v>
      </c>
      <c r="AI24" s="777">
        <v>0</v>
      </c>
      <c r="AJ24" s="817">
        <v>0</v>
      </c>
      <c r="AK24" s="777">
        <v>0</v>
      </c>
      <c r="AL24" s="817">
        <v>0</v>
      </c>
      <c r="AM24" s="777">
        <v>0</v>
      </c>
      <c r="AN24" s="817">
        <v>0</v>
      </c>
      <c r="AO24" s="777">
        <v>0</v>
      </c>
      <c r="AP24" s="817">
        <v>0</v>
      </c>
      <c r="AQ24" s="777">
        <v>0</v>
      </c>
      <c r="AR24" s="817">
        <v>0</v>
      </c>
      <c r="AS24" s="777">
        <f t="shared" si="2"/>
        <v>0</v>
      </c>
      <c r="AT24" s="817">
        <v>0</v>
      </c>
      <c r="AU24" s="777">
        <f t="shared" si="3"/>
        <v>0</v>
      </c>
    </row>
    <row r="25" spans="2:47" ht="18.75" customHeight="1" x14ac:dyDescent="0.15">
      <c r="B25" s="820" t="s">
        <v>779</v>
      </c>
      <c r="C25" s="821"/>
      <c r="D25" s="821"/>
      <c r="E25" s="821"/>
      <c r="F25" s="821"/>
      <c r="G25" s="822"/>
      <c r="H25" s="823">
        <v>35003364</v>
      </c>
      <c r="I25" s="824">
        <v>100</v>
      </c>
      <c r="J25" s="825">
        <v>34102265</v>
      </c>
      <c r="K25" s="824">
        <v>100</v>
      </c>
      <c r="L25" s="826">
        <v>31269990</v>
      </c>
      <c r="M25" s="824">
        <v>99.999999999999986</v>
      </c>
      <c r="N25" s="823">
        <v>32457621</v>
      </c>
      <c r="O25" s="824">
        <v>100</v>
      </c>
      <c r="P25" s="823">
        <v>31955353</v>
      </c>
      <c r="Q25" s="824">
        <v>99.999999999999986</v>
      </c>
      <c r="R25" s="823">
        <v>33882795</v>
      </c>
      <c r="S25" s="824">
        <v>100.00000000000001</v>
      </c>
      <c r="T25" s="823">
        <v>33985381</v>
      </c>
      <c r="U25" s="824">
        <v>100</v>
      </c>
      <c r="V25" s="823">
        <v>34620535</v>
      </c>
      <c r="W25" s="824">
        <v>100.00000000000001</v>
      </c>
      <c r="X25" s="823">
        <v>35715916</v>
      </c>
      <c r="Y25" s="824">
        <v>100</v>
      </c>
      <c r="Z25" s="823">
        <v>36879726</v>
      </c>
      <c r="AA25" s="824">
        <v>100</v>
      </c>
      <c r="AB25" s="823">
        <v>37334171</v>
      </c>
      <c r="AC25" s="824">
        <v>99.999999999999986</v>
      </c>
      <c r="AD25" s="823">
        <v>40539543</v>
      </c>
      <c r="AE25" s="824">
        <v>100.00000000000001</v>
      </c>
      <c r="AF25" s="823">
        <v>39824129</v>
      </c>
      <c r="AG25" s="824">
        <v>100.00000000000003</v>
      </c>
      <c r="AH25" s="823">
        <v>39144073</v>
      </c>
      <c r="AI25" s="824">
        <v>100</v>
      </c>
      <c r="AJ25" s="823">
        <v>45834125</v>
      </c>
      <c r="AK25" s="824">
        <v>100.00000000000001</v>
      </c>
      <c r="AL25" s="823">
        <v>56648912</v>
      </c>
      <c r="AM25" s="824">
        <v>99.999999999999986</v>
      </c>
      <c r="AN25" s="823">
        <v>47380415</v>
      </c>
      <c r="AO25" s="824">
        <v>100</v>
      </c>
      <c r="AP25" s="823">
        <v>46256167</v>
      </c>
      <c r="AQ25" s="824">
        <v>100.00000000000001</v>
      </c>
      <c r="AR25" s="823">
        <f>SUM(AR18,AR19)</f>
        <v>50048271</v>
      </c>
      <c r="AS25" s="824">
        <f>SUM(AS18,AS19)</f>
        <v>100.00000000000001</v>
      </c>
      <c r="AT25" s="823">
        <f>SUM(AT18,AT19)</f>
        <v>51844374</v>
      </c>
      <c r="AU25" s="824">
        <f>SUM(AU18,AU19)</f>
        <v>100.00000000000001</v>
      </c>
    </row>
    <row r="26" spans="2:47" ht="18.75" customHeight="1" x14ac:dyDescent="0.15">
      <c r="B26" s="827"/>
      <c r="C26" s="828"/>
      <c r="D26" s="829"/>
      <c r="E26" s="830" t="s">
        <v>847</v>
      </c>
      <c r="F26" s="830"/>
      <c r="G26" s="831"/>
      <c r="H26" s="817">
        <v>8223717</v>
      </c>
      <c r="I26" s="777">
        <v>23.5</v>
      </c>
      <c r="J26" s="818">
        <v>6577911</v>
      </c>
      <c r="K26" s="777">
        <v>19.3</v>
      </c>
      <c r="L26" s="819">
        <v>6824652</v>
      </c>
      <c r="M26" s="777">
        <v>21.9</v>
      </c>
      <c r="N26" s="817">
        <v>6693833</v>
      </c>
      <c r="O26" s="777">
        <v>20.7</v>
      </c>
      <c r="P26" s="817">
        <v>6255702</v>
      </c>
      <c r="Q26" s="777">
        <v>19.600000000000001</v>
      </c>
      <c r="R26" s="817">
        <v>6032045</v>
      </c>
      <c r="S26" s="777">
        <v>17.8</v>
      </c>
      <c r="T26" s="817">
        <v>5769881</v>
      </c>
      <c r="U26" s="777">
        <v>17</v>
      </c>
      <c r="V26" s="817">
        <v>5619404</v>
      </c>
      <c r="W26" s="777">
        <v>16.2</v>
      </c>
      <c r="X26" s="817">
        <v>5405288</v>
      </c>
      <c r="Y26" s="777">
        <v>15.1</v>
      </c>
      <c r="Z26" s="817">
        <v>5492753</v>
      </c>
      <c r="AA26" s="777">
        <v>14.9</v>
      </c>
      <c r="AB26" s="817">
        <v>5552592</v>
      </c>
      <c r="AC26" s="777">
        <v>14.9</v>
      </c>
      <c r="AD26" s="817">
        <v>5274232</v>
      </c>
      <c r="AE26" s="777">
        <v>13</v>
      </c>
      <c r="AF26" s="817">
        <v>5328722</v>
      </c>
      <c r="AG26" s="777">
        <v>13.4</v>
      </c>
      <c r="AH26" s="817">
        <v>5403372</v>
      </c>
      <c r="AI26" s="777">
        <v>13.8</v>
      </c>
      <c r="AJ26" s="817">
        <v>5280900</v>
      </c>
      <c r="AK26" s="777">
        <v>11.5</v>
      </c>
      <c r="AL26" s="817">
        <v>6500215</v>
      </c>
      <c r="AM26" s="777">
        <v>11.5</v>
      </c>
      <c r="AN26" s="817">
        <v>6555301</v>
      </c>
      <c r="AO26" s="777">
        <v>13.8</v>
      </c>
      <c r="AP26" s="817">
        <v>6559617</v>
      </c>
      <c r="AQ26" s="777">
        <v>14.2</v>
      </c>
      <c r="AR26" s="817">
        <f>AR6+AR20</f>
        <v>6808185</v>
      </c>
      <c r="AS26" s="777">
        <f>ROUND(AR26/AR$25*100,1)</f>
        <v>13.6</v>
      </c>
      <c r="AT26" s="817">
        <f>AT6+AT20</f>
        <v>7493716</v>
      </c>
      <c r="AU26" s="777">
        <f>ROUND(AT26/AT$25*100,1)</f>
        <v>14.5</v>
      </c>
    </row>
    <row r="27" spans="2:47" ht="15" customHeight="1" x14ac:dyDescent="0.15">
      <c r="B27" s="832" t="s">
        <v>805</v>
      </c>
      <c r="I27" s="703"/>
      <c r="M27" s="703"/>
      <c r="O27" s="703"/>
      <c r="Q27" s="703"/>
      <c r="S27" s="703"/>
      <c r="U27" s="703"/>
      <c r="W27" s="703"/>
      <c r="AA27" s="703"/>
      <c r="AC27" s="703"/>
      <c r="AE27" s="703"/>
      <c r="AG27" s="703"/>
      <c r="AI27" s="703"/>
      <c r="AK27" s="703"/>
      <c r="AL27" s="703"/>
      <c r="AM27" s="703"/>
      <c r="AO27" s="703"/>
    </row>
    <row r="28" spans="2:47" ht="20.25" customHeight="1" x14ac:dyDescent="0.15"/>
    <row r="29" spans="2:47" ht="20.25" customHeight="1" x14ac:dyDescent="0.15"/>
    <row r="30" spans="2:47" ht="20.25" customHeight="1" x14ac:dyDescent="0.15"/>
    <row r="31" spans="2:47" ht="20.25" customHeight="1" x14ac:dyDescent="0.15"/>
    <row r="32" spans="2:47" ht="15" customHeight="1" x14ac:dyDescent="0.15"/>
  </sheetData>
  <mergeCells count="42">
    <mergeCell ref="D21:F21"/>
    <mergeCell ref="D22:F22"/>
    <mergeCell ref="D23:F23"/>
    <mergeCell ref="D24:F24"/>
    <mergeCell ref="B25:F25"/>
    <mergeCell ref="E26:F26"/>
    <mergeCell ref="C15:G15"/>
    <mergeCell ref="C16:G16"/>
    <mergeCell ref="C17:G17"/>
    <mergeCell ref="B18:G18"/>
    <mergeCell ref="C19:G19"/>
    <mergeCell ref="E20:F20"/>
    <mergeCell ref="C9:G9"/>
    <mergeCell ref="C10:G10"/>
    <mergeCell ref="C11:G11"/>
    <mergeCell ref="D12:F12"/>
    <mergeCell ref="D13:F13"/>
    <mergeCell ref="C14:G14"/>
    <mergeCell ref="AP4:AQ4"/>
    <mergeCell ref="AR4:AS4"/>
    <mergeCell ref="AT4:AU4"/>
    <mergeCell ref="C6:G6"/>
    <mergeCell ref="C7:G7"/>
    <mergeCell ref="C8:G8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B4:F5"/>
    <mergeCell ref="H4:I4"/>
    <mergeCell ref="J4:K4"/>
    <mergeCell ref="L4:M4"/>
    <mergeCell ref="N4:O4"/>
    <mergeCell ref="P4:Q4"/>
  </mergeCells>
  <phoneticPr fontId="4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Ｐゴシック,標準"20.行  財  政</oddHeader>
    <oddFooter>&amp;C&amp;"ＭＳ Ｐゴシック,標準"-154-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87B9-ACD5-4178-84DF-86B44C873BD7}">
  <dimension ref="A1:L67"/>
  <sheetViews>
    <sheetView showGridLines="0" zoomScaleNormal="100" zoomScaleSheetLayoutView="100" workbookViewId="0">
      <selection activeCell="O45" sqref="O45"/>
    </sheetView>
  </sheetViews>
  <sheetFormatPr defaultColWidth="9" defaultRowHeight="11.25" x14ac:dyDescent="0.15"/>
  <cols>
    <col min="1" max="1" width="1.625" style="8" customWidth="1"/>
    <col min="2" max="2" width="10" style="8" customWidth="1"/>
    <col min="3" max="3" width="8.75" style="8" customWidth="1"/>
    <col min="4" max="11" width="7.75" style="8" customWidth="1"/>
    <col min="12" max="12" width="8.75" style="8" customWidth="1"/>
    <col min="13" max="16384" width="9" style="8"/>
  </cols>
  <sheetData>
    <row r="1" spans="1:12" s="547" customFormat="1" ht="30" customHeight="1" x14ac:dyDescent="0.15">
      <c r="A1" s="833" t="s">
        <v>853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547" customFormat="1" ht="7.5" customHeight="1" x14ac:dyDescent="0.15">
      <c r="A2" s="833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547" customFormat="1" ht="22.5" customHeight="1" x14ac:dyDescent="0.15">
      <c r="A3" s="833"/>
      <c r="B3" s="1"/>
      <c r="C3" s="7"/>
      <c r="D3" s="7"/>
      <c r="E3" s="7"/>
      <c r="F3" s="7"/>
      <c r="G3" s="7"/>
      <c r="H3" s="7"/>
      <c r="I3" s="7"/>
      <c r="J3" s="7"/>
      <c r="K3" s="7"/>
      <c r="L3" s="180" t="s">
        <v>854</v>
      </c>
    </row>
    <row r="4" spans="1:12" ht="18.75" customHeight="1" x14ac:dyDescent="0.15">
      <c r="B4" s="72" t="s">
        <v>695</v>
      </c>
      <c r="C4" s="72" t="s">
        <v>855</v>
      </c>
      <c r="D4" s="834" t="s">
        <v>856</v>
      </c>
      <c r="E4" s="835"/>
      <c r="F4" s="835"/>
      <c r="G4" s="835"/>
      <c r="H4" s="835"/>
      <c r="I4" s="835"/>
      <c r="J4" s="835"/>
      <c r="K4" s="836"/>
      <c r="L4" s="837" t="s">
        <v>857</v>
      </c>
    </row>
    <row r="5" spans="1:12" ht="18.75" customHeight="1" x14ac:dyDescent="0.15">
      <c r="B5" s="72"/>
      <c r="C5" s="72"/>
      <c r="D5" s="838" t="s">
        <v>858</v>
      </c>
      <c r="E5" s="839"/>
      <c r="F5" s="839" t="s">
        <v>859</v>
      </c>
      <c r="G5" s="839"/>
      <c r="H5" s="840" t="s">
        <v>860</v>
      </c>
      <c r="I5" s="839" t="s">
        <v>861</v>
      </c>
      <c r="J5" s="839" t="s">
        <v>862</v>
      </c>
      <c r="K5" s="841" t="s">
        <v>863</v>
      </c>
      <c r="L5" s="72"/>
    </row>
    <row r="6" spans="1:12" ht="18.75" customHeight="1" x14ac:dyDescent="0.15">
      <c r="B6" s="72"/>
      <c r="C6" s="72"/>
      <c r="D6" s="842" t="s">
        <v>864</v>
      </c>
      <c r="E6" s="843" t="s">
        <v>865</v>
      </c>
      <c r="F6" s="843" t="s">
        <v>866</v>
      </c>
      <c r="G6" s="844" t="s">
        <v>867</v>
      </c>
      <c r="H6" s="845"/>
      <c r="I6" s="846"/>
      <c r="J6" s="846"/>
      <c r="K6" s="847" t="s">
        <v>868</v>
      </c>
      <c r="L6" s="72"/>
    </row>
    <row r="7" spans="1:12" ht="13.5" hidden="1" customHeight="1" x14ac:dyDescent="0.15">
      <c r="B7" s="848" t="s">
        <v>869</v>
      </c>
      <c r="C7" s="849">
        <f>SUM(C8:C11)</f>
        <v>11659619</v>
      </c>
      <c r="D7" s="850">
        <f t="shared" ref="D7:L7" si="0">SUM(D8:D11)</f>
        <v>3730044</v>
      </c>
      <c r="E7" s="851">
        <f t="shared" si="0"/>
        <v>1205967</v>
      </c>
      <c r="F7" s="851">
        <f t="shared" si="0"/>
        <v>5880469</v>
      </c>
      <c r="G7" s="851">
        <f t="shared" si="0"/>
        <v>92505</v>
      </c>
      <c r="H7" s="851">
        <f t="shared" si="0"/>
        <v>115573</v>
      </c>
      <c r="I7" s="851">
        <f t="shared" si="0"/>
        <v>544853</v>
      </c>
      <c r="J7" s="851">
        <f t="shared" si="0"/>
        <v>60125</v>
      </c>
      <c r="K7" s="852">
        <f t="shared" si="0"/>
        <v>30083</v>
      </c>
      <c r="L7" s="849">
        <f t="shared" si="0"/>
        <v>2079554</v>
      </c>
    </row>
    <row r="8" spans="1:12" ht="13.5" hidden="1" customHeight="1" x14ac:dyDescent="0.15">
      <c r="B8" s="853" t="s">
        <v>195</v>
      </c>
      <c r="C8" s="854">
        <f>SUM(D8:K8)</f>
        <v>3840531</v>
      </c>
      <c r="D8" s="855">
        <v>950565</v>
      </c>
      <c r="E8" s="856">
        <v>445799</v>
      </c>
      <c r="F8" s="856">
        <v>2193585</v>
      </c>
      <c r="G8" s="856">
        <v>5787</v>
      </c>
      <c r="H8" s="856">
        <v>32487</v>
      </c>
      <c r="I8" s="856">
        <v>146502</v>
      </c>
      <c r="J8" s="856">
        <v>53910</v>
      </c>
      <c r="K8" s="857">
        <v>11896</v>
      </c>
      <c r="L8" s="854">
        <v>598635</v>
      </c>
    </row>
    <row r="9" spans="1:12" ht="13.5" hidden="1" customHeight="1" x14ac:dyDescent="0.15">
      <c r="B9" s="853" t="s">
        <v>618</v>
      </c>
      <c r="C9" s="854">
        <f>SUM(D9:K9)</f>
        <v>3612386</v>
      </c>
      <c r="D9" s="855">
        <v>1273170</v>
      </c>
      <c r="E9" s="856">
        <v>358273</v>
      </c>
      <c r="F9" s="856">
        <v>1671622</v>
      </c>
      <c r="G9" s="856">
        <v>68345</v>
      </c>
      <c r="H9" s="856">
        <v>36292</v>
      </c>
      <c r="I9" s="856">
        <v>191094</v>
      </c>
      <c r="J9" s="856">
        <v>6215</v>
      </c>
      <c r="K9" s="857">
        <v>7375</v>
      </c>
      <c r="L9" s="854">
        <v>707238</v>
      </c>
    </row>
    <row r="10" spans="1:12" ht="13.5" hidden="1" customHeight="1" x14ac:dyDescent="0.15">
      <c r="B10" s="853" t="s">
        <v>197</v>
      </c>
      <c r="C10" s="854">
        <f>SUM(D10:K10)</f>
        <v>2657290</v>
      </c>
      <c r="D10" s="855">
        <v>971611</v>
      </c>
      <c r="E10" s="856">
        <v>239746</v>
      </c>
      <c r="F10" s="856">
        <v>1258912</v>
      </c>
      <c r="G10" s="856">
        <v>18357</v>
      </c>
      <c r="H10" s="856">
        <v>28265</v>
      </c>
      <c r="I10" s="856">
        <v>134195</v>
      </c>
      <c r="J10" s="856">
        <v>0</v>
      </c>
      <c r="K10" s="857">
        <v>6204</v>
      </c>
      <c r="L10" s="854">
        <v>493440</v>
      </c>
    </row>
    <row r="11" spans="1:12" ht="13.5" hidden="1" customHeight="1" x14ac:dyDescent="0.15">
      <c r="B11" s="858" t="s">
        <v>619</v>
      </c>
      <c r="C11" s="854">
        <f>SUM(D11:K11)</f>
        <v>1549412</v>
      </c>
      <c r="D11" s="855">
        <v>534698</v>
      </c>
      <c r="E11" s="856">
        <v>162149</v>
      </c>
      <c r="F11" s="856">
        <v>756350</v>
      </c>
      <c r="G11" s="856">
        <v>16</v>
      </c>
      <c r="H11" s="856">
        <v>18529</v>
      </c>
      <c r="I11" s="856">
        <v>73062</v>
      </c>
      <c r="J11" s="856">
        <v>0</v>
      </c>
      <c r="K11" s="857">
        <v>4608</v>
      </c>
      <c r="L11" s="854">
        <v>280241</v>
      </c>
    </row>
    <row r="12" spans="1:12" ht="13.5" hidden="1" customHeight="1" x14ac:dyDescent="0.15">
      <c r="B12" s="848" t="s">
        <v>870</v>
      </c>
      <c r="C12" s="849">
        <f>SUM(C13:C16)</f>
        <v>11580126</v>
      </c>
      <c r="D12" s="850">
        <f t="shared" ref="D12:L12" si="1">SUM(D13:D16)</f>
        <v>3591512</v>
      </c>
      <c r="E12" s="851">
        <f t="shared" si="1"/>
        <v>1027424</v>
      </c>
      <c r="F12" s="851">
        <f t="shared" si="1"/>
        <v>6094045</v>
      </c>
      <c r="G12" s="851">
        <f t="shared" si="1"/>
        <v>91006</v>
      </c>
      <c r="H12" s="851">
        <f t="shared" si="1"/>
        <v>119945</v>
      </c>
      <c r="I12" s="851">
        <f t="shared" si="1"/>
        <v>573906</v>
      </c>
      <c r="J12" s="851">
        <f t="shared" si="1"/>
        <v>56282</v>
      </c>
      <c r="K12" s="852">
        <f t="shared" si="1"/>
        <v>26006</v>
      </c>
      <c r="L12" s="849">
        <f t="shared" si="1"/>
        <v>2069719</v>
      </c>
    </row>
    <row r="13" spans="1:12" ht="13.5" hidden="1" customHeight="1" x14ac:dyDescent="0.15">
      <c r="B13" s="853" t="s">
        <v>195</v>
      </c>
      <c r="C13" s="854">
        <f>SUM(D13:K13)</f>
        <v>3849642</v>
      </c>
      <c r="D13" s="855">
        <v>933409</v>
      </c>
      <c r="E13" s="856">
        <v>392665</v>
      </c>
      <c r="F13" s="856">
        <v>2262151</v>
      </c>
      <c r="G13" s="856">
        <v>6961</v>
      </c>
      <c r="H13" s="856">
        <v>33177</v>
      </c>
      <c r="I13" s="856">
        <v>159012</v>
      </c>
      <c r="J13" s="856">
        <v>50690</v>
      </c>
      <c r="K13" s="857">
        <v>11577</v>
      </c>
      <c r="L13" s="854">
        <v>603279</v>
      </c>
    </row>
    <row r="14" spans="1:12" ht="13.5" hidden="1" customHeight="1" x14ac:dyDescent="0.15">
      <c r="B14" s="853" t="s">
        <v>618</v>
      </c>
      <c r="C14" s="854">
        <f>SUM(D14:K14)</f>
        <v>3605211</v>
      </c>
      <c r="D14" s="855">
        <v>1238018</v>
      </c>
      <c r="E14" s="856">
        <v>304240</v>
      </c>
      <c r="F14" s="856">
        <v>1748799</v>
      </c>
      <c r="G14" s="856">
        <v>65657</v>
      </c>
      <c r="H14" s="856">
        <v>38001</v>
      </c>
      <c r="I14" s="856">
        <v>198649</v>
      </c>
      <c r="J14" s="856">
        <v>5592</v>
      </c>
      <c r="K14" s="857">
        <v>6255</v>
      </c>
      <c r="L14" s="854">
        <v>703683</v>
      </c>
    </row>
    <row r="15" spans="1:12" ht="13.5" hidden="1" customHeight="1" x14ac:dyDescent="0.15">
      <c r="B15" s="853" t="s">
        <v>197</v>
      </c>
      <c r="C15" s="854">
        <f>SUM(D15:K15)</f>
        <v>2611362</v>
      </c>
      <c r="D15" s="855">
        <v>912986</v>
      </c>
      <c r="E15" s="856">
        <v>195501</v>
      </c>
      <c r="F15" s="856">
        <v>1306150</v>
      </c>
      <c r="G15" s="856">
        <v>18374</v>
      </c>
      <c r="H15" s="856">
        <v>29527</v>
      </c>
      <c r="I15" s="856">
        <v>142979</v>
      </c>
      <c r="J15" s="856">
        <v>0</v>
      </c>
      <c r="K15" s="857">
        <v>5845</v>
      </c>
      <c r="L15" s="854">
        <v>488308</v>
      </c>
    </row>
    <row r="16" spans="1:12" ht="13.5" hidden="1" customHeight="1" x14ac:dyDescent="0.15">
      <c r="B16" s="858" t="s">
        <v>619</v>
      </c>
      <c r="C16" s="854">
        <f>SUM(D16:K16)</f>
        <v>1513911</v>
      </c>
      <c r="D16" s="855">
        <v>507099</v>
      </c>
      <c r="E16" s="856">
        <v>135018</v>
      </c>
      <c r="F16" s="856">
        <v>776945</v>
      </c>
      <c r="G16" s="856">
        <v>14</v>
      </c>
      <c r="H16" s="856">
        <v>19240</v>
      </c>
      <c r="I16" s="856">
        <v>73266</v>
      </c>
      <c r="J16" s="856">
        <v>0</v>
      </c>
      <c r="K16" s="857">
        <v>2329</v>
      </c>
      <c r="L16" s="854">
        <v>274449</v>
      </c>
    </row>
    <row r="17" spans="2:12" ht="13.5" hidden="1" customHeight="1" x14ac:dyDescent="0.15">
      <c r="B17" s="848" t="s">
        <v>871</v>
      </c>
      <c r="C17" s="849">
        <f>SUM(C18:C21)</f>
        <v>11410189</v>
      </c>
      <c r="D17" s="850">
        <f t="shared" ref="D17:L17" si="2">SUM(D18:D21)</f>
        <v>3396750</v>
      </c>
      <c r="E17" s="851">
        <f t="shared" si="2"/>
        <v>1147498</v>
      </c>
      <c r="F17" s="851">
        <f t="shared" si="2"/>
        <v>5957065</v>
      </c>
      <c r="G17" s="851">
        <f t="shared" si="2"/>
        <v>89932</v>
      </c>
      <c r="H17" s="851">
        <f t="shared" si="2"/>
        <v>127057</v>
      </c>
      <c r="I17" s="851">
        <f t="shared" si="2"/>
        <v>567070</v>
      </c>
      <c r="J17" s="851">
        <f t="shared" si="2"/>
        <v>103009</v>
      </c>
      <c r="K17" s="852">
        <f t="shared" si="2"/>
        <v>21808</v>
      </c>
      <c r="L17" s="849">
        <f t="shared" si="2"/>
        <v>2225012</v>
      </c>
    </row>
    <row r="18" spans="2:12" ht="13.5" hidden="1" customHeight="1" x14ac:dyDescent="0.15">
      <c r="B18" s="853" t="s">
        <v>195</v>
      </c>
      <c r="C18" s="854">
        <f>SUM(D18:K18)</f>
        <v>3787723</v>
      </c>
      <c r="D18" s="859">
        <v>881405</v>
      </c>
      <c r="E18" s="860">
        <v>413592</v>
      </c>
      <c r="F18" s="860">
        <v>2232519</v>
      </c>
      <c r="G18" s="860">
        <v>7514</v>
      </c>
      <c r="H18" s="860">
        <v>34552</v>
      </c>
      <c r="I18" s="860">
        <v>156790</v>
      </c>
      <c r="J18" s="860">
        <v>51241</v>
      </c>
      <c r="K18" s="861">
        <v>10110</v>
      </c>
      <c r="L18" s="862">
        <v>639191</v>
      </c>
    </row>
    <row r="19" spans="2:12" ht="13.5" hidden="1" customHeight="1" x14ac:dyDescent="0.15">
      <c r="B19" s="853" t="s">
        <v>618</v>
      </c>
      <c r="C19" s="854">
        <f>SUM(D19:K19)</f>
        <v>3576004</v>
      </c>
      <c r="D19" s="859">
        <v>1158418</v>
      </c>
      <c r="E19" s="860">
        <v>346379</v>
      </c>
      <c r="F19" s="860">
        <v>1711929</v>
      </c>
      <c r="G19" s="860">
        <v>64011</v>
      </c>
      <c r="H19" s="860">
        <v>40931</v>
      </c>
      <c r="I19" s="860">
        <v>198544</v>
      </c>
      <c r="J19" s="860">
        <v>51768</v>
      </c>
      <c r="K19" s="861">
        <v>4024</v>
      </c>
      <c r="L19" s="862">
        <v>760702</v>
      </c>
    </row>
    <row r="20" spans="2:12" ht="13.5" hidden="1" customHeight="1" x14ac:dyDescent="0.15">
      <c r="B20" s="853" t="s">
        <v>197</v>
      </c>
      <c r="C20" s="854">
        <f>SUM(D20:K20)</f>
        <v>2513795</v>
      </c>
      <c r="D20" s="859">
        <v>864824</v>
      </c>
      <c r="E20" s="860">
        <v>197032</v>
      </c>
      <c r="F20" s="860">
        <v>1255415</v>
      </c>
      <c r="G20" s="860">
        <v>18392</v>
      </c>
      <c r="H20" s="860">
        <v>31091</v>
      </c>
      <c r="I20" s="860">
        <v>141561</v>
      </c>
      <c r="J20" s="860">
        <v>0</v>
      </c>
      <c r="K20" s="861">
        <v>5480</v>
      </c>
      <c r="L20" s="862">
        <v>524570</v>
      </c>
    </row>
    <row r="21" spans="2:12" ht="13.5" hidden="1" customHeight="1" x14ac:dyDescent="0.15">
      <c r="B21" s="858" t="s">
        <v>619</v>
      </c>
      <c r="C21" s="854">
        <f>SUM(D21:K21)</f>
        <v>1532667</v>
      </c>
      <c r="D21" s="859">
        <v>492103</v>
      </c>
      <c r="E21" s="860">
        <v>190495</v>
      </c>
      <c r="F21" s="860">
        <v>757202</v>
      </c>
      <c r="G21" s="860">
        <v>15</v>
      </c>
      <c r="H21" s="860">
        <v>20483</v>
      </c>
      <c r="I21" s="860">
        <v>70175</v>
      </c>
      <c r="J21" s="860">
        <v>0</v>
      </c>
      <c r="K21" s="861">
        <v>2194</v>
      </c>
      <c r="L21" s="862">
        <v>300549</v>
      </c>
    </row>
    <row r="22" spans="2:12" ht="13.5" customHeight="1" x14ac:dyDescent="0.15">
      <c r="B22" s="848" t="s">
        <v>872</v>
      </c>
      <c r="C22" s="849">
        <f>SUM(C23:C26)</f>
        <v>11644800</v>
      </c>
      <c r="D22" s="850">
        <f t="shared" ref="D22:L22" si="3">SUM(D23:D26)</f>
        <v>3383397</v>
      </c>
      <c r="E22" s="851">
        <f t="shared" si="3"/>
        <v>1188147</v>
      </c>
      <c r="F22" s="851">
        <f t="shared" si="3"/>
        <v>6155767</v>
      </c>
      <c r="G22" s="851">
        <f t="shared" si="3"/>
        <v>99657</v>
      </c>
      <c r="H22" s="851">
        <f t="shared" si="3"/>
        <v>132865</v>
      </c>
      <c r="I22" s="851">
        <f t="shared" si="3"/>
        <v>558272</v>
      </c>
      <c r="J22" s="851">
        <f t="shared" si="3"/>
        <v>109105</v>
      </c>
      <c r="K22" s="852">
        <f t="shared" si="3"/>
        <v>17590</v>
      </c>
      <c r="L22" s="849">
        <f t="shared" si="3"/>
        <v>2292928</v>
      </c>
    </row>
    <row r="23" spans="2:12" ht="13.5" customHeight="1" x14ac:dyDescent="0.15">
      <c r="B23" s="853" t="s">
        <v>195</v>
      </c>
      <c r="C23" s="854">
        <f>SUM(D23:K23)</f>
        <v>3801970</v>
      </c>
      <c r="D23" s="859">
        <v>861323</v>
      </c>
      <c r="E23" s="860">
        <v>417647</v>
      </c>
      <c r="F23" s="860">
        <v>2270500</v>
      </c>
      <c r="G23" s="860">
        <v>7928</v>
      </c>
      <c r="H23" s="860">
        <v>35503</v>
      </c>
      <c r="I23" s="860">
        <v>152615</v>
      </c>
      <c r="J23" s="860">
        <v>49091</v>
      </c>
      <c r="K23" s="861">
        <v>7363</v>
      </c>
      <c r="L23" s="862">
        <v>650800</v>
      </c>
    </row>
    <row r="24" spans="2:12" ht="13.5" customHeight="1" x14ac:dyDescent="0.15">
      <c r="B24" s="853" t="s">
        <v>618</v>
      </c>
      <c r="C24" s="854">
        <f>SUM(D24:K24)</f>
        <v>3660698</v>
      </c>
      <c r="D24" s="859">
        <v>1158355</v>
      </c>
      <c r="E24" s="860">
        <v>351815</v>
      </c>
      <c r="F24" s="860">
        <v>1769431</v>
      </c>
      <c r="G24" s="860">
        <v>73883</v>
      </c>
      <c r="H24" s="860">
        <v>42969</v>
      </c>
      <c r="I24" s="860">
        <v>201069</v>
      </c>
      <c r="J24" s="860">
        <v>60014</v>
      </c>
      <c r="K24" s="861">
        <v>3162</v>
      </c>
      <c r="L24" s="862">
        <v>759965</v>
      </c>
    </row>
    <row r="25" spans="2:12" ht="13.5" customHeight="1" x14ac:dyDescent="0.15">
      <c r="B25" s="853" t="s">
        <v>197</v>
      </c>
      <c r="C25" s="854">
        <f>SUM(D25:K25)</f>
        <v>2619291</v>
      </c>
      <c r="D25" s="859">
        <v>872779</v>
      </c>
      <c r="E25" s="860">
        <v>230011</v>
      </c>
      <c r="F25" s="860">
        <v>1324659</v>
      </c>
      <c r="G25" s="860">
        <v>17830</v>
      </c>
      <c r="H25" s="860">
        <v>32986</v>
      </c>
      <c r="I25" s="860">
        <v>135271</v>
      </c>
      <c r="J25" s="860">
        <v>0</v>
      </c>
      <c r="K25" s="861">
        <v>5755</v>
      </c>
      <c r="L25" s="862">
        <v>571509</v>
      </c>
    </row>
    <row r="26" spans="2:12" ht="13.5" customHeight="1" x14ac:dyDescent="0.15">
      <c r="B26" s="858" t="s">
        <v>619</v>
      </c>
      <c r="C26" s="854">
        <f>SUM(D26:K26)</f>
        <v>1562841</v>
      </c>
      <c r="D26" s="859">
        <v>490940</v>
      </c>
      <c r="E26" s="860">
        <v>188674</v>
      </c>
      <c r="F26" s="860">
        <v>791177</v>
      </c>
      <c r="G26" s="860">
        <v>16</v>
      </c>
      <c r="H26" s="860">
        <v>21407</v>
      </c>
      <c r="I26" s="860">
        <v>69317</v>
      </c>
      <c r="J26" s="860">
        <v>0</v>
      </c>
      <c r="K26" s="861">
        <v>1310</v>
      </c>
      <c r="L26" s="862">
        <v>310654</v>
      </c>
    </row>
    <row r="27" spans="2:12" ht="13.5" customHeight="1" x14ac:dyDescent="0.15">
      <c r="B27" s="848" t="s">
        <v>873</v>
      </c>
      <c r="C27" s="849">
        <f>SUM(C28:C31)</f>
        <v>11303148</v>
      </c>
      <c r="D27" s="850">
        <f t="shared" ref="D27:L27" si="4">SUM(D28:D31)</f>
        <v>3254663</v>
      </c>
      <c r="E27" s="851">
        <f t="shared" si="4"/>
        <v>914251</v>
      </c>
      <c r="F27" s="851">
        <f t="shared" si="4"/>
        <v>6247440</v>
      </c>
      <c r="G27" s="851">
        <f t="shared" si="4"/>
        <v>92155</v>
      </c>
      <c r="H27" s="851">
        <f t="shared" si="4"/>
        <v>138632</v>
      </c>
      <c r="I27" s="851">
        <f t="shared" si="4"/>
        <v>540324</v>
      </c>
      <c r="J27" s="851">
        <f t="shared" si="4"/>
        <v>103702</v>
      </c>
      <c r="K27" s="852">
        <f t="shared" si="4"/>
        <v>11981</v>
      </c>
      <c r="L27" s="849">
        <f t="shared" si="4"/>
        <v>2336332</v>
      </c>
    </row>
    <row r="28" spans="2:12" ht="13.5" customHeight="1" x14ac:dyDescent="0.15">
      <c r="B28" s="853" t="s">
        <v>195</v>
      </c>
      <c r="C28" s="854">
        <f>SUM(D28:K28)</f>
        <v>3633968</v>
      </c>
      <c r="D28" s="859">
        <v>820333</v>
      </c>
      <c r="E28" s="860">
        <v>322584</v>
      </c>
      <c r="F28" s="860">
        <v>2249172</v>
      </c>
      <c r="G28" s="860">
        <v>5982</v>
      </c>
      <c r="H28" s="860">
        <v>36695</v>
      </c>
      <c r="I28" s="860">
        <v>146892</v>
      </c>
      <c r="J28" s="860">
        <v>45269</v>
      </c>
      <c r="K28" s="861">
        <v>7041</v>
      </c>
      <c r="L28" s="862">
        <v>642148</v>
      </c>
    </row>
    <row r="29" spans="2:12" ht="13.5" customHeight="1" x14ac:dyDescent="0.15">
      <c r="B29" s="853" t="s">
        <v>618</v>
      </c>
      <c r="C29" s="854">
        <f>SUM(D29:K29)</f>
        <v>3575725</v>
      </c>
      <c r="D29" s="859">
        <v>1124846</v>
      </c>
      <c r="E29" s="860">
        <v>266277</v>
      </c>
      <c r="F29" s="860">
        <v>1821125</v>
      </c>
      <c r="G29" s="860">
        <v>68388</v>
      </c>
      <c r="H29" s="860">
        <v>44424</v>
      </c>
      <c r="I29" s="860">
        <v>192032</v>
      </c>
      <c r="J29" s="860">
        <v>58433</v>
      </c>
      <c r="K29" s="861">
        <v>200</v>
      </c>
      <c r="L29" s="862">
        <v>788336</v>
      </c>
    </row>
    <row r="30" spans="2:12" ht="13.5" customHeight="1" x14ac:dyDescent="0.15">
      <c r="B30" s="853" t="s">
        <v>197</v>
      </c>
      <c r="C30" s="854">
        <f>SUM(D30:K30)</f>
        <v>2586887</v>
      </c>
      <c r="D30" s="859">
        <v>839423</v>
      </c>
      <c r="E30" s="860">
        <v>187312</v>
      </c>
      <c r="F30" s="860">
        <v>1367058</v>
      </c>
      <c r="G30" s="860">
        <v>17769</v>
      </c>
      <c r="H30" s="860">
        <v>34551</v>
      </c>
      <c r="I30" s="860">
        <v>136034</v>
      </c>
      <c r="J30" s="860">
        <v>0</v>
      </c>
      <c r="K30" s="861">
        <v>4740</v>
      </c>
      <c r="L30" s="862">
        <v>587026</v>
      </c>
    </row>
    <row r="31" spans="2:12" ht="13.5" customHeight="1" x14ac:dyDescent="0.15">
      <c r="B31" s="858" t="s">
        <v>619</v>
      </c>
      <c r="C31" s="854">
        <f>SUM(D31:K31)</f>
        <v>1506568</v>
      </c>
      <c r="D31" s="859">
        <v>470061</v>
      </c>
      <c r="E31" s="860">
        <v>138078</v>
      </c>
      <c r="F31" s="860">
        <v>810085</v>
      </c>
      <c r="G31" s="860">
        <v>16</v>
      </c>
      <c r="H31" s="860">
        <v>22962</v>
      </c>
      <c r="I31" s="860">
        <v>65366</v>
      </c>
      <c r="J31" s="860">
        <v>0</v>
      </c>
      <c r="K31" s="861">
        <v>0</v>
      </c>
      <c r="L31" s="862">
        <v>318822</v>
      </c>
    </row>
    <row r="32" spans="2:12" ht="13.5" customHeight="1" x14ac:dyDescent="0.15">
      <c r="B32" s="848" t="s">
        <v>874</v>
      </c>
      <c r="C32" s="849">
        <f>SUM(C33:C36)</f>
        <v>10846871</v>
      </c>
      <c r="D32" s="850">
        <f t="shared" ref="D32:L32" si="5">SUM(D33:D36)</f>
        <v>3076055</v>
      </c>
      <c r="E32" s="851">
        <f t="shared" si="5"/>
        <v>946122</v>
      </c>
      <c r="F32" s="851">
        <f t="shared" si="5"/>
        <v>5931167</v>
      </c>
      <c r="G32" s="851">
        <f t="shared" si="5"/>
        <v>96359</v>
      </c>
      <c r="H32" s="851">
        <f t="shared" si="5"/>
        <v>143807</v>
      </c>
      <c r="I32" s="851">
        <f t="shared" si="5"/>
        <v>549372</v>
      </c>
      <c r="J32" s="851">
        <f t="shared" si="5"/>
        <v>103517</v>
      </c>
      <c r="K32" s="852">
        <f t="shared" si="5"/>
        <v>472</v>
      </c>
      <c r="L32" s="849">
        <f t="shared" si="5"/>
        <v>2283455</v>
      </c>
    </row>
    <row r="33" spans="2:12" ht="13.5" customHeight="1" x14ac:dyDescent="0.15">
      <c r="B33" s="853" t="s">
        <v>195</v>
      </c>
      <c r="C33" s="854">
        <f>SUM(D33:K33)</f>
        <v>3424456</v>
      </c>
      <c r="D33" s="859">
        <v>762834</v>
      </c>
      <c r="E33" s="860">
        <v>320548</v>
      </c>
      <c r="F33" s="860">
        <v>2099497</v>
      </c>
      <c r="G33" s="860">
        <v>6081</v>
      </c>
      <c r="H33" s="860">
        <v>37459</v>
      </c>
      <c r="I33" s="860">
        <v>150819</v>
      </c>
      <c r="J33" s="860">
        <v>47218</v>
      </c>
      <c r="K33" s="861">
        <v>0</v>
      </c>
      <c r="L33" s="862">
        <v>628069</v>
      </c>
    </row>
    <row r="34" spans="2:12" ht="13.5" customHeight="1" x14ac:dyDescent="0.15">
      <c r="B34" s="853" t="s">
        <v>618</v>
      </c>
      <c r="C34" s="854">
        <f>SUM(D34:K34)</f>
        <v>3470311</v>
      </c>
      <c r="D34" s="859">
        <v>1080467</v>
      </c>
      <c r="E34" s="860">
        <v>291698</v>
      </c>
      <c r="F34" s="860">
        <v>1738815</v>
      </c>
      <c r="G34" s="860">
        <v>66711</v>
      </c>
      <c r="H34" s="860">
        <v>46571</v>
      </c>
      <c r="I34" s="860">
        <v>189278</v>
      </c>
      <c r="J34" s="860">
        <v>56299</v>
      </c>
      <c r="K34" s="861">
        <v>472</v>
      </c>
      <c r="L34" s="862">
        <v>767316</v>
      </c>
    </row>
    <row r="35" spans="2:12" ht="13.5" customHeight="1" x14ac:dyDescent="0.15">
      <c r="B35" s="853" t="s">
        <v>197</v>
      </c>
      <c r="C35" s="854">
        <f>SUM(D35:K35)</f>
        <v>2488855</v>
      </c>
      <c r="D35" s="859">
        <v>794516</v>
      </c>
      <c r="E35" s="860">
        <v>193760</v>
      </c>
      <c r="F35" s="860">
        <v>1300721</v>
      </c>
      <c r="G35" s="860">
        <v>23550</v>
      </c>
      <c r="H35" s="860">
        <v>36512</v>
      </c>
      <c r="I35" s="860">
        <v>139796</v>
      </c>
      <c r="J35" s="860">
        <v>0</v>
      </c>
      <c r="K35" s="861">
        <v>0</v>
      </c>
      <c r="L35" s="862">
        <v>570191</v>
      </c>
    </row>
    <row r="36" spans="2:12" ht="13.5" customHeight="1" x14ac:dyDescent="0.15">
      <c r="B36" s="858" t="s">
        <v>619</v>
      </c>
      <c r="C36" s="854">
        <f>SUM(D36:K36)</f>
        <v>1463249</v>
      </c>
      <c r="D36" s="859">
        <v>438238</v>
      </c>
      <c r="E36" s="860">
        <v>140116</v>
      </c>
      <c r="F36" s="860">
        <v>792134</v>
      </c>
      <c r="G36" s="860">
        <v>17</v>
      </c>
      <c r="H36" s="860">
        <v>23265</v>
      </c>
      <c r="I36" s="860">
        <v>69479</v>
      </c>
      <c r="J36" s="860">
        <v>0</v>
      </c>
      <c r="K36" s="861">
        <v>0</v>
      </c>
      <c r="L36" s="862">
        <v>317879</v>
      </c>
    </row>
    <row r="37" spans="2:12" ht="13.5" customHeight="1" x14ac:dyDescent="0.15">
      <c r="B37" s="848" t="s">
        <v>756</v>
      </c>
      <c r="C37" s="849">
        <f>SUM(C38:C41)</f>
        <v>11234737</v>
      </c>
      <c r="D37" s="850">
        <f t="shared" ref="D37:L37" si="6">SUM(D38:D41)</f>
        <v>3048043</v>
      </c>
      <c r="E37" s="851">
        <f t="shared" si="6"/>
        <v>1206204</v>
      </c>
      <c r="F37" s="851">
        <f t="shared" si="6"/>
        <v>6065977</v>
      </c>
      <c r="G37" s="851">
        <f t="shared" si="6"/>
        <v>98639</v>
      </c>
      <c r="H37" s="851">
        <f t="shared" si="6"/>
        <v>150330</v>
      </c>
      <c r="I37" s="851">
        <f t="shared" si="6"/>
        <v>573409</v>
      </c>
      <c r="J37" s="851">
        <f t="shared" si="6"/>
        <v>92135</v>
      </c>
      <c r="K37" s="852">
        <f t="shared" si="6"/>
        <v>0</v>
      </c>
      <c r="L37" s="849">
        <f t="shared" si="6"/>
        <v>2335698</v>
      </c>
    </row>
    <row r="38" spans="2:12" ht="13.5" customHeight="1" x14ac:dyDescent="0.15">
      <c r="B38" s="853" t="s">
        <v>195</v>
      </c>
      <c r="C38" s="854">
        <f>SUM(D38:K38)</f>
        <v>3593108</v>
      </c>
      <c r="D38" s="859">
        <v>742400</v>
      </c>
      <c r="E38" s="860">
        <v>497229</v>
      </c>
      <c r="F38" s="860">
        <v>2112104</v>
      </c>
      <c r="G38" s="860">
        <v>7727</v>
      </c>
      <c r="H38" s="860">
        <v>38778</v>
      </c>
      <c r="I38" s="860">
        <v>150629</v>
      </c>
      <c r="J38" s="860">
        <v>44241</v>
      </c>
      <c r="K38" s="861">
        <v>0</v>
      </c>
      <c r="L38" s="862">
        <v>629782</v>
      </c>
    </row>
    <row r="39" spans="2:12" ht="13.5" customHeight="1" x14ac:dyDescent="0.15">
      <c r="B39" s="853" t="s">
        <v>618</v>
      </c>
      <c r="C39" s="854">
        <f>SUM(D39:K39)</f>
        <v>3551912</v>
      </c>
      <c r="D39" s="859">
        <v>1069928</v>
      </c>
      <c r="E39" s="860">
        <v>330292</v>
      </c>
      <c r="F39" s="860">
        <v>1788963</v>
      </c>
      <c r="G39" s="860">
        <v>65904</v>
      </c>
      <c r="H39" s="860">
        <v>49165</v>
      </c>
      <c r="I39" s="860">
        <v>199766</v>
      </c>
      <c r="J39" s="860">
        <v>47894</v>
      </c>
      <c r="K39" s="861">
        <v>0</v>
      </c>
      <c r="L39" s="862">
        <v>778521</v>
      </c>
    </row>
    <row r="40" spans="2:12" ht="13.5" customHeight="1" x14ac:dyDescent="0.15">
      <c r="B40" s="853" t="s">
        <v>197</v>
      </c>
      <c r="C40" s="854">
        <f>SUM(D40:K40)</f>
        <v>2617443</v>
      </c>
      <c r="D40" s="859">
        <v>805193</v>
      </c>
      <c r="E40" s="860">
        <v>251794</v>
      </c>
      <c r="F40" s="860">
        <v>1348836</v>
      </c>
      <c r="G40" s="860">
        <v>24787</v>
      </c>
      <c r="H40" s="860">
        <v>37889</v>
      </c>
      <c r="I40" s="860">
        <v>148944</v>
      </c>
      <c r="J40" s="860">
        <v>0</v>
      </c>
      <c r="K40" s="861">
        <v>0</v>
      </c>
      <c r="L40" s="862">
        <v>599764</v>
      </c>
    </row>
    <row r="41" spans="2:12" ht="13.5" customHeight="1" x14ac:dyDescent="0.15">
      <c r="B41" s="858" t="s">
        <v>619</v>
      </c>
      <c r="C41" s="854">
        <f>SUM(D41:K41)</f>
        <v>1472274</v>
      </c>
      <c r="D41" s="859">
        <v>430522</v>
      </c>
      <c r="E41" s="860">
        <v>126889</v>
      </c>
      <c r="F41" s="860">
        <v>816074</v>
      </c>
      <c r="G41" s="860">
        <v>221</v>
      </c>
      <c r="H41" s="860">
        <v>24498</v>
      </c>
      <c r="I41" s="860">
        <v>74070</v>
      </c>
      <c r="J41" s="860">
        <v>0</v>
      </c>
      <c r="K41" s="861">
        <v>0</v>
      </c>
      <c r="L41" s="862">
        <v>327631</v>
      </c>
    </row>
    <row r="42" spans="2:12" s="50" customFormat="1" ht="13.5" customHeight="1" x14ac:dyDescent="0.15">
      <c r="B42" s="848" t="s">
        <v>757</v>
      </c>
      <c r="C42" s="849">
        <f>SUM(C43:C47)</f>
        <v>11469418</v>
      </c>
      <c r="D42" s="850">
        <f>SUM(D43:D47)</f>
        <v>3187249</v>
      </c>
      <c r="E42" s="851">
        <f t="shared" ref="E42:K42" si="7">SUM(E43:E47)</f>
        <v>1299955</v>
      </c>
      <c r="F42" s="851">
        <f t="shared" si="7"/>
        <v>6027334</v>
      </c>
      <c r="G42" s="851">
        <f t="shared" si="7"/>
        <v>172052</v>
      </c>
      <c r="H42" s="851">
        <f t="shared" si="7"/>
        <v>156224</v>
      </c>
      <c r="I42" s="851">
        <f t="shared" si="7"/>
        <v>544196</v>
      </c>
      <c r="J42" s="851">
        <f t="shared" si="7"/>
        <v>82408</v>
      </c>
      <c r="K42" s="852">
        <f t="shared" si="7"/>
        <v>0</v>
      </c>
      <c r="L42" s="849">
        <f>SUM(L43:L47)</f>
        <v>2362629</v>
      </c>
    </row>
    <row r="43" spans="2:12" ht="13.5" customHeight="1" x14ac:dyDescent="0.15">
      <c r="B43" s="853" t="s">
        <v>195</v>
      </c>
      <c r="C43" s="854">
        <f t="shared" ref="C43:C62" si="8">SUM(D43:K43)</f>
        <v>3546785</v>
      </c>
      <c r="D43" s="859">
        <v>677348</v>
      </c>
      <c r="E43" s="860">
        <v>566615</v>
      </c>
      <c r="F43" s="860">
        <v>1990566</v>
      </c>
      <c r="G43" s="860">
        <v>95525</v>
      </c>
      <c r="H43" s="860">
        <v>39378</v>
      </c>
      <c r="I43" s="860">
        <v>137308</v>
      </c>
      <c r="J43" s="860">
        <v>40045</v>
      </c>
      <c r="K43" s="861">
        <v>0</v>
      </c>
      <c r="L43" s="862">
        <v>630000</v>
      </c>
    </row>
    <row r="44" spans="2:12" ht="13.5" customHeight="1" x14ac:dyDescent="0.15">
      <c r="B44" s="853" t="s">
        <v>618</v>
      </c>
      <c r="C44" s="854">
        <f t="shared" si="8"/>
        <v>3479320</v>
      </c>
      <c r="D44" s="859">
        <v>1009499</v>
      </c>
      <c r="E44" s="860">
        <v>367358</v>
      </c>
      <c r="F44" s="860">
        <v>1797430</v>
      </c>
      <c r="G44" s="860">
        <v>57725</v>
      </c>
      <c r="H44" s="860">
        <v>51544</v>
      </c>
      <c r="I44" s="860">
        <v>157154</v>
      </c>
      <c r="J44" s="860">
        <v>38610</v>
      </c>
      <c r="K44" s="861">
        <v>0</v>
      </c>
      <c r="L44" s="862">
        <v>779033</v>
      </c>
    </row>
    <row r="45" spans="2:12" ht="13.5" customHeight="1" x14ac:dyDescent="0.15">
      <c r="B45" s="853" t="s">
        <v>197</v>
      </c>
      <c r="C45" s="854">
        <f t="shared" si="8"/>
        <v>2544299</v>
      </c>
      <c r="D45" s="859">
        <v>752320</v>
      </c>
      <c r="E45" s="860">
        <v>231653</v>
      </c>
      <c r="F45" s="860">
        <v>1365950</v>
      </c>
      <c r="G45" s="860">
        <v>18634</v>
      </c>
      <c r="H45" s="860">
        <v>39363</v>
      </c>
      <c r="I45" s="860">
        <v>136379</v>
      </c>
      <c r="J45" s="860">
        <v>0</v>
      </c>
      <c r="K45" s="861">
        <v>0</v>
      </c>
      <c r="L45" s="862">
        <v>600410</v>
      </c>
    </row>
    <row r="46" spans="2:12" ht="13.5" customHeight="1" x14ac:dyDescent="0.15">
      <c r="B46" s="853" t="s">
        <v>619</v>
      </c>
      <c r="C46" s="854">
        <f t="shared" si="8"/>
        <v>1426516</v>
      </c>
      <c r="D46" s="859">
        <v>389701</v>
      </c>
      <c r="E46" s="860">
        <v>118323</v>
      </c>
      <c r="F46" s="860">
        <v>818692</v>
      </c>
      <c r="G46" s="860">
        <v>168</v>
      </c>
      <c r="H46" s="860">
        <v>24916</v>
      </c>
      <c r="I46" s="860">
        <v>74716</v>
      </c>
      <c r="J46" s="860">
        <v>0</v>
      </c>
      <c r="K46" s="861">
        <v>0</v>
      </c>
      <c r="L46" s="862">
        <v>318938</v>
      </c>
    </row>
    <row r="47" spans="2:12" ht="13.5" customHeight="1" x14ac:dyDescent="0.15">
      <c r="B47" s="863" t="s">
        <v>702</v>
      </c>
      <c r="C47" s="864">
        <f t="shared" si="8"/>
        <v>472498</v>
      </c>
      <c r="D47" s="865">
        <v>358381</v>
      </c>
      <c r="E47" s="866">
        <v>16006</v>
      </c>
      <c r="F47" s="866">
        <v>54696</v>
      </c>
      <c r="G47" s="866">
        <v>0</v>
      </c>
      <c r="H47" s="866">
        <v>1023</v>
      </c>
      <c r="I47" s="866">
        <v>38639</v>
      </c>
      <c r="J47" s="866">
        <v>3753</v>
      </c>
      <c r="K47" s="867">
        <v>0</v>
      </c>
      <c r="L47" s="868">
        <v>34248</v>
      </c>
    </row>
    <row r="48" spans="2:12" s="50" customFormat="1" ht="13.5" customHeight="1" x14ac:dyDescent="0.15">
      <c r="B48" s="869" t="s">
        <v>758</v>
      </c>
      <c r="C48" s="870">
        <f t="shared" si="8"/>
        <v>11738975</v>
      </c>
      <c r="D48" s="871">
        <v>3493449</v>
      </c>
      <c r="E48" s="872">
        <v>1338582</v>
      </c>
      <c r="F48" s="872">
        <v>5926621</v>
      </c>
      <c r="G48" s="872">
        <v>168096</v>
      </c>
      <c r="H48" s="872">
        <v>163735</v>
      </c>
      <c r="I48" s="872">
        <v>559927</v>
      </c>
      <c r="J48" s="872">
        <v>88565</v>
      </c>
      <c r="K48" s="873">
        <v>0</v>
      </c>
      <c r="L48" s="870">
        <v>2378280</v>
      </c>
    </row>
    <row r="49" spans="2:12" s="50" customFormat="1" ht="13.5" customHeight="1" x14ac:dyDescent="0.15">
      <c r="B49" s="869" t="s">
        <v>759</v>
      </c>
      <c r="C49" s="870">
        <f t="shared" si="8"/>
        <v>13056497</v>
      </c>
      <c r="D49" s="871">
        <v>4572205</v>
      </c>
      <c r="E49" s="872">
        <v>1370042</v>
      </c>
      <c r="F49" s="872">
        <v>6156783</v>
      </c>
      <c r="G49" s="872">
        <v>145417</v>
      </c>
      <c r="H49" s="872">
        <v>170759</v>
      </c>
      <c r="I49" s="872">
        <v>557598</v>
      </c>
      <c r="J49" s="872">
        <v>83693</v>
      </c>
      <c r="K49" s="873">
        <v>0</v>
      </c>
      <c r="L49" s="870">
        <v>2432996</v>
      </c>
    </row>
    <row r="50" spans="2:12" s="50" customFormat="1" ht="13.5" customHeight="1" x14ac:dyDescent="0.15">
      <c r="B50" s="869" t="s">
        <v>760</v>
      </c>
      <c r="C50" s="870">
        <f t="shared" si="8"/>
        <v>13304817</v>
      </c>
      <c r="D50" s="871">
        <v>4647641</v>
      </c>
      <c r="E50" s="872">
        <v>1349882</v>
      </c>
      <c r="F50" s="872">
        <v>6368686</v>
      </c>
      <c r="G50" s="872">
        <v>139189</v>
      </c>
      <c r="H50" s="872">
        <v>175409</v>
      </c>
      <c r="I50" s="872">
        <v>532995</v>
      </c>
      <c r="J50" s="872">
        <v>91015</v>
      </c>
      <c r="K50" s="873">
        <v>0</v>
      </c>
      <c r="L50" s="870">
        <v>1806025</v>
      </c>
    </row>
    <row r="51" spans="2:12" s="50" customFormat="1" ht="13.5" customHeight="1" x14ac:dyDescent="0.15">
      <c r="B51" s="869" t="s">
        <v>761</v>
      </c>
      <c r="C51" s="870">
        <f t="shared" si="8"/>
        <v>12415418</v>
      </c>
      <c r="D51" s="871">
        <v>4548732</v>
      </c>
      <c r="E51" s="872">
        <v>782125</v>
      </c>
      <c r="F51" s="872">
        <v>6170895</v>
      </c>
      <c r="G51" s="872">
        <v>138437</v>
      </c>
      <c r="H51" s="872">
        <v>180453</v>
      </c>
      <c r="I51" s="872">
        <v>504530</v>
      </c>
      <c r="J51" s="872">
        <v>90246</v>
      </c>
      <c r="K51" s="873">
        <v>0</v>
      </c>
      <c r="L51" s="870">
        <v>1773563</v>
      </c>
    </row>
    <row r="52" spans="2:12" s="50" customFormat="1" ht="13.5" customHeight="1" x14ac:dyDescent="0.15">
      <c r="B52" s="869" t="s">
        <v>762</v>
      </c>
      <c r="C52" s="870">
        <f t="shared" si="8"/>
        <v>12113247</v>
      </c>
      <c r="D52" s="871">
        <v>4060142</v>
      </c>
      <c r="E52" s="872">
        <v>1063834</v>
      </c>
      <c r="F52" s="872">
        <v>6068501</v>
      </c>
      <c r="G52" s="872">
        <v>136973</v>
      </c>
      <c r="H52" s="872">
        <v>183716</v>
      </c>
      <c r="I52" s="872">
        <v>513762</v>
      </c>
      <c r="J52" s="872">
        <v>86319</v>
      </c>
      <c r="K52" s="873">
        <v>0</v>
      </c>
      <c r="L52" s="870">
        <v>1678992</v>
      </c>
    </row>
    <row r="53" spans="2:12" s="50" customFormat="1" ht="13.5" customHeight="1" x14ac:dyDescent="0.15">
      <c r="B53" s="869" t="s">
        <v>763</v>
      </c>
      <c r="C53" s="870">
        <f t="shared" si="8"/>
        <v>12078139</v>
      </c>
      <c r="D53" s="871">
        <v>4065730</v>
      </c>
      <c r="E53" s="872">
        <v>965716</v>
      </c>
      <c r="F53" s="872">
        <v>6037074</v>
      </c>
      <c r="G53" s="872">
        <v>131314</v>
      </c>
      <c r="H53" s="872">
        <v>188592</v>
      </c>
      <c r="I53" s="872">
        <v>602114</v>
      </c>
      <c r="J53" s="872">
        <v>87599</v>
      </c>
      <c r="K53" s="873">
        <v>0</v>
      </c>
      <c r="L53" s="870">
        <v>1705995</v>
      </c>
    </row>
    <row r="54" spans="2:12" s="50" customFormat="1" ht="13.5" customHeight="1" x14ac:dyDescent="0.15">
      <c r="B54" s="869" t="s">
        <v>764</v>
      </c>
      <c r="C54" s="870">
        <f t="shared" si="8"/>
        <v>11960848</v>
      </c>
      <c r="D54" s="871">
        <v>4376967</v>
      </c>
      <c r="E54" s="872">
        <v>994027</v>
      </c>
      <c r="F54" s="872">
        <v>5624589</v>
      </c>
      <c r="G54" s="872">
        <v>94847</v>
      </c>
      <c r="H54" s="872">
        <v>192583</v>
      </c>
      <c r="I54" s="872">
        <v>589410</v>
      </c>
      <c r="J54" s="872">
        <v>88425</v>
      </c>
      <c r="K54" s="873">
        <v>0</v>
      </c>
      <c r="L54" s="870">
        <v>2058068</v>
      </c>
    </row>
    <row r="55" spans="2:12" s="50" customFormat="1" ht="13.5" customHeight="1" x14ac:dyDescent="0.15">
      <c r="B55" s="869" t="s">
        <v>765</v>
      </c>
      <c r="C55" s="870">
        <f t="shared" si="8"/>
        <v>11946233</v>
      </c>
      <c r="D55" s="871">
        <v>4340747</v>
      </c>
      <c r="E55" s="872">
        <v>935966</v>
      </c>
      <c r="F55" s="872">
        <v>5650237</v>
      </c>
      <c r="G55" s="872">
        <v>88132</v>
      </c>
      <c r="H55" s="872">
        <v>199150</v>
      </c>
      <c r="I55" s="872">
        <v>648146</v>
      </c>
      <c r="J55" s="872">
        <v>83855</v>
      </c>
      <c r="K55" s="873">
        <v>0</v>
      </c>
      <c r="L55" s="870">
        <v>2061591</v>
      </c>
    </row>
    <row r="56" spans="2:12" s="50" customFormat="1" ht="13.5" customHeight="1" x14ac:dyDescent="0.15">
      <c r="B56" s="869" t="s">
        <v>766</v>
      </c>
      <c r="C56" s="870">
        <f t="shared" si="8"/>
        <v>11985033</v>
      </c>
      <c r="D56" s="871">
        <v>4282041</v>
      </c>
      <c r="E56" s="872">
        <v>1022795</v>
      </c>
      <c r="F56" s="872">
        <v>5679321</v>
      </c>
      <c r="G56" s="872">
        <v>91298</v>
      </c>
      <c r="H56" s="872">
        <v>203484</v>
      </c>
      <c r="I56" s="872">
        <v>622326</v>
      </c>
      <c r="J56" s="872">
        <v>83768</v>
      </c>
      <c r="K56" s="873">
        <v>0</v>
      </c>
      <c r="L56" s="870">
        <v>1956321</v>
      </c>
    </row>
    <row r="57" spans="2:12" s="50" customFormat="1" ht="13.5" customHeight="1" x14ac:dyDescent="0.15">
      <c r="B57" s="869" t="s">
        <v>767</v>
      </c>
      <c r="C57" s="870">
        <f t="shared" si="8"/>
        <v>11960633</v>
      </c>
      <c r="D57" s="871">
        <v>4350436</v>
      </c>
      <c r="E57" s="872">
        <v>1014105</v>
      </c>
      <c r="F57" s="872">
        <v>5603432</v>
      </c>
      <c r="G57" s="872">
        <v>88275</v>
      </c>
      <c r="H57" s="872">
        <v>211579</v>
      </c>
      <c r="I57" s="872">
        <v>610946</v>
      </c>
      <c r="J57" s="872">
        <v>81860</v>
      </c>
      <c r="K57" s="873">
        <v>0</v>
      </c>
      <c r="L57" s="870">
        <v>1867169</v>
      </c>
    </row>
    <row r="58" spans="2:12" s="50" customFormat="1" ht="13.5" customHeight="1" x14ac:dyDescent="0.15">
      <c r="B58" s="869" t="s">
        <v>768</v>
      </c>
      <c r="C58" s="870">
        <f t="shared" si="8"/>
        <v>12126944</v>
      </c>
      <c r="D58" s="871">
        <v>4444791</v>
      </c>
      <c r="E58" s="872">
        <v>937134</v>
      </c>
      <c r="F58" s="872">
        <v>5718156</v>
      </c>
      <c r="G58" s="872">
        <v>112233</v>
      </c>
      <c r="H58" s="872">
        <v>241939</v>
      </c>
      <c r="I58" s="872">
        <v>595119</v>
      </c>
      <c r="J58" s="872">
        <v>77572</v>
      </c>
      <c r="K58" s="873">
        <v>0</v>
      </c>
      <c r="L58" s="870">
        <v>1869421</v>
      </c>
    </row>
    <row r="59" spans="2:12" s="50" customFormat="1" ht="13.5" customHeight="1" x14ac:dyDescent="0.15">
      <c r="B59" s="869" t="s">
        <v>769</v>
      </c>
      <c r="C59" s="870">
        <f t="shared" si="8"/>
        <v>12523642</v>
      </c>
      <c r="D59" s="871">
        <v>4526931</v>
      </c>
      <c r="E59" s="872">
        <v>1152460</v>
      </c>
      <c r="F59" s="872">
        <v>5847814</v>
      </c>
      <c r="G59" s="872">
        <v>106794</v>
      </c>
      <c r="H59" s="872">
        <v>252880</v>
      </c>
      <c r="I59" s="872">
        <v>560117</v>
      </c>
      <c r="J59" s="872">
        <v>76646</v>
      </c>
      <c r="K59" s="873">
        <v>0</v>
      </c>
      <c r="L59" s="870">
        <v>1807045</v>
      </c>
    </row>
    <row r="60" spans="2:12" s="50" customFormat="1" ht="13.5" customHeight="1" x14ac:dyDescent="0.15">
      <c r="B60" s="869" t="s">
        <v>770</v>
      </c>
      <c r="C60" s="870">
        <f t="shared" si="8"/>
        <v>12657886</v>
      </c>
      <c r="D60" s="871">
        <v>4646584</v>
      </c>
      <c r="E60" s="872">
        <v>1173878</v>
      </c>
      <c r="F60" s="872">
        <v>5836725</v>
      </c>
      <c r="G60" s="872">
        <v>102682</v>
      </c>
      <c r="H60" s="872">
        <v>263141</v>
      </c>
      <c r="I60" s="872">
        <v>558044</v>
      </c>
      <c r="J60" s="872">
        <v>76832</v>
      </c>
      <c r="K60" s="873">
        <v>0</v>
      </c>
      <c r="L60" s="870">
        <v>1793094</v>
      </c>
    </row>
    <row r="61" spans="2:12" s="50" customFormat="1" ht="13.5" customHeight="1" x14ac:dyDescent="0.15">
      <c r="B61" s="869" t="s">
        <v>771</v>
      </c>
      <c r="C61" s="870">
        <f t="shared" si="8"/>
        <v>12639713</v>
      </c>
      <c r="D61" s="871">
        <v>4672306</v>
      </c>
      <c r="E61" s="872">
        <v>1124629</v>
      </c>
      <c r="F61" s="872">
        <v>5840855</v>
      </c>
      <c r="G61" s="872">
        <v>99119</v>
      </c>
      <c r="H61" s="872">
        <v>274872</v>
      </c>
      <c r="I61" s="872">
        <v>559526</v>
      </c>
      <c r="J61" s="872">
        <v>68406</v>
      </c>
      <c r="K61" s="873">
        <v>0</v>
      </c>
      <c r="L61" s="870">
        <v>1732074</v>
      </c>
    </row>
    <row r="62" spans="2:12" s="50" customFormat="1" ht="13.5" customHeight="1" x14ac:dyDescent="0.15">
      <c r="B62" s="869" t="s">
        <v>734</v>
      </c>
      <c r="C62" s="870">
        <f t="shared" si="8"/>
        <v>12532147</v>
      </c>
      <c r="D62" s="871">
        <v>4696607</v>
      </c>
      <c r="E62" s="872">
        <v>954589</v>
      </c>
      <c r="F62" s="872">
        <v>5894776</v>
      </c>
      <c r="G62" s="872">
        <v>94954</v>
      </c>
      <c r="H62" s="872">
        <v>290480</v>
      </c>
      <c r="I62" s="872">
        <v>553999</v>
      </c>
      <c r="J62" s="872">
        <v>46742</v>
      </c>
      <c r="K62" s="873">
        <v>0</v>
      </c>
      <c r="L62" s="870">
        <v>1705172</v>
      </c>
    </row>
    <row r="63" spans="2:12" s="50" customFormat="1" ht="13.5" customHeight="1" x14ac:dyDescent="0.15">
      <c r="B63" s="869" t="s">
        <v>735</v>
      </c>
      <c r="C63" s="870">
        <f>SUM(D63:K63)</f>
        <v>12385480</v>
      </c>
      <c r="D63" s="871">
        <v>4641021</v>
      </c>
      <c r="E63" s="872">
        <v>929784</v>
      </c>
      <c r="F63" s="872">
        <v>5786260</v>
      </c>
      <c r="G63" s="872">
        <v>92065</v>
      </c>
      <c r="H63" s="872">
        <v>301473</v>
      </c>
      <c r="I63" s="872">
        <v>578969</v>
      </c>
      <c r="J63" s="872">
        <v>55908</v>
      </c>
      <c r="K63" s="873">
        <v>0</v>
      </c>
      <c r="L63" s="870">
        <v>1667233</v>
      </c>
    </row>
    <row r="64" spans="2:12" s="50" customFormat="1" ht="13.5" customHeight="1" x14ac:dyDescent="0.15">
      <c r="B64" s="869" t="s">
        <v>736</v>
      </c>
      <c r="C64" s="870">
        <f>SUM(D64:K64)</f>
        <v>12828249</v>
      </c>
      <c r="D64" s="871">
        <v>4686229</v>
      </c>
      <c r="E64" s="872">
        <v>955222</v>
      </c>
      <c r="F64" s="872">
        <v>6086038</v>
      </c>
      <c r="G64" s="872">
        <v>89177</v>
      </c>
      <c r="H64" s="872">
        <v>318784</v>
      </c>
      <c r="I64" s="872">
        <v>623772</v>
      </c>
      <c r="J64" s="872">
        <v>69027</v>
      </c>
      <c r="K64" s="873">
        <v>0</v>
      </c>
      <c r="L64" s="870">
        <v>1549411</v>
      </c>
    </row>
    <row r="65" spans="2:12" s="50" customFormat="1" ht="13.5" customHeight="1" x14ac:dyDescent="0.15">
      <c r="B65" s="869" t="s">
        <v>737</v>
      </c>
      <c r="C65" s="870">
        <f>SUM(D65:K65)</f>
        <v>12982256</v>
      </c>
      <c r="D65" s="871">
        <v>4780657</v>
      </c>
      <c r="E65" s="872">
        <v>914217</v>
      </c>
      <c r="F65" s="872">
        <v>6181150</v>
      </c>
      <c r="G65" s="872">
        <v>89901</v>
      </c>
      <c r="H65" s="872">
        <v>327539</v>
      </c>
      <c r="I65" s="872">
        <v>613540</v>
      </c>
      <c r="J65" s="872">
        <v>75252</v>
      </c>
      <c r="K65" s="873">
        <v>0</v>
      </c>
      <c r="L65" s="870">
        <v>1482517</v>
      </c>
    </row>
    <row r="66" spans="2:12" s="50" customFormat="1" ht="13.5" customHeight="1" x14ac:dyDescent="0.15">
      <c r="B66" s="869" t="s">
        <v>738</v>
      </c>
      <c r="C66" s="870">
        <f>SUM(D66:K66)</f>
        <v>12564446</v>
      </c>
      <c r="D66" s="871">
        <v>4430695</v>
      </c>
      <c r="E66" s="872">
        <v>901621</v>
      </c>
      <c r="F66" s="872">
        <v>6136012</v>
      </c>
      <c r="G66" s="872">
        <v>87720</v>
      </c>
      <c r="H66" s="872">
        <v>339260</v>
      </c>
      <c r="I66" s="872">
        <v>592758</v>
      </c>
      <c r="J66" s="872">
        <v>76380</v>
      </c>
      <c r="K66" s="873">
        <v>0</v>
      </c>
      <c r="L66" s="870">
        <v>1414296</v>
      </c>
    </row>
    <row r="67" spans="2:12" ht="13.5" customHeight="1" x14ac:dyDescent="0.15">
      <c r="B67" s="131" t="s">
        <v>875</v>
      </c>
      <c r="L67" s="874"/>
    </row>
  </sheetData>
  <mergeCells count="9">
    <mergeCell ref="B4:B6"/>
    <mergeCell ref="C4:C6"/>
    <mergeCell ref="D4:K4"/>
    <mergeCell ref="L4:L6"/>
    <mergeCell ref="D5:E5"/>
    <mergeCell ref="F5:G5"/>
    <mergeCell ref="H5:H6"/>
    <mergeCell ref="I5:I6"/>
    <mergeCell ref="J5:J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Ｐゴシック,標準"-155-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F56F-347E-4841-A733-2072AB9B0DFC}">
  <dimension ref="A1:G62"/>
  <sheetViews>
    <sheetView showGridLines="0" view="pageBreakPreview" zoomScaleNormal="100" zoomScaleSheetLayoutView="100" workbookViewId="0"/>
  </sheetViews>
  <sheetFormatPr defaultColWidth="9" defaultRowHeight="11.25" x14ac:dyDescent="0.15"/>
  <cols>
    <col min="1" max="1" width="1.625" style="8" customWidth="1"/>
    <col min="2" max="2" width="14.375" style="8" customWidth="1"/>
    <col min="3" max="4" width="15" style="8" customWidth="1"/>
    <col min="5" max="5" width="15" style="41" customWidth="1"/>
    <col min="6" max="6" width="15" style="8" customWidth="1"/>
    <col min="7" max="7" width="15" style="911" customWidth="1"/>
    <col min="8" max="16384" width="9" style="8"/>
  </cols>
  <sheetData>
    <row r="1" spans="1:7" ht="30" customHeight="1" x14ac:dyDescent="0.15">
      <c r="A1" s="7" t="s">
        <v>876</v>
      </c>
      <c r="C1" s="43"/>
      <c r="D1" s="43"/>
      <c r="E1" s="875"/>
      <c r="F1" s="43"/>
      <c r="G1" s="876"/>
    </row>
    <row r="2" spans="1:7" ht="7.5" customHeight="1" x14ac:dyDescent="0.15">
      <c r="A2" s="7"/>
      <c r="C2" s="43"/>
      <c r="D2" s="43"/>
      <c r="E2" s="875"/>
      <c r="F2" s="43"/>
      <c r="G2" s="876"/>
    </row>
    <row r="3" spans="1:7" s="1" customFormat="1" ht="22.5" customHeight="1" x14ac:dyDescent="0.15">
      <c r="B3" s="877"/>
      <c r="C3" s="877"/>
      <c r="D3" s="877"/>
      <c r="E3" s="878"/>
      <c r="G3" s="879" t="s">
        <v>877</v>
      </c>
    </row>
    <row r="4" spans="1:7" ht="18.75" customHeight="1" x14ac:dyDescent="0.15">
      <c r="B4" s="145" t="s">
        <v>695</v>
      </c>
      <c r="C4" s="18" t="s">
        <v>878</v>
      </c>
      <c r="D4" s="18" t="s">
        <v>879</v>
      </c>
      <c r="E4" s="880" t="s">
        <v>880</v>
      </c>
      <c r="F4" s="18" t="s">
        <v>881</v>
      </c>
      <c r="G4" s="881" t="s">
        <v>882</v>
      </c>
    </row>
    <row r="5" spans="1:7" ht="18.75" customHeight="1" x14ac:dyDescent="0.15">
      <c r="B5" s="151"/>
      <c r="C5" s="100" t="s">
        <v>883</v>
      </c>
      <c r="D5" s="100" t="s">
        <v>884</v>
      </c>
      <c r="E5" s="882" t="s">
        <v>885</v>
      </c>
      <c r="F5" s="100"/>
      <c r="G5" s="883" t="s">
        <v>99</v>
      </c>
    </row>
    <row r="6" spans="1:7" ht="13.5" hidden="1" customHeight="1" x14ac:dyDescent="0.15">
      <c r="B6" s="848" t="s">
        <v>886</v>
      </c>
      <c r="C6" s="884">
        <f>SUM(C7:C10)</f>
        <v>17694432</v>
      </c>
      <c r="D6" s="884">
        <f>SUM(D7:D10)</f>
        <v>10599486</v>
      </c>
      <c r="E6" s="885"/>
      <c r="F6" s="884">
        <f>SUM(F7:F10)</f>
        <v>7088402</v>
      </c>
      <c r="G6" s="886"/>
    </row>
    <row r="7" spans="1:7" ht="13.5" hidden="1" customHeight="1" x14ac:dyDescent="0.15">
      <c r="B7" s="853" t="s">
        <v>195</v>
      </c>
      <c r="C7" s="887">
        <v>4716155</v>
      </c>
      <c r="D7" s="888">
        <v>3406952</v>
      </c>
      <c r="E7" s="889">
        <v>0.73</v>
      </c>
      <c r="F7" s="854">
        <v>1310855</v>
      </c>
      <c r="G7" s="890">
        <v>78.400000000000006</v>
      </c>
    </row>
    <row r="8" spans="1:7" ht="13.5" hidden="1" customHeight="1" x14ac:dyDescent="0.15">
      <c r="B8" s="853" t="s">
        <v>618</v>
      </c>
      <c r="C8" s="887">
        <v>5487205</v>
      </c>
      <c r="D8" s="888">
        <v>3297429</v>
      </c>
      <c r="E8" s="889">
        <v>0.6</v>
      </c>
      <c r="F8" s="854">
        <v>2186311</v>
      </c>
      <c r="G8" s="890">
        <v>81</v>
      </c>
    </row>
    <row r="9" spans="1:7" ht="13.5" hidden="1" customHeight="1" x14ac:dyDescent="0.15">
      <c r="B9" s="853" t="s">
        <v>197</v>
      </c>
      <c r="C9" s="887">
        <v>4560384</v>
      </c>
      <c r="D9" s="888">
        <v>2453614</v>
      </c>
      <c r="E9" s="889">
        <v>0.54</v>
      </c>
      <c r="F9" s="854">
        <v>2103890</v>
      </c>
      <c r="G9" s="890">
        <v>80.400000000000006</v>
      </c>
    </row>
    <row r="10" spans="1:7" ht="13.5" hidden="1" customHeight="1" x14ac:dyDescent="0.15">
      <c r="B10" s="858" t="s">
        <v>619</v>
      </c>
      <c r="C10" s="864">
        <v>2930688</v>
      </c>
      <c r="D10" s="864">
        <v>1441491</v>
      </c>
      <c r="E10" s="891">
        <v>0.495</v>
      </c>
      <c r="F10" s="864">
        <v>1487346</v>
      </c>
      <c r="G10" s="892">
        <v>77.8</v>
      </c>
    </row>
    <row r="11" spans="1:7" ht="13.5" hidden="1" customHeight="1" x14ac:dyDescent="0.15">
      <c r="B11" s="848" t="s">
        <v>887</v>
      </c>
      <c r="C11" s="893">
        <f>SUM(C12:C15)</f>
        <v>17969273</v>
      </c>
      <c r="D11" s="893">
        <f>SUM(D12:D15)</f>
        <v>10138101</v>
      </c>
      <c r="E11" s="894"/>
      <c r="F11" s="884">
        <f>SUM(F12:F15)</f>
        <v>7833973</v>
      </c>
      <c r="G11" s="895"/>
    </row>
    <row r="12" spans="1:7" ht="13.5" hidden="1" customHeight="1" x14ac:dyDescent="0.15">
      <c r="B12" s="853" t="s">
        <v>195</v>
      </c>
      <c r="C12" s="887">
        <v>4733442</v>
      </c>
      <c r="D12" s="888">
        <v>3199180</v>
      </c>
      <c r="E12" s="889">
        <v>0.7</v>
      </c>
      <c r="F12" s="854">
        <v>1531778</v>
      </c>
      <c r="G12" s="890">
        <v>89.6</v>
      </c>
    </row>
    <row r="13" spans="1:7" ht="13.5" hidden="1" customHeight="1" x14ac:dyDescent="0.15">
      <c r="B13" s="853" t="s">
        <v>618</v>
      </c>
      <c r="C13" s="887">
        <v>5617621</v>
      </c>
      <c r="D13" s="888">
        <v>3222940</v>
      </c>
      <c r="E13" s="889">
        <v>0.59</v>
      </c>
      <c r="F13" s="854">
        <v>2400106</v>
      </c>
      <c r="G13" s="890">
        <v>81.8</v>
      </c>
    </row>
    <row r="14" spans="1:7" ht="13.5" hidden="1" customHeight="1" x14ac:dyDescent="0.15">
      <c r="B14" s="853" t="s">
        <v>197</v>
      </c>
      <c r="C14" s="887">
        <v>4643158</v>
      </c>
      <c r="D14" s="888">
        <v>2336042</v>
      </c>
      <c r="E14" s="889">
        <v>0.53</v>
      </c>
      <c r="F14" s="854">
        <v>2304680</v>
      </c>
      <c r="G14" s="890">
        <v>80.900000000000006</v>
      </c>
    </row>
    <row r="15" spans="1:7" ht="13.5" hidden="1" customHeight="1" x14ac:dyDescent="0.15">
      <c r="B15" s="858" t="s">
        <v>619</v>
      </c>
      <c r="C15" s="864">
        <v>2975052</v>
      </c>
      <c r="D15" s="864">
        <v>1379939</v>
      </c>
      <c r="E15" s="891">
        <v>0.48399999999999999</v>
      </c>
      <c r="F15" s="864">
        <v>1597409</v>
      </c>
      <c r="G15" s="892">
        <v>80.2</v>
      </c>
    </row>
    <row r="16" spans="1:7" ht="13.5" customHeight="1" x14ac:dyDescent="0.15">
      <c r="B16" s="896" t="s">
        <v>888</v>
      </c>
      <c r="C16" s="893">
        <f>SUM(C17:C20)</f>
        <v>18068162</v>
      </c>
      <c r="D16" s="893">
        <f>SUM(D17:D20)</f>
        <v>10157920</v>
      </c>
      <c r="E16" s="894"/>
      <c r="F16" s="884">
        <f>SUM(F17:F20)</f>
        <v>7900661</v>
      </c>
      <c r="G16" s="895"/>
    </row>
    <row r="17" spans="2:7" ht="13.5" customHeight="1" x14ac:dyDescent="0.15">
      <c r="B17" s="853" t="s">
        <v>195</v>
      </c>
      <c r="C17" s="897">
        <v>4736896</v>
      </c>
      <c r="D17" s="897">
        <v>3279558</v>
      </c>
      <c r="E17" s="898">
        <v>0.7</v>
      </c>
      <c r="F17" s="854">
        <v>1449598</v>
      </c>
      <c r="G17" s="899">
        <v>87.8</v>
      </c>
    </row>
    <row r="18" spans="2:7" ht="13.5" customHeight="1" x14ac:dyDescent="0.15">
      <c r="B18" s="853" t="s">
        <v>618</v>
      </c>
      <c r="C18" s="897">
        <v>5685762</v>
      </c>
      <c r="D18" s="897">
        <v>3234984</v>
      </c>
      <c r="E18" s="898">
        <v>0.57999999999999996</v>
      </c>
      <c r="F18" s="854">
        <v>2450778</v>
      </c>
      <c r="G18" s="899">
        <v>83.2</v>
      </c>
    </row>
    <row r="19" spans="2:7" ht="13.5" customHeight="1" x14ac:dyDescent="0.15">
      <c r="B19" s="853" t="s">
        <v>197</v>
      </c>
      <c r="C19" s="897">
        <v>4621938</v>
      </c>
      <c r="D19" s="897">
        <v>2305002</v>
      </c>
      <c r="E19" s="898">
        <v>0.51</v>
      </c>
      <c r="F19" s="854">
        <v>2315095</v>
      </c>
      <c r="G19" s="899">
        <v>84.9</v>
      </c>
    </row>
    <row r="20" spans="2:7" ht="13.5" customHeight="1" x14ac:dyDescent="0.15">
      <c r="B20" s="858" t="s">
        <v>619</v>
      </c>
      <c r="C20" s="864">
        <v>3023566</v>
      </c>
      <c r="D20" s="864">
        <v>1338376</v>
      </c>
      <c r="E20" s="891">
        <v>0.47</v>
      </c>
      <c r="F20" s="864">
        <v>1685190</v>
      </c>
      <c r="G20" s="900">
        <v>77.900000000000006</v>
      </c>
    </row>
    <row r="21" spans="2:7" ht="13.5" customHeight="1" x14ac:dyDescent="0.15">
      <c r="B21" s="896" t="s">
        <v>889</v>
      </c>
      <c r="C21" s="893">
        <f>SUM(C22:C25)</f>
        <v>17764428</v>
      </c>
      <c r="D21" s="893">
        <f>SUM(D22:D25)</f>
        <v>10599118</v>
      </c>
      <c r="E21" s="894"/>
      <c r="F21" s="884">
        <f>SUM(F22:F25)</f>
        <v>7152732</v>
      </c>
      <c r="G21" s="895"/>
    </row>
    <row r="22" spans="2:7" ht="13.5" customHeight="1" x14ac:dyDescent="0.15">
      <c r="B22" s="853" t="s">
        <v>195</v>
      </c>
      <c r="C22" s="887">
        <v>4646268</v>
      </c>
      <c r="D22" s="888">
        <v>3308798</v>
      </c>
      <c r="E22" s="889">
        <v>0.69</v>
      </c>
      <c r="F22" s="862">
        <v>1334029</v>
      </c>
      <c r="G22" s="890">
        <v>85.6</v>
      </c>
    </row>
    <row r="23" spans="2:7" ht="13.5" customHeight="1" x14ac:dyDescent="0.15">
      <c r="B23" s="853" t="s">
        <v>618</v>
      </c>
      <c r="C23" s="887">
        <v>5615238</v>
      </c>
      <c r="D23" s="888">
        <v>3403020</v>
      </c>
      <c r="E23" s="889">
        <v>0.57999999999999996</v>
      </c>
      <c r="F23" s="862">
        <v>2208730</v>
      </c>
      <c r="G23" s="890">
        <v>82.5</v>
      </c>
    </row>
    <row r="24" spans="2:7" ht="13.5" customHeight="1" x14ac:dyDescent="0.15">
      <c r="B24" s="853" t="s">
        <v>197</v>
      </c>
      <c r="C24" s="887">
        <v>4558818</v>
      </c>
      <c r="D24" s="888">
        <v>2434753</v>
      </c>
      <c r="E24" s="889">
        <v>0.51</v>
      </c>
      <c r="F24" s="862">
        <v>2120688</v>
      </c>
      <c r="G24" s="890">
        <v>87.5</v>
      </c>
    </row>
    <row r="25" spans="2:7" ht="13.5" customHeight="1" x14ac:dyDescent="0.15">
      <c r="B25" s="858" t="s">
        <v>619</v>
      </c>
      <c r="C25" s="901">
        <v>2944104</v>
      </c>
      <c r="D25" s="901">
        <v>1452547</v>
      </c>
      <c r="E25" s="902">
        <v>0.47</v>
      </c>
      <c r="F25" s="901">
        <v>1489285</v>
      </c>
      <c r="G25" s="903">
        <v>81.3</v>
      </c>
    </row>
    <row r="26" spans="2:7" ht="13.5" customHeight="1" x14ac:dyDescent="0.15">
      <c r="B26" s="896" t="s">
        <v>890</v>
      </c>
      <c r="C26" s="884">
        <f>SUM(C27:C30)</f>
        <v>17004786</v>
      </c>
      <c r="D26" s="884">
        <f>SUM(D27:D30)</f>
        <v>10434673</v>
      </c>
      <c r="E26" s="885"/>
      <c r="F26" s="884">
        <f>SUM(F27:F30)</f>
        <v>6566028</v>
      </c>
      <c r="G26" s="886"/>
    </row>
    <row r="27" spans="2:7" ht="13.5" customHeight="1" x14ac:dyDescent="0.15">
      <c r="B27" s="853" t="s">
        <v>195</v>
      </c>
      <c r="C27" s="887">
        <v>4421926</v>
      </c>
      <c r="D27" s="888">
        <v>3246826</v>
      </c>
      <c r="E27" s="889">
        <v>0.71</v>
      </c>
      <c r="F27" s="862">
        <v>1175627</v>
      </c>
      <c r="G27" s="890">
        <v>88.5</v>
      </c>
    </row>
    <row r="28" spans="2:7" ht="13.5" customHeight="1" x14ac:dyDescent="0.15">
      <c r="B28" s="853" t="s">
        <v>618</v>
      </c>
      <c r="C28" s="887">
        <v>5428575</v>
      </c>
      <c r="D28" s="888">
        <v>3336306</v>
      </c>
      <c r="E28" s="889">
        <v>0.6</v>
      </c>
      <c r="F28" s="862">
        <v>2088928</v>
      </c>
      <c r="G28" s="890">
        <v>86.5</v>
      </c>
    </row>
    <row r="29" spans="2:7" ht="13.5" customHeight="1" x14ac:dyDescent="0.15">
      <c r="B29" s="853" t="s">
        <v>197</v>
      </c>
      <c r="C29" s="887">
        <v>4371278</v>
      </c>
      <c r="D29" s="888">
        <v>2419516</v>
      </c>
      <c r="E29" s="889">
        <v>0.53</v>
      </c>
      <c r="F29" s="862">
        <v>1952204</v>
      </c>
      <c r="G29" s="890">
        <v>90.6</v>
      </c>
    </row>
    <row r="30" spans="2:7" ht="13.5" customHeight="1" x14ac:dyDescent="0.15">
      <c r="B30" s="858" t="s">
        <v>619</v>
      </c>
      <c r="C30" s="901">
        <v>2783007</v>
      </c>
      <c r="D30" s="901">
        <v>1432025</v>
      </c>
      <c r="E30" s="902">
        <v>0.48399999999999999</v>
      </c>
      <c r="F30" s="901">
        <v>1349269</v>
      </c>
      <c r="G30" s="903">
        <v>86.1</v>
      </c>
    </row>
    <row r="31" spans="2:7" ht="13.5" customHeight="1" x14ac:dyDescent="0.15">
      <c r="B31" s="896" t="s">
        <v>891</v>
      </c>
      <c r="C31" s="884">
        <f>SUM(C32:C35)</f>
        <v>15717153</v>
      </c>
      <c r="D31" s="884">
        <f>SUM(D32:D35)</f>
        <v>9668360</v>
      </c>
      <c r="E31" s="885"/>
      <c r="F31" s="884">
        <f>SUM(F32:F35)</f>
        <v>6020880</v>
      </c>
      <c r="G31" s="886"/>
    </row>
    <row r="32" spans="2:7" ht="13.5" customHeight="1" x14ac:dyDescent="0.15">
      <c r="B32" s="853" t="s">
        <v>195</v>
      </c>
      <c r="C32" s="887">
        <v>4083951</v>
      </c>
      <c r="D32" s="888">
        <v>2973704</v>
      </c>
      <c r="E32" s="889">
        <v>0.73</v>
      </c>
      <c r="F32" s="904">
        <v>1102485</v>
      </c>
      <c r="G32" s="890">
        <v>88.6</v>
      </c>
    </row>
    <row r="33" spans="2:7" ht="13.5" customHeight="1" x14ac:dyDescent="0.15">
      <c r="B33" s="853" t="s">
        <v>618</v>
      </c>
      <c r="C33" s="887">
        <v>5100321</v>
      </c>
      <c r="D33" s="888">
        <v>3098677</v>
      </c>
      <c r="E33" s="889">
        <v>0.61</v>
      </c>
      <c r="F33" s="904">
        <v>1997138</v>
      </c>
      <c r="G33" s="890">
        <v>88.5</v>
      </c>
    </row>
    <row r="34" spans="2:7" ht="13.5" customHeight="1" x14ac:dyDescent="0.15">
      <c r="B34" s="853" t="s">
        <v>197</v>
      </c>
      <c r="C34" s="887">
        <v>4008014</v>
      </c>
      <c r="D34" s="888">
        <v>2258266</v>
      </c>
      <c r="E34" s="889">
        <v>0.55000000000000004</v>
      </c>
      <c r="F34" s="904">
        <v>1742130</v>
      </c>
      <c r="G34" s="890">
        <v>90.6</v>
      </c>
    </row>
    <row r="35" spans="2:7" ht="13.5" customHeight="1" x14ac:dyDescent="0.15">
      <c r="B35" s="858" t="s">
        <v>619</v>
      </c>
      <c r="C35" s="901">
        <v>2524867</v>
      </c>
      <c r="D35" s="901">
        <v>1337713</v>
      </c>
      <c r="E35" s="902">
        <v>0.51300000000000001</v>
      </c>
      <c r="F35" s="901">
        <v>1179127</v>
      </c>
      <c r="G35" s="903">
        <v>88.1</v>
      </c>
    </row>
    <row r="36" spans="2:7" s="50" customFormat="1" ht="13.5" customHeight="1" x14ac:dyDescent="0.15">
      <c r="B36" s="896" t="s">
        <v>892</v>
      </c>
      <c r="C36" s="893">
        <f>SUM(C37:C40)</f>
        <v>15726089</v>
      </c>
      <c r="D36" s="893">
        <f>SUM(D37:D40)</f>
        <v>9783368</v>
      </c>
      <c r="E36" s="894"/>
      <c r="F36" s="893">
        <f>SUM(F37:F40)</f>
        <v>5996092</v>
      </c>
      <c r="G36" s="895"/>
    </row>
    <row r="37" spans="2:7" ht="13.5" customHeight="1" x14ac:dyDescent="0.15">
      <c r="B37" s="853" t="s">
        <v>195</v>
      </c>
      <c r="C37" s="862">
        <v>4024654</v>
      </c>
      <c r="D37" s="862">
        <v>2965915</v>
      </c>
      <c r="E37" s="905">
        <v>0.73</v>
      </c>
      <c r="F37" s="904">
        <v>1061316</v>
      </c>
      <c r="G37" s="906">
        <v>88.9</v>
      </c>
    </row>
    <row r="38" spans="2:7" ht="13.5" customHeight="1" x14ac:dyDescent="0.15">
      <c r="B38" s="853" t="s">
        <v>618</v>
      </c>
      <c r="C38" s="862">
        <v>5223624</v>
      </c>
      <c r="D38" s="862">
        <v>3165215</v>
      </c>
      <c r="E38" s="905">
        <v>0.61</v>
      </c>
      <c r="F38" s="904">
        <v>2058409</v>
      </c>
      <c r="G38" s="906">
        <v>86.9</v>
      </c>
    </row>
    <row r="39" spans="2:7" ht="13.5" customHeight="1" x14ac:dyDescent="0.15">
      <c r="B39" s="853" t="s">
        <v>197</v>
      </c>
      <c r="C39" s="862">
        <v>3962284</v>
      </c>
      <c r="D39" s="862">
        <v>2304064</v>
      </c>
      <c r="E39" s="905">
        <v>0.56999999999999995</v>
      </c>
      <c r="F39" s="904">
        <v>1709014</v>
      </c>
      <c r="G39" s="906">
        <v>88.3</v>
      </c>
    </row>
    <row r="40" spans="2:7" ht="13.5" customHeight="1" x14ac:dyDescent="0.15">
      <c r="B40" s="858" t="s">
        <v>619</v>
      </c>
      <c r="C40" s="901">
        <v>2515527</v>
      </c>
      <c r="D40" s="901">
        <v>1348174</v>
      </c>
      <c r="E40" s="902">
        <v>0.53</v>
      </c>
      <c r="F40" s="901">
        <v>1167353</v>
      </c>
      <c r="G40" s="903">
        <v>92.5</v>
      </c>
    </row>
    <row r="41" spans="2:7" s="50" customFormat="1" ht="13.5" customHeight="1" x14ac:dyDescent="0.15">
      <c r="B41" s="869" t="s">
        <v>893</v>
      </c>
      <c r="C41" s="870">
        <v>15742640</v>
      </c>
      <c r="D41" s="870">
        <v>10337779</v>
      </c>
      <c r="E41" s="907">
        <v>0.63</v>
      </c>
      <c r="F41" s="870">
        <v>5411672</v>
      </c>
      <c r="G41" s="908">
        <v>90.9</v>
      </c>
    </row>
    <row r="42" spans="2:7" s="50" customFormat="1" ht="13.5" customHeight="1" x14ac:dyDescent="0.15">
      <c r="B42" s="869" t="s">
        <v>894</v>
      </c>
      <c r="C42" s="870">
        <v>14976597</v>
      </c>
      <c r="D42" s="870">
        <v>10953475</v>
      </c>
      <c r="E42" s="907">
        <v>0.67</v>
      </c>
      <c r="F42" s="870">
        <v>5550271</v>
      </c>
      <c r="G42" s="908">
        <v>92.9</v>
      </c>
    </row>
    <row r="43" spans="2:7" s="50" customFormat="1" ht="13.5" customHeight="1" x14ac:dyDescent="0.15">
      <c r="B43" s="869" t="s">
        <v>895</v>
      </c>
      <c r="C43" s="870">
        <v>14969269</v>
      </c>
      <c r="D43" s="870">
        <v>11314359</v>
      </c>
      <c r="E43" s="907">
        <v>0.72</v>
      </c>
      <c r="F43" s="870">
        <v>5323659</v>
      </c>
      <c r="G43" s="908">
        <v>95.3</v>
      </c>
    </row>
    <row r="44" spans="2:7" s="50" customFormat="1" ht="13.5" customHeight="1" x14ac:dyDescent="0.15">
      <c r="B44" s="869" t="s">
        <v>896</v>
      </c>
      <c r="C44" s="870">
        <v>15100809</v>
      </c>
      <c r="D44" s="870">
        <v>11470438</v>
      </c>
      <c r="E44" s="907">
        <v>0.75</v>
      </c>
      <c r="F44" s="870">
        <v>5356671</v>
      </c>
      <c r="G44" s="908">
        <v>93.6</v>
      </c>
    </row>
    <row r="45" spans="2:7" s="50" customFormat="1" ht="13.5" customHeight="1" x14ac:dyDescent="0.15">
      <c r="B45" s="869" t="s">
        <v>897</v>
      </c>
      <c r="C45" s="870">
        <v>15192584</v>
      </c>
      <c r="D45" s="870">
        <v>11056733</v>
      </c>
      <c r="E45" s="907">
        <v>0.75</v>
      </c>
      <c r="F45" s="870">
        <v>5856040</v>
      </c>
      <c r="G45" s="908">
        <v>92.9</v>
      </c>
    </row>
    <row r="46" spans="2:7" s="50" customFormat="1" ht="13.5" customHeight="1" x14ac:dyDescent="0.15">
      <c r="B46" s="869" t="s">
        <v>898</v>
      </c>
      <c r="C46" s="870">
        <v>15126424</v>
      </c>
      <c r="D46" s="870">
        <v>9966614</v>
      </c>
      <c r="E46" s="907">
        <v>0.72</v>
      </c>
      <c r="F46" s="870">
        <v>6792004</v>
      </c>
      <c r="G46" s="908">
        <v>86.4</v>
      </c>
    </row>
    <row r="47" spans="2:7" s="50" customFormat="1" ht="13.5" customHeight="1" x14ac:dyDescent="0.15">
      <c r="B47" s="869" t="s">
        <v>899</v>
      </c>
      <c r="C47" s="870">
        <v>15149861</v>
      </c>
      <c r="D47" s="870">
        <v>10267230</v>
      </c>
      <c r="E47" s="907">
        <v>0.69</v>
      </c>
      <c r="F47" s="870">
        <v>7018360</v>
      </c>
      <c r="G47" s="908">
        <v>88.8</v>
      </c>
    </row>
    <row r="48" spans="2:7" s="50" customFormat="1" ht="13.5" customHeight="1" x14ac:dyDescent="0.15">
      <c r="B48" s="869" t="s">
        <v>900</v>
      </c>
      <c r="C48" s="870">
        <v>14998992</v>
      </c>
      <c r="D48" s="870">
        <v>9973925</v>
      </c>
      <c r="E48" s="907">
        <v>0.67</v>
      </c>
      <c r="F48" s="870">
        <v>7131407</v>
      </c>
      <c r="G48" s="908">
        <v>88.3</v>
      </c>
    </row>
    <row r="49" spans="2:7" s="50" customFormat="1" ht="13.5" customHeight="1" x14ac:dyDescent="0.15">
      <c r="B49" s="869" t="s">
        <v>901</v>
      </c>
      <c r="C49" s="870">
        <v>14988015</v>
      </c>
      <c r="D49" s="870">
        <v>10293314</v>
      </c>
      <c r="E49" s="907">
        <v>0.68</v>
      </c>
      <c r="F49" s="870">
        <v>6886111</v>
      </c>
      <c r="G49" s="908">
        <v>89.2</v>
      </c>
    </row>
    <row r="50" spans="2:7" s="50" customFormat="1" ht="13.5" customHeight="1" x14ac:dyDescent="0.15">
      <c r="B50" s="869" t="s">
        <v>902</v>
      </c>
      <c r="C50" s="870">
        <v>15260329</v>
      </c>
      <c r="D50" s="870">
        <v>10358708</v>
      </c>
      <c r="E50" s="907">
        <v>0.68</v>
      </c>
      <c r="F50" s="870">
        <v>6757528</v>
      </c>
      <c r="G50" s="908">
        <v>92</v>
      </c>
    </row>
    <row r="51" spans="2:7" s="50" customFormat="1" ht="13.5" customHeight="1" x14ac:dyDescent="0.15">
      <c r="B51" s="869" t="s">
        <v>903</v>
      </c>
      <c r="C51" s="870">
        <v>16063225</v>
      </c>
      <c r="D51" s="870">
        <v>10718625</v>
      </c>
      <c r="E51" s="907">
        <v>0.68</v>
      </c>
      <c r="F51" s="870">
        <v>6814843</v>
      </c>
      <c r="G51" s="908">
        <v>88.8</v>
      </c>
    </row>
    <row r="52" spans="2:7" s="50" customFormat="1" ht="13.5" customHeight="1" x14ac:dyDescent="0.15">
      <c r="B52" s="869" t="s">
        <v>904</v>
      </c>
      <c r="C52" s="870">
        <v>16675054</v>
      </c>
      <c r="D52" s="870">
        <v>11048120</v>
      </c>
      <c r="E52" s="907">
        <v>0.67</v>
      </c>
      <c r="F52" s="870">
        <v>6581710</v>
      </c>
      <c r="G52" s="908">
        <v>91.2</v>
      </c>
    </row>
    <row r="53" spans="2:7" s="50" customFormat="1" ht="13.5" customHeight="1" x14ac:dyDescent="0.15">
      <c r="B53" s="869" t="s">
        <v>905</v>
      </c>
      <c r="C53" s="870">
        <v>16835867</v>
      </c>
      <c r="D53" s="870">
        <v>11050588</v>
      </c>
      <c r="E53" s="907">
        <v>0.66</v>
      </c>
      <c r="F53" s="870">
        <v>6471452</v>
      </c>
      <c r="G53" s="908">
        <v>91.5</v>
      </c>
    </row>
    <row r="54" spans="2:7" s="50" customFormat="1" ht="13.5" customHeight="1" x14ac:dyDescent="0.15">
      <c r="B54" s="869" t="s">
        <v>906</v>
      </c>
      <c r="C54" s="870">
        <v>17064866</v>
      </c>
      <c r="D54" s="870">
        <v>11320975</v>
      </c>
      <c r="E54" s="907">
        <v>0.66</v>
      </c>
      <c r="F54" s="870">
        <v>6326682</v>
      </c>
      <c r="G54" s="908">
        <v>92.1</v>
      </c>
    </row>
    <row r="55" spans="2:7" s="50" customFormat="1" ht="13.5" customHeight="1" x14ac:dyDescent="0.15">
      <c r="B55" s="869" t="s">
        <v>907</v>
      </c>
      <c r="C55" s="870">
        <v>17601059</v>
      </c>
      <c r="D55" s="870">
        <v>11363301</v>
      </c>
      <c r="E55" s="907">
        <v>0.66</v>
      </c>
      <c r="F55" s="870">
        <v>6599018</v>
      </c>
      <c r="G55" s="908">
        <v>90.8</v>
      </c>
    </row>
    <row r="56" spans="2:7" s="50" customFormat="1" ht="13.5" customHeight="1" x14ac:dyDescent="0.15">
      <c r="B56" s="869" t="s">
        <v>908</v>
      </c>
      <c r="C56" s="870">
        <v>18573879</v>
      </c>
      <c r="D56" s="870">
        <v>11826579</v>
      </c>
      <c r="E56" s="907">
        <v>0.65</v>
      </c>
      <c r="F56" s="870">
        <v>7020233</v>
      </c>
      <c r="G56" s="908">
        <v>91.1</v>
      </c>
    </row>
    <row r="57" spans="2:7" s="50" customFormat="1" ht="13.5" customHeight="1" x14ac:dyDescent="0.15">
      <c r="B57" s="869" t="s">
        <v>909</v>
      </c>
      <c r="C57" s="870">
        <v>19355079</v>
      </c>
      <c r="D57" s="870">
        <v>11509379</v>
      </c>
      <c r="E57" s="907">
        <v>0.63</v>
      </c>
      <c r="F57" s="870">
        <v>7898425</v>
      </c>
      <c r="G57" s="908">
        <v>89.6</v>
      </c>
    </row>
    <row r="58" spans="2:7" s="50" customFormat="1" ht="13.5" customHeight="1" x14ac:dyDescent="0.15">
      <c r="B58" s="869" t="s">
        <v>910</v>
      </c>
      <c r="C58" s="870">
        <v>19993074</v>
      </c>
      <c r="D58" s="870">
        <v>12014578</v>
      </c>
      <c r="E58" s="907">
        <v>0.61</v>
      </c>
      <c r="F58" s="870">
        <v>8096913</v>
      </c>
      <c r="G58" s="908">
        <v>92.4</v>
      </c>
    </row>
    <row r="59" spans="2:7" s="50" customFormat="1" ht="13.5" customHeight="1" x14ac:dyDescent="0.15">
      <c r="B59" s="869" t="s">
        <v>911</v>
      </c>
      <c r="C59" s="870">
        <v>20731059</v>
      </c>
      <c r="D59" s="870">
        <v>12381487</v>
      </c>
      <c r="E59" s="907">
        <v>0.6</v>
      </c>
      <c r="F59" s="870">
        <v>8349578</v>
      </c>
      <c r="G59" s="908">
        <v>95.4</v>
      </c>
    </row>
    <row r="60" spans="2:7" s="50" customFormat="1" ht="13.5" customHeight="1" x14ac:dyDescent="0.15">
      <c r="B60" s="869" t="s">
        <v>912</v>
      </c>
      <c r="C60" s="870">
        <v>21322247</v>
      </c>
      <c r="D60" s="870">
        <v>12618664</v>
      </c>
      <c r="E60" s="907">
        <v>0.6</v>
      </c>
      <c r="F60" s="870">
        <v>8756764</v>
      </c>
      <c r="G60" s="908">
        <v>96.4</v>
      </c>
    </row>
    <row r="61" spans="2:7" ht="13.5" customHeight="1" x14ac:dyDescent="0.15">
      <c r="B61" s="43" t="s">
        <v>913</v>
      </c>
      <c r="C61" s="43"/>
      <c r="E61" s="875"/>
      <c r="G61" s="874"/>
    </row>
    <row r="62" spans="2:7" ht="13.5" customHeight="1" x14ac:dyDescent="0.15">
      <c r="B62" s="909" t="s">
        <v>914</v>
      </c>
      <c r="C62" s="910"/>
      <c r="D62" s="910"/>
      <c r="F62" s="10"/>
    </row>
  </sheetData>
  <mergeCells count="1">
    <mergeCell ref="B4:B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cellComments="asDisplayed" r:id="rId1"/>
  <headerFooter alignWithMargins="0">
    <oddHeader>&amp;R&amp;"ＭＳ Ｐゴシック,標準"20.行  財  政</oddHeader>
    <oddFooter>&amp;C&amp;"ＭＳ Ｐゴシック,標準"-156-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DEDE-9FB6-45A1-A531-5F00896500EB}">
  <dimension ref="A1:J132"/>
  <sheetViews>
    <sheetView showGridLines="0" zoomScaleNormal="100" zoomScaleSheetLayoutView="100" workbookViewId="0"/>
  </sheetViews>
  <sheetFormatPr defaultColWidth="9" defaultRowHeight="11.25" x14ac:dyDescent="0.15"/>
  <cols>
    <col min="1" max="1" width="1.625" style="8" customWidth="1"/>
    <col min="2" max="2" width="3.125" style="8" customWidth="1"/>
    <col min="3" max="3" width="2.625" style="8" customWidth="1"/>
    <col min="4" max="4" width="15.625" style="8" customWidth="1"/>
    <col min="5" max="5" width="2.625" style="8" customWidth="1"/>
    <col min="6" max="7" width="16.25" style="8" customWidth="1"/>
    <col min="8" max="8" width="16.25" style="41" customWidth="1"/>
    <col min="9" max="9" width="16.25" style="8" customWidth="1"/>
    <col min="10" max="16384" width="9" style="8"/>
  </cols>
  <sheetData>
    <row r="1" spans="1:10" ht="30" customHeight="1" x14ac:dyDescent="0.15">
      <c r="A1" s="7" t="s">
        <v>915</v>
      </c>
      <c r="B1" s="7"/>
      <c r="C1" s="7"/>
      <c r="F1" s="43"/>
      <c r="G1" s="43"/>
      <c r="H1" s="875"/>
      <c r="I1" s="43"/>
    </row>
    <row r="2" spans="1:10" ht="7.5" customHeight="1" x14ac:dyDescent="0.15">
      <c r="A2" s="1"/>
      <c r="B2" s="1"/>
      <c r="C2" s="1"/>
      <c r="D2" s="13"/>
      <c r="E2" s="13"/>
      <c r="F2" s="43"/>
      <c r="G2" s="43"/>
      <c r="H2" s="875"/>
    </row>
    <row r="3" spans="1:10" ht="22.5" customHeight="1" x14ac:dyDescent="0.15">
      <c r="A3" s="1"/>
      <c r="B3" s="1"/>
      <c r="C3" s="1"/>
      <c r="D3" s="13"/>
      <c r="E3" s="13"/>
      <c r="F3" s="43"/>
      <c r="G3" s="43"/>
      <c r="H3" s="875"/>
      <c r="I3" s="912" t="s">
        <v>916</v>
      </c>
    </row>
    <row r="4" spans="1:10" ht="18.75" customHeight="1" x14ac:dyDescent="0.15">
      <c r="B4" s="913" t="s">
        <v>695</v>
      </c>
      <c r="C4" s="914"/>
      <c r="D4" s="914"/>
      <c r="E4" s="915"/>
      <c r="F4" s="916" t="s">
        <v>917</v>
      </c>
      <c r="G4" s="916" t="s">
        <v>603</v>
      </c>
      <c r="H4" s="916" t="s">
        <v>918</v>
      </c>
      <c r="I4" s="916" t="s">
        <v>919</v>
      </c>
    </row>
    <row r="5" spans="1:10" ht="18.75" customHeight="1" x14ac:dyDescent="0.15">
      <c r="B5" s="917"/>
      <c r="C5" s="609"/>
      <c r="D5" s="609"/>
      <c r="E5" s="918"/>
      <c r="F5" s="919" t="s">
        <v>920</v>
      </c>
      <c r="G5" s="919" t="s">
        <v>921</v>
      </c>
      <c r="H5" s="919" t="s">
        <v>922</v>
      </c>
      <c r="I5" s="919" t="s">
        <v>920</v>
      </c>
    </row>
    <row r="6" spans="1:10" ht="23.25" hidden="1" customHeight="1" x14ac:dyDescent="0.15">
      <c r="B6" s="920" t="s">
        <v>757</v>
      </c>
      <c r="C6" s="921"/>
      <c r="D6" s="922"/>
      <c r="E6" s="923"/>
      <c r="F6" s="924" t="s">
        <v>94</v>
      </c>
      <c r="G6" s="924" t="s">
        <v>94</v>
      </c>
      <c r="H6" s="924" t="s">
        <v>94</v>
      </c>
      <c r="I6" s="925">
        <f>SUM(I7:I12)</f>
        <v>68666742</v>
      </c>
      <c r="J6" s="926"/>
    </row>
    <row r="7" spans="1:10" ht="22.5" hidden="1" customHeight="1" x14ac:dyDescent="0.15">
      <c r="B7" s="190"/>
      <c r="C7" s="927"/>
      <c r="D7" s="928" t="s">
        <v>923</v>
      </c>
      <c r="E7" s="929"/>
      <c r="F7" s="930"/>
      <c r="G7" s="930"/>
      <c r="H7" s="930"/>
      <c r="I7" s="931">
        <v>29542923</v>
      </c>
    </row>
    <row r="8" spans="1:10" ht="21" hidden="1" customHeight="1" x14ac:dyDescent="0.15">
      <c r="B8" s="190"/>
      <c r="C8" s="932"/>
      <c r="D8" s="933" t="s">
        <v>924</v>
      </c>
      <c r="E8" s="934"/>
      <c r="F8" s="935"/>
      <c r="G8" s="935"/>
      <c r="H8" s="935"/>
      <c r="I8" s="936">
        <v>589279</v>
      </c>
    </row>
    <row r="9" spans="1:10" ht="21" hidden="1" customHeight="1" x14ac:dyDescent="0.15">
      <c r="B9" s="190"/>
      <c r="C9" s="932"/>
      <c r="D9" s="933" t="s">
        <v>741</v>
      </c>
      <c r="E9" s="934"/>
      <c r="F9" s="935"/>
      <c r="G9" s="935"/>
      <c r="H9" s="935"/>
      <c r="I9" s="936">
        <v>5404962</v>
      </c>
    </row>
    <row r="10" spans="1:10" ht="21" hidden="1" customHeight="1" x14ac:dyDescent="0.15">
      <c r="B10" s="190"/>
      <c r="C10" s="932"/>
      <c r="D10" s="933" t="s">
        <v>925</v>
      </c>
      <c r="E10" s="934"/>
      <c r="F10" s="935"/>
      <c r="G10" s="935"/>
      <c r="H10" s="935"/>
      <c r="I10" s="936">
        <v>29440162</v>
      </c>
      <c r="J10" s="926"/>
    </row>
    <row r="11" spans="1:10" ht="21" hidden="1" customHeight="1" x14ac:dyDescent="0.15">
      <c r="B11" s="190"/>
      <c r="C11" s="932"/>
      <c r="D11" s="937" t="s">
        <v>749</v>
      </c>
      <c r="E11" s="934"/>
      <c r="F11" s="935"/>
      <c r="G11" s="935"/>
      <c r="H11" s="935"/>
      <c r="I11" s="936">
        <v>348416</v>
      </c>
      <c r="J11" s="926"/>
    </row>
    <row r="12" spans="1:10" ht="21" hidden="1" customHeight="1" x14ac:dyDescent="0.15">
      <c r="B12" s="195"/>
      <c r="C12" s="938"/>
      <c r="D12" s="939" t="s">
        <v>751</v>
      </c>
      <c r="E12" s="940"/>
      <c r="F12" s="941"/>
      <c r="G12" s="941"/>
      <c r="H12" s="941"/>
      <c r="I12" s="36">
        <v>3341000</v>
      </c>
    </row>
    <row r="13" spans="1:10" ht="24" hidden="1" customHeight="1" x14ac:dyDescent="0.15">
      <c r="B13" s="920" t="s">
        <v>758</v>
      </c>
      <c r="C13" s="921"/>
      <c r="D13" s="922"/>
      <c r="E13" s="923"/>
      <c r="F13" s="924">
        <f>SUM(F14:F19)</f>
        <v>68666742</v>
      </c>
      <c r="G13" s="924">
        <f>SUM(G14:G19)</f>
        <v>8277200</v>
      </c>
      <c r="H13" s="924">
        <f>SUM(H14:H19)</f>
        <v>4323228</v>
      </c>
      <c r="I13" s="924">
        <f>SUM(I14:I19)</f>
        <v>72620714</v>
      </c>
    </row>
    <row r="14" spans="1:10" ht="21" hidden="1" customHeight="1" x14ac:dyDescent="0.15">
      <c r="B14" s="190"/>
      <c r="C14" s="927"/>
      <c r="D14" s="928" t="s">
        <v>923</v>
      </c>
      <c r="E14" s="929"/>
      <c r="F14" s="931">
        <v>29542923</v>
      </c>
      <c r="G14" s="34">
        <v>5908500</v>
      </c>
      <c r="H14" s="34">
        <v>2551784</v>
      </c>
      <c r="I14" s="34">
        <f>F14+G14-H14</f>
        <v>32899639</v>
      </c>
    </row>
    <row r="15" spans="1:10" ht="21" hidden="1" customHeight="1" x14ac:dyDescent="0.15">
      <c r="B15" s="190"/>
      <c r="C15" s="932"/>
      <c r="D15" s="933" t="s">
        <v>924</v>
      </c>
      <c r="E15" s="934"/>
      <c r="F15" s="936">
        <f>+I8</f>
        <v>589279</v>
      </c>
      <c r="G15" s="936">
        <v>0</v>
      </c>
      <c r="H15" s="936">
        <v>116630</v>
      </c>
      <c r="I15" s="936">
        <v>472649</v>
      </c>
    </row>
    <row r="16" spans="1:10" ht="21" hidden="1" customHeight="1" x14ac:dyDescent="0.15">
      <c r="B16" s="190"/>
      <c r="C16" s="932"/>
      <c r="D16" s="933" t="s">
        <v>741</v>
      </c>
      <c r="E16" s="934"/>
      <c r="F16" s="936">
        <v>5404962</v>
      </c>
      <c r="G16" s="936">
        <v>28100</v>
      </c>
      <c r="H16" s="936">
        <v>252735</v>
      </c>
      <c r="I16" s="936">
        <v>5180328</v>
      </c>
    </row>
    <row r="17" spans="2:10" ht="21" hidden="1" customHeight="1" x14ac:dyDescent="0.15">
      <c r="B17" s="190"/>
      <c r="C17" s="932"/>
      <c r="D17" s="933" t="s">
        <v>925</v>
      </c>
      <c r="E17" s="934"/>
      <c r="F17" s="936">
        <v>29440162</v>
      </c>
      <c r="G17" s="936">
        <v>1894300</v>
      </c>
      <c r="H17" s="936">
        <v>1353771</v>
      </c>
      <c r="I17" s="936">
        <v>29980691</v>
      </c>
    </row>
    <row r="18" spans="2:10" ht="21" hidden="1" customHeight="1" x14ac:dyDescent="0.15">
      <c r="B18" s="190"/>
      <c r="C18" s="932"/>
      <c r="D18" s="937" t="s">
        <v>749</v>
      </c>
      <c r="E18" s="934"/>
      <c r="F18" s="936">
        <v>348416</v>
      </c>
      <c r="G18" s="936">
        <v>0</v>
      </c>
      <c r="H18" s="936">
        <v>32676</v>
      </c>
      <c r="I18" s="936">
        <v>315739</v>
      </c>
      <c r="J18" s="926"/>
    </row>
    <row r="19" spans="2:10" ht="21" hidden="1" customHeight="1" x14ac:dyDescent="0.15">
      <c r="B19" s="195"/>
      <c r="C19" s="938"/>
      <c r="D19" s="939" t="s">
        <v>751</v>
      </c>
      <c r="E19" s="940"/>
      <c r="F19" s="36">
        <v>3341000</v>
      </c>
      <c r="G19" s="36">
        <v>446300</v>
      </c>
      <c r="H19" s="36">
        <v>15632</v>
      </c>
      <c r="I19" s="36">
        <v>3771668</v>
      </c>
    </row>
    <row r="20" spans="2:10" ht="24" hidden="1" customHeight="1" x14ac:dyDescent="0.15">
      <c r="B20" s="920" t="s">
        <v>759</v>
      </c>
      <c r="C20" s="921"/>
      <c r="D20" s="922"/>
      <c r="E20" s="923"/>
      <c r="F20" s="924">
        <f>SUM(F21:F26)</f>
        <v>72620714</v>
      </c>
      <c r="G20" s="924">
        <f>SUM(G21:G26)</f>
        <v>5224339</v>
      </c>
      <c r="H20" s="924">
        <f>SUM(H21:H26)</f>
        <v>5697844</v>
      </c>
      <c r="I20" s="924">
        <f>SUM(I21:I26)</f>
        <v>72147209</v>
      </c>
    </row>
    <row r="21" spans="2:10" ht="21" hidden="1" customHeight="1" x14ac:dyDescent="0.15">
      <c r="B21" s="190"/>
      <c r="C21" s="927"/>
      <c r="D21" s="928" t="s">
        <v>923</v>
      </c>
      <c r="E21" s="929"/>
      <c r="F21" s="931">
        <v>32899639</v>
      </c>
      <c r="G21" s="34">
        <v>2264339</v>
      </c>
      <c r="H21" s="34">
        <v>2750204</v>
      </c>
      <c r="I21" s="34">
        <f>F21+G21-H21</f>
        <v>32413774</v>
      </c>
    </row>
    <row r="22" spans="2:10" ht="21" hidden="1" customHeight="1" x14ac:dyDescent="0.15">
      <c r="B22" s="190"/>
      <c r="C22" s="932"/>
      <c r="D22" s="933" t="s">
        <v>924</v>
      </c>
      <c r="E22" s="934"/>
      <c r="F22" s="936">
        <v>472649</v>
      </c>
      <c r="G22" s="936">
        <v>0</v>
      </c>
      <c r="H22" s="936">
        <v>90949</v>
      </c>
      <c r="I22" s="936">
        <v>381700</v>
      </c>
    </row>
    <row r="23" spans="2:10" ht="21" hidden="1" customHeight="1" x14ac:dyDescent="0.15">
      <c r="B23" s="190"/>
      <c r="C23" s="932"/>
      <c r="D23" s="933" t="s">
        <v>741</v>
      </c>
      <c r="E23" s="934"/>
      <c r="F23" s="936">
        <v>5180328</v>
      </c>
      <c r="G23" s="936">
        <v>119500</v>
      </c>
      <c r="H23" s="936">
        <v>283761</v>
      </c>
      <c r="I23" s="936">
        <v>5016067</v>
      </c>
    </row>
    <row r="24" spans="2:10" ht="21" hidden="1" customHeight="1" x14ac:dyDescent="0.15">
      <c r="B24" s="190"/>
      <c r="C24" s="932"/>
      <c r="D24" s="933" t="s">
        <v>925</v>
      </c>
      <c r="E24" s="934"/>
      <c r="F24" s="936">
        <v>29980691</v>
      </c>
      <c r="G24" s="936">
        <v>2821500</v>
      </c>
      <c r="H24" s="936">
        <v>2354734</v>
      </c>
      <c r="I24" s="936">
        <v>30447457</v>
      </c>
    </row>
    <row r="25" spans="2:10" ht="21" hidden="1" customHeight="1" x14ac:dyDescent="0.15">
      <c r="B25" s="190"/>
      <c r="C25" s="932"/>
      <c r="D25" s="937" t="s">
        <v>749</v>
      </c>
      <c r="E25" s="934"/>
      <c r="F25" s="936">
        <v>315739</v>
      </c>
      <c r="G25" s="936">
        <v>0</v>
      </c>
      <c r="H25" s="936">
        <v>33485</v>
      </c>
      <c r="I25" s="936">
        <v>282254</v>
      </c>
    </row>
    <row r="26" spans="2:10" ht="21" hidden="1" customHeight="1" x14ac:dyDescent="0.15">
      <c r="B26" s="195"/>
      <c r="C26" s="938"/>
      <c r="D26" s="939" t="s">
        <v>751</v>
      </c>
      <c r="E26" s="940"/>
      <c r="F26" s="36">
        <v>3771668</v>
      </c>
      <c r="G26" s="36">
        <v>19000</v>
      </c>
      <c r="H26" s="36">
        <v>184711</v>
      </c>
      <c r="I26" s="36">
        <v>3605957</v>
      </c>
    </row>
    <row r="27" spans="2:10" ht="24" hidden="1" customHeight="1" x14ac:dyDescent="0.15">
      <c r="B27" s="920" t="s">
        <v>760</v>
      </c>
      <c r="C27" s="921"/>
      <c r="D27" s="922"/>
      <c r="E27" s="923"/>
      <c r="F27" s="924">
        <f>SUM(F28:F32)</f>
        <v>72147209</v>
      </c>
      <c r="G27" s="924">
        <f>SUM(G28:G32)</f>
        <v>5656081</v>
      </c>
      <c r="H27" s="924">
        <f>SUM(H28:H32)</f>
        <v>7298294</v>
      </c>
      <c r="I27" s="924">
        <f>SUM(I28:I32)</f>
        <v>70504996</v>
      </c>
    </row>
    <row r="28" spans="2:10" ht="21" hidden="1" customHeight="1" x14ac:dyDescent="0.15">
      <c r="B28" s="190"/>
      <c r="C28" s="927"/>
      <c r="D28" s="928" t="s">
        <v>923</v>
      </c>
      <c r="E28" s="929"/>
      <c r="F28" s="931">
        <v>32795473</v>
      </c>
      <c r="G28" s="34">
        <v>2160781</v>
      </c>
      <c r="H28" s="34">
        <v>2868083</v>
      </c>
      <c r="I28" s="34">
        <v>32088171</v>
      </c>
    </row>
    <row r="29" spans="2:10" ht="21" hidden="1" customHeight="1" x14ac:dyDescent="0.15">
      <c r="B29" s="190"/>
      <c r="C29" s="932"/>
      <c r="D29" s="933" t="s">
        <v>741</v>
      </c>
      <c r="E29" s="934"/>
      <c r="F29" s="936">
        <v>5016067</v>
      </c>
      <c r="G29" s="936">
        <v>225600</v>
      </c>
      <c r="H29" s="936">
        <v>856352</v>
      </c>
      <c r="I29" s="936">
        <v>4385315</v>
      </c>
    </row>
    <row r="30" spans="2:10" ht="21" hidden="1" customHeight="1" x14ac:dyDescent="0.15">
      <c r="B30" s="190"/>
      <c r="C30" s="932"/>
      <c r="D30" s="933" t="s">
        <v>925</v>
      </c>
      <c r="E30" s="934"/>
      <c r="F30" s="936">
        <v>30447457</v>
      </c>
      <c r="G30" s="936">
        <v>3256700</v>
      </c>
      <c r="H30" s="936">
        <v>3327066</v>
      </c>
      <c r="I30" s="936">
        <v>30377091</v>
      </c>
    </row>
    <row r="31" spans="2:10" ht="21" hidden="1" customHeight="1" x14ac:dyDescent="0.15">
      <c r="B31" s="190"/>
      <c r="C31" s="932"/>
      <c r="D31" s="937" t="s">
        <v>749</v>
      </c>
      <c r="E31" s="934"/>
      <c r="F31" s="936">
        <v>282255</v>
      </c>
      <c r="G31" s="936">
        <v>0</v>
      </c>
      <c r="H31" s="936">
        <v>32654</v>
      </c>
      <c r="I31" s="936">
        <v>249601</v>
      </c>
    </row>
    <row r="32" spans="2:10" ht="21" hidden="1" customHeight="1" x14ac:dyDescent="0.15">
      <c r="B32" s="195"/>
      <c r="C32" s="938"/>
      <c r="D32" s="939" t="s">
        <v>751</v>
      </c>
      <c r="E32" s="940"/>
      <c r="F32" s="36">
        <v>3605957</v>
      </c>
      <c r="G32" s="36">
        <v>13000</v>
      </c>
      <c r="H32" s="36">
        <v>214139</v>
      </c>
      <c r="I32" s="36">
        <v>3404818</v>
      </c>
    </row>
    <row r="33" spans="2:9" ht="24" hidden="1" customHeight="1" x14ac:dyDescent="0.15">
      <c r="B33" s="920" t="s">
        <v>761</v>
      </c>
      <c r="C33" s="921"/>
      <c r="D33" s="922"/>
      <c r="E33" s="923"/>
      <c r="F33" s="924">
        <f>SUM(F34:F38)</f>
        <v>70504996</v>
      </c>
      <c r="G33" s="924">
        <f>SUM(G34:G38)</f>
        <v>5867535</v>
      </c>
      <c r="H33" s="924">
        <f>SUM(H34:H38)</f>
        <v>7168477</v>
      </c>
      <c r="I33" s="924">
        <f>SUM(I34:I38)</f>
        <v>69204054</v>
      </c>
    </row>
    <row r="34" spans="2:9" ht="18" hidden="1" customHeight="1" x14ac:dyDescent="0.15">
      <c r="B34" s="190"/>
      <c r="C34" s="927"/>
      <c r="D34" s="928" t="s">
        <v>923</v>
      </c>
      <c r="E34" s="929"/>
      <c r="F34" s="931">
        <v>32088171</v>
      </c>
      <c r="G34" s="34">
        <v>2328335</v>
      </c>
      <c r="H34" s="34">
        <v>3092333</v>
      </c>
      <c r="I34" s="34">
        <f>F34+G34-H34</f>
        <v>31324173</v>
      </c>
    </row>
    <row r="35" spans="2:9" ht="18" hidden="1" customHeight="1" x14ac:dyDescent="0.15">
      <c r="B35" s="190"/>
      <c r="C35" s="932"/>
      <c r="D35" s="933" t="s">
        <v>926</v>
      </c>
      <c r="E35" s="934"/>
      <c r="F35" s="936">
        <v>4385315</v>
      </c>
      <c r="G35" s="936">
        <v>627900</v>
      </c>
      <c r="H35" s="936">
        <v>732095</v>
      </c>
      <c r="I35" s="936">
        <v>4281120</v>
      </c>
    </row>
    <row r="36" spans="2:9" ht="18" hidden="1" customHeight="1" x14ac:dyDescent="0.15">
      <c r="B36" s="190"/>
      <c r="C36" s="932"/>
      <c r="D36" s="933" t="s">
        <v>927</v>
      </c>
      <c r="E36" s="934"/>
      <c r="F36" s="936">
        <v>30377091</v>
      </c>
      <c r="G36" s="936">
        <v>2911300</v>
      </c>
      <c r="H36" s="936">
        <v>3096301</v>
      </c>
      <c r="I36" s="936">
        <v>30192090</v>
      </c>
    </row>
    <row r="37" spans="2:9" ht="18" hidden="1" customHeight="1" x14ac:dyDescent="0.15">
      <c r="B37" s="190"/>
      <c r="C37" s="932"/>
      <c r="D37" s="937" t="s">
        <v>928</v>
      </c>
      <c r="E37" s="934"/>
      <c r="F37" s="936">
        <v>249601</v>
      </c>
      <c r="G37" s="936">
        <v>0</v>
      </c>
      <c r="H37" s="936">
        <v>27354</v>
      </c>
      <c r="I37" s="936">
        <v>222247</v>
      </c>
    </row>
    <row r="38" spans="2:9" ht="18" hidden="1" customHeight="1" x14ac:dyDescent="0.15">
      <c r="B38" s="195"/>
      <c r="C38" s="938"/>
      <c r="D38" s="939" t="s">
        <v>929</v>
      </c>
      <c r="E38" s="940"/>
      <c r="F38" s="36">
        <v>3404818</v>
      </c>
      <c r="G38" s="36">
        <v>0</v>
      </c>
      <c r="H38" s="36">
        <v>220394</v>
      </c>
      <c r="I38" s="36">
        <v>3184424</v>
      </c>
    </row>
    <row r="39" spans="2:9" ht="24" hidden="1" customHeight="1" x14ac:dyDescent="0.15">
      <c r="B39" s="920" t="s">
        <v>762</v>
      </c>
      <c r="C39" s="921"/>
      <c r="D39" s="922"/>
      <c r="E39" s="923"/>
      <c r="F39" s="924">
        <f>SUM(F40:F44)</f>
        <v>69204054</v>
      </c>
      <c r="G39" s="924">
        <f>SUM(G40:G44)</f>
        <v>4890800</v>
      </c>
      <c r="H39" s="924">
        <f>SUM(H40:H44)</f>
        <v>5338181</v>
      </c>
      <c r="I39" s="924">
        <f>SUM(I40:I44)</f>
        <v>68756573</v>
      </c>
    </row>
    <row r="40" spans="2:9" ht="18" hidden="1" customHeight="1" x14ac:dyDescent="0.15">
      <c r="B40" s="190"/>
      <c r="C40" s="927"/>
      <c r="D40" s="928" t="s">
        <v>923</v>
      </c>
      <c r="E40" s="929"/>
      <c r="F40" s="931">
        <v>31324173</v>
      </c>
      <c r="G40" s="34">
        <v>3470500</v>
      </c>
      <c r="H40" s="34">
        <v>3195653</v>
      </c>
      <c r="I40" s="34">
        <v>31599020</v>
      </c>
    </row>
    <row r="41" spans="2:9" ht="18" hidden="1" customHeight="1" x14ac:dyDescent="0.15">
      <c r="B41" s="190"/>
      <c r="C41" s="932"/>
      <c r="D41" s="933" t="s">
        <v>926</v>
      </c>
      <c r="E41" s="934"/>
      <c r="F41" s="936">
        <f>I35</f>
        <v>4281120</v>
      </c>
      <c r="G41" s="936">
        <v>141000</v>
      </c>
      <c r="H41" s="936">
        <v>258992</v>
      </c>
      <c r="I41" s="936">
        <f>F41+G41-H41</f>
        <v>4163128</v>
      </c>
    </row>
    <row r="42" spans="2:9" ht="18" hidden="1" customHeight="1" x14ac:dyDescent="0.15">
      <c r="B42" s="190"/>
      <c r="C42" s="932"/>
      <c r="D42" s="933" t="s">
        <v>927</v>
      </c>
      <c r="E42" s="934"/>
      <c r="F42" s="936">
        <f>I36</f>
        <v>30192090</v>
      </c>
      <c r="G42" s="936">
        <v>1251300</v>
      </c>
      <c r="H42" s="936">
        <v>1634788</v>
      </c>
      <c r="I42" s="936">
        <v>29808502</v>
      </c>
    </row>
    <row r="43" spans="2:9" ht="18" hidden="1" customHeight="1" x14ac:dyDescent="0.15">
      <c r="B43" s="190"/>
      <c r="C43" s="932"/>
      <c r="D43" s="937" t="s">
        <v>928</v>
      </c>
      <c r="E43" s="934"/>
      <c r="F43" s="936">
        <f>I37</f>
        <v>222247</v>
      </c>
      <c r="G43" s="936">
        <v>0</v>
      </c>
      <c r="H43" s="936">
        <v>26044</v>
      </c>
      <c r="I43" s="936">
        <v>196203</v>
      </c>
    </row>
    <row r="44" spans="2:9" ht="18" hidden="1" customHeight="1" x14ac:dyDescent="0.15">
      <c r="B44" s="195"/>
      <c r="C44" s="938"/>
      <c r="D44" s="939" t="s">
        <v>929</v>
      </c>
      <c r="E44" s="940"/>
      <c r="F44" s="36">
        <v>3184424</v>
      </c>
      <c r="G44" s="36">
        <v>28000</v>
      </c>
      <c r="H44" s="36">
        <v>222704</v>
      </c>
      <c r="I44" s="36">
        <v>2989720</v>
      </c>
    </row>
    <row r="45" spans="2:9" ht="24" hidden="1" customHeight="1" x14ac:dyDescent="0.15">
      <c r="B45" s="920" t="s">
        <v>763</v>
      </c>
      <c r="C45" s="921"/>
      <c r="D45" s="922"/>
      <c r="E45" s="923"/>
      <c r="F45" s="924">
        <f>SUM(F46:F50)</f>
        <v>68756673</v>
      </c>
      <c r="G45" s="924">
        <f>SUM(G46:G50)</f>
        <v>4969600</v>
      </c>
      <c r="H45" s="924">
        <f>SUM(H46:H50)</f>
        <v>5436620</v>
      </c>
      <c r="I45" s="924">
        <f>SUM(I46:I50)</f>
        <v>68289653</v>
      </c>
    </row>
    <row r="46" spans="2:9" ht="18" hidden="1" customHeight="1" x14ac:dyDescent="0.15">
      <c r="B46" s="190"/>
      <c r="C46" s="927"/>
      <c r="D46" s="928" t="s">
        <v>923</v>
      </c>
      <c r="E46" s="929"/>
      <c r="F46" s="931">
        <v>31599020</v>
      </c>
      <c r="G46" s="34">
        <v>3424600</v>
      </c>
      <c r="H46" s="34">
        <v>3083246</v>
      </c>
      <c r="I46" s="34">
        <v>31940374</v>
      </c>
    </row>
    <row r="47" spans="2:9" ht="18" hidden="1" customHeight="1" x14ac:dyDescent="0.15">
      <c r="B47" s="190"/>
      <c r="C47" s="932"/>
      <c r="D47" s="933" t="s">
        <v>926</v>
      </c>
      <c r="E47" s="934"/>
      <c r="F47" s="936">
        <v>4163128</v>
      </c>
      <c r="G47" s="936">
        <v>76000</v>
      </c>
      <c r="H47" s="936">
        <v>284199</v>
      </c>
      <c r="I47" s="936">
        <v>3954929</v>
      </c>
    </row>
    <row r="48" spans="2:9" ht="18" hidden="1" customHeight="1" x14ac:dyDescent="0.15">
      <c r="B48" s="190"/>
      <c r="C48" s="932"/>
      <c r="D48" s="933" t="s">
        <v>927</v>
      </c>
      <c r="E48" s="934"/>
      <c r="F48" s="936">
        <v>29808602</v>
      </c>
      <c r="G48" s="936">
        <v>1282500</v>
      </c>
      <c r="H48" s="936">
        <v>1901059</v>
      </c>
      <c r="I48" s="936">
        <v>29190043</v>
      </c>
    </row>
    <row r="49" spans="2:9" ht="18" hidden="1" customHeight="1" x14ac:dyDescent="0.15">
      <c r="B49" s="190"/>
      <c r="C49" s="932"/>
      <c r="D49" s="937" t="s">
        <v>928</v>
      </c>
      <c r="E49" s="934"/>
      <c r="F49" s="936">
        <v>196203</v>
      </c>
      <c r="G49" s="936">
        <v>0</v>
      </c>
      <c r="H49" s="936">
        <v>46324</v>
      </c>
      <c r="I49" s="936">
        <v>149879</v>
      </c>
    </row>
    <row r="50" spans="2:9" ht="18" hidden="1" customHeight="1" x14ac:dyDescent="0.15">
      <c r="B50" s="195"/>
      <c r="C50" s="938"/>
      <c r="D50" s="939" t="s">
        <v>929</v>
      </c>
      <c r="E50" s="940"/>
      <c r="F50" s="36">
        <v>2989720</v>
      </c>
      <c r="G50" s="36">
        <v>186500</v>
      </c>
      <c r="H50" s="36">
        <v>121792</v>
      </c>
      <c r="I50" s="36">
        <v>3054428</v>
      </c>
    </row>
    <row r="51" spans="2:9" ht="18.75" hidden="1" customHeight="1" x14ac:dyDescent="0.15">
      <c r="B51" s="920" t="s">
        <v>764</v>
      </c>
      <c r="C51" s="921"/>
      <c r="D51" s="922"/>
      <c r="E51" s="923"/>
      <c r="F51" s="924">
        <f>SUM(F52:F56)</f>
        <v>68289653</v>
      </c>
      <c r="G51" s="924">
        <f>SUM(G52:G56)</f>
        <v>6031309</v>
      </c>
      <c r="H51" s="924">
        <f>SUM(H52:H56)</f>
        <v>5376029</v>
      </c>
      <c r="I51" s="924">
        <f>SUM(I52:I56)</f>
        <v>68944933</v>
      </c>
    </row>
    <row r="52" spans="2:9" ht="15" hidden="1" customHeight="1" x14ac:dyDescent="0.15">
      <c r="B52" s="190"/>
      <c r="C52" s="927"/>
      <c r="D52" s="928" t="s">
        <v>923</v>
      </c>
      <c r="E52" s="929"/>
      <c r="F52" s="931">
        <v>31940374</v>
      </c>
      <c r="G52" s="34">
        <v>4435209</v>
      </c>
      <c r="H52" s="34">
        <v>3049745</v>
      </c>
      <c r="I52" s="34">
        <v>33325838</v>
      </c>
    </row>
    <row r="53" spans="2:9" ht="15" hidden="1" customHeight="1" x14ac:dyDescent="0.15">
      <c r="B53" s="190"/>
      <c r="C53" s="932"/>
      <c r="D53" s="933" t="s">
        <v>926</v>
      </c>
      <c r="E53" s="934"/>
      <c r="F53" s="936">
        <v>3954929</v>
      </c>
      <c r="G53" s="936">
        <v>89100</v>
      </c>
      <c r="H53" s="936">
        <v>299249</v>
      </c>
      <c r="I53" s="936">
        <v>3744780</v>
      </c>
    </row>
    <row r="54" spans="2:9" ht="15" hidden="1" customHeight="1" x14ac:dyDescent="0.15">
      <c r="B54" s="190"/>
      <c r="C54" s="932"/>
      <c r="D54" s="933" t="s">
        <v>927</v>
      </c>
      <c r="E54" s="934"/>
      <c r="F54" s="936">
        <v>29190043</v>
      </c>
      <c r="G54" s="936">
        <v>1292500</v>
      </c>
      <c r="H54" s="936">
        <v>1910234</v>
      </c>
      <c r="I54" s="936">
        <v>28572309</v>
      </c>
    </row>
    <row r="55" spans="2:9" ht="15" hidden="1" customHeight="1" x14ac:dyDescent="0.15">
      <c r="B55" s="190"/>
      <c r="C55" s="932"/>
      <c r="D55" s="937" t="s">
        <v>928</v>
      </c>
      <c r="E55" s="934"/>
      <c r="F55" s="936">
        <v>149879</v>
      </c>
      <c r="G55" s="936">
        <v>0</v>
      </c>
      <c r="H55" s="936">
        <v>7546</v>
      </c>
      <c r="I55" s="936">
        <v>142333</v>
      </c>
    </row>
    <row r="56" spans="2:9" ht="15" hidden="1" customHeight="1" x14ac:dyDescent="0.15">
      <c r="B56" s="195"/>
      <c r="C56" s="938"/>
      <c r="D56" s="939" t="s">
        <v>929</v>
      </c>
      <c r="E56" s="940"/>
      <c r="F56" s="36">
        <v>3054428</v>
      </c>
      <c r="G56" s="36">
        <v>214500</v>
      </c>
      <c r="H56" s="36">
        <v>109255</v>
      </c>
      <c r="I56" s="36">
        <v>3159673</v>
      </c>
    </row>
    <row r="57" spans="2:9" ht="18.75" hidden="1" customHeight="1" x14ac:dyDescent="0.15">
      <c r="B57" s="920" t="s">
        <v>765</v>
      </c>
      <c r="C57" s="921"/>
      <c r="D57" s="922"/>
      <c r="E57" s="923"/>
      <c r="F57" s="924">
        <f>SUM(F58:F62)</f>
        <v>68944933</v>
      </c>
      <c r="G57" s="924">
        <f>SUM(G58:G62)</f>
        <v>6504975</v>
      </c>
      <c r="H57" s="924">
        <f>SUM(H58:H62)</f>
        <v>5318160</v>
      </c>
      <c r="I57" s="924">
        <f>SUM(I58:I62)</f>
        <v>70131748</v>
      </c>
    </row>
    <row r="58" spans="2:9" ht="15" hidden="1" customHeight="1" x14ac:dyDescent="0.15">
      <c r="B58" s="190"/>
      <c r="C58" s="927"/>
      <c r="D58" s="928" t="s">
        <v>923</v>
      </c>
      <c r="E58" s="929"/>
      <c r="F58" s="931">
        <v>33325838</v>
      </c>
      <c r="G58" s="34">
        <v>4778375</v>
      </c>
      <c r="H58" s="34">
        <v>2948651</v>
      </c>
      <c r="I58" s="34">
        <v>35155562</v>
      </c>
    </row>
    <row r="59" spans="2:9" ht="15" hidden="1" customHeight="1" x14ac:dyDescent="0.15">
      <c r="B59" s="190"/>
      <c r="C59" s="932"/>
      <c r="D59" s="933" t="s">
        <v>926</v>
      </c>
      <c r="E59" s="934"/>
      <c r="F59" s="936">
        <v>3744780</v>
      </c>
      <c r="G59" s="936">
        <v>377200</v>
      </c>
      <c r="H59" s="936">
        <v>313656</v>
      </c>
      <c r="I59" s="936">
        <v>3808324</v>
      </c>
    </row>
    <row r="60" spans="2:9" ht="15" hidden="1" customHeight="1" x14ac:dyDescent="0.15">
      <c r="B60" s="190"/>
      <c r="C60" s="932"/>
      <c r="D60" s="933" t="s">
        <v>927</v>
      </c>
      <c r="E60" s="934"/>
      <c r="F60" s="936">
        <v>28572309</v>
      </c>
      <c r="G60" s="936">
        <v>1317400</v>
      </c>
      <c r="H60" s="936">
        <v>1894988</v>
      </c>
      <c r="I60" s="936">
        <v>27994721</v>
      </c>
    </row>
    <row r="61" spans="2:9" ht="15" hidden="1" customHeight="1" x14ac:dyDescent="0.15">
      <c r="B61" s="190"/>
      <c r="C61" s="932"/>
      <c r="D61" s="937" t="s">
        <v>928</v>
      </c>
      <c r="E61" s="934"/>
      <c r="F61" s="936">
        <v>142333</v>
      </c>
      <c r="G61" s="936">
        <v>0</v>
      </c>
      <c r="H61" s="936">
        <v>7687</v>
      </c>
      <c r="I61" s="936">
        <v>134646</v>
      </c>
    </row>
    <row r="62" spans="2:9" ht="15" hidden="1" customHeight="1" x14ac:dyDescent="0.15">
      <c r="B62" s="195"/>
      <c r="C62" s="938"/>
      <c r="D62" s="939" t="s">
        <v>929</v>
      </c>
      <c r="E62" s="940"/>
      <c r="F62" s="36">
        <v>3159673</v>
      </c>
      <c r="G62" s="36">
        <v>32000</v>
      </c>
      <c r="H62" s="36">
        <v>153178</v>
      </c>
      <c r="I62" s="36">
        <v>3038495</v>
      </c>
    </row>
    <row r="63" spans="2:9" ht="18.75" hidden="1" customHeight="1" x14ac:dyDescent="0.15">
      <c r="B63" s="920" t="s">
        <v>766</v>
      </c>
      <c r="C63" s="921"/>
      <c r="D63" s="922"/>
      <c r="E63" s="923"/>
      <c r="F63" s="924">
        <f>SUM(F64:F68)</f>
        <v>70131748</v>
      </c>
      <c r="G63" s="924">
        <f>SUM(G64:G68)</f>
        <v>7375470</v>
      </c>
      <c r="H63" s="924">
        <f>SUM(H64:H68)</f>
        <v>5363894</v>
      </c>
      <c r="I63" s="924">
        <f>SUM(I64:I68)</f>
        <v>72143324</v>
      </c>
    </row>
    <row r="64" spans="2:9" ht="15" hidden="1" customHeight="1" x14ac:dyDescent="0.15">
      <c r="B64" s="190"/>
      <c r="C64" s="927"/>
      <c r="D64" s="928" t="s">
        <v>923</v>
      </c>
      <c r="E64" s="929"/>
      <c r="F64" s="931">
        <v>35155562</v>
      </c>
      <c r="G64" s="34">
        <v>5090170</v>
      </c>
      <c r="H64" s="34">
        <v>2859895</v>
      </c>
      <c r="I64" s="34">
        <v>37385837</v>
      </c>
    </row>
    <row r="65" spans="2:9" ht="15" hidden="1" customHeight="1" x14ac:dyDescent="0.15">
      <c r="B65" s="190"/>
      <c r="C65" s="932"/>
      <c r="D65" s="933" t="s">
        <v>926</v>
      </c>
      <c r="E65" s="934"/>
      <c r="F65" s="936">
        <v>3808324</v>
      </c>
      <c r="G65" s="936">
        <v>501400</v>
      </c>
      <c r="H65" s="936">
        <v>321801</v>
      </c>
      <c r="I65" s="936">
        <v>3987923</v>
      </c>
    </row>
    <row r="66" spans="2:9" ht="15" hidden="1" customHeight="1" x14ac:dyDescent="0.15">
      <c r="B66" s="190"/>
      <c r="C66" s="932"/>
      <c r="D66" s="933" t="s">
        <v>927</v>
      </c>
      <c r="E66" s="934"/>
      <c r="F66" s="936">
        <v>27994721</v>
      </c>
      <c r="G66" s="936">
        <v>1649900</v>
      </c>
      <c r="H66" s="936">
        <v>1968722</v>
      </c>
      <c r="I66" s="936">
        <v>27675899</v>
      </c>
    </row>
    <row r="67" spans="2:9" ht="15" hidden="1" customHeight="1" x14ac:dyDescent="0.15">
      <c r="B67" s="190"/>
      <c r="C67" s="932"/>
      <c r="D67" s="937" t="s">
        <v>928</v>
      </c>
      <c r="E67" s="934"/>
      <c r="F67" s="936">
        <v>134646</v>
      </c>
      <c r="G67" s="936">
        <v>0</v>
      </c>
      <c r="H67" s="936">
        <v>7830</v>
      </c>
      <c r="I67" s="936">
        <v>126816</v>
      </c>
    </row>
    <row r="68" spans="2:9" ht="15" hidden="1" customHeight="1" x14ac:dyDescent="0.15">
      <c r="B68" s="195"/>
      <c r="C68" s="938"/>
      <c r="D68" s="939" t="s">
        <v>929</v>
      </c>
      <c r="E68" s="940"/>
      <c r="F68" s="36">
        <v>3038495</v>
      </c>
      <c r="G68" s="36">
        <v>134000</v>
      </c>
      <c r="H68" s="36">
        <v>205646</v>
      </c>
      <c r="I68" s="36">
        <v>2966849</v>
      </c>
    </row>
    <row r="69" spans="2:9" ht="18.75" hidden="1" customHeight="1" x14ac:dyDescent="0.15">
      <c r="B69" s="920" t="s">
        <v>767</v>
      </c>
      <c r="C69" s="921"/>
      <c r="D69" s="922"/>
      <c r="E69" s="923"/>
      <c r="F69" s="924">
        <f>SUM(F70:F74)</f>
        <v>72143323</v>
      </c>
      <c r="G69" s="924">
        <f>SUM(G70:G74)</f>
        <v>6734857</v>
      </c>
      <c r="H69" s="924">
        <f>SUM(H70:H74)</f>
        <v>5123980</v>
      </c>
      <c r="I69" s="924">
        <f>SUM(I70:I74)</f>
        <v>73754201</v>
      </c>
    </row>
    <row r="70" spans="2:9" ht="15" hidden="1" customHeight="1" x14ac:dyDescent="0.15">
      <c r="B70" s="190"/>
      <c r="C70" s="927"/>
      <c r="D70" s="928" t="s">
        <v>923</v>
      </c>
      <c r="E70" s="929"/>
      <c r="F70" s="931">
        <v>37385837</v>
      </c>
      <c r="G70" s="34">
        <v>4734957</v>
      </c>
      <c r="H70" s="34">
        <v>2562681</v>
      </c>
      <c r="I70" s="34">
        <v>39558113</v>
      </c>
    </row>
    <row r="71" spans="2:9" ht="15" hidden="1" customHeight="1" x14ac:dyDescent="0.15">
      <c r="B71" s="190"/>
      <c r="C71" s="932"/>
      <c r="D71" s="933" t="s">
        <v>926</v>
      </c>
      <c r="E71" s="934"/>
      <c r="F71" s="936">
        <v>3987923</v>
      </c>
      <c r="G71" s="936">
        <v>235100</v>
      </c>
      <c r="H71" s="936">
        <v>344613</v>
      </c>
      <c r="I71" s="936">
        <v>3878410</v>
      </c>
    </row>
    <row r="72" spans="2:9" ht="15" hidden="1" customHeight="1" x14ac:dyDescent="0.15">
      <c r="B72" s="190"/>
      <c r="C72" s="932"/>
      <c r="D72" s="933" t="s">
        <v>927</v>
      </c>
      <c r="E72" s="934"/>
      <c r="F72" s="936">
        <v>27675899</v>
      </c>
      <c r="G72" s="936">
        <v>1727800</v>
      </c>
      <c r="H72" s="936">
        <v>1992925</v>
      </c>
      <c r="I72" s="936">
        <v>27410774</v>
      </c>
    </row>
    <row r="73" spans="2:9" ht="15" hidden="1" customHeight="1" x14ac:dyDescent="0.15">
      <c r="B73" s="190"/>
      <c r="C73" s="932"/>
      <c r="D73" s="937" t="s">
        <v>928</v>
      </c>
      <c r="E73" s="934"/>
      <c r="F73" s="936">
        <v>126816</v>
      </c>
      <c r="G73" s="936">
        <v>0</v>
      </c>
      <c r="H73" s="936">
        <v>7976</v>
      </c>
      <c r="I73" s="936">
        <v>118840</v>
      </c>
    </row>
    <row r="74" spans="2:9" ht="15" hidden="1" customHeight="1" x14ac:dyDescent="0.15">
      <c r="B74" s="195"/>
      <c r="C74" s="938"/>
      <c r="D74" s="939" t="s">
        <v>929</v>
      </c>
      <c r="E74" s="940"/>
      <c r="F74" s="36">
        <v>2966848</v>
      </c>
      <c r="G74" s="36">
        <v>37000</v>
      </c>
      <c r="H74" s="36">
        <v>215785</v>
      </c>
      <c r="I74" s="36">
        <v>2788064</v>
      </c>
    </row>
    <row r="75" spans="2:9" ht="18.75" hidden="1" customHeight="1" x14ac:dyDescent="0.15">
      <c r="B75" s="920" t="s">
        <v>768</v>
      </c>
      <c r="C75" s="921"/>
      <c r="D75" s="922"/>
      <c r="E75" s="923"/>
      <c r="F75" s="924">
        <f>SUM(F76:F80)</f>
        <v>73754201</v>
      </c>
      <c r="G75" s="924">
        <f>SUM(G76:G80)</f>
        <v>9175301</v>
      </c>
      <c r="H75" s="924">
        <f>SUM(H76:H80)</f>
        <v>5254708</v>
      </c>
      <c r="I75" s="924">
        <f>SUM(I76:I80)</f>
        <v>77674794</v>
      </c>
    </row>
    <row r="76" spans="2:9" ht="15" hidden="1" customHeight="1" x14ac:dyDescent="0.15">
      <c r="B76" s="190"/>
      <c r="C76" s="927"/>
      <c r="D76" s="928" t="s">
        <v>923</v>
      </c>
      <c r="E76" s="929"/>
      <c r="F76" s="931">
        <v>39558113</v>
      </c>
      <c r="G76" s="34">
        <v>7417701</v>
      </c>
      <c r="H76" s="34">
        <v>2667744</v>
      </c>
      <c r="I76" s="34">
        <v>44308070</v>
      </c>
    </row>
    <row r="77" spans="2:9" ht="15" hidden="1" customHeight="1" x14ac:dyDescent="0.15">
      <c r="B77" s="190"/>
      <c r="C77" s="932"/>
      <c r="D77" s="933" t="s">
        <v>926</v>
      </c>
      <c r="E77" s="934"/>
      <c r="F77" s="936">
        <v>3878410</v>
      </c>
      <c r="G77" s="936">
        <v>326200</v>
      </c>
      <c r="H77" s="936">
        <v>345778</v>
      </c>
      <c r="I77" s="936">
        <v>3858832</v>
      </c>
    </row>
    <row r="78" spans="2:9" ht="15" hidden="1" customHeight="1" x14ac:dyDescent="0.15">
      <c r="B78" s="190"/>
      <c r="C78" s="932"/>
      <c r="D78" s="933" t="s">
        <v>927</v>
      </c>
      <c r="E78" s="934"/>
      <c r="F78" s="936">
        <v>27410774</v>
      </c>
      <c r="G78" s="936">
        <v>1383900</v>
      </c>
      <c r="H78" s="936">
        <v>1988590</v>
      </c>
      <c r="I78" s="936">
        <v>26806084</v>
      </c>
    </row>
    <row r="79" spans="2:9" ht="15" hidden="1" customHeight="1" x14ac:dyDescent="0.15">
      <c r="B79" s="190"/>
      <c r="C79" s="932"/>
      <c r="D79" s="937" t="s">
        <v>928</v>
      </c>
      <c r="E79" s="934"/>
      <c r="F79" s="936">
        <v>118840</v>
      </c>
      <c r="G79" s="936">
        <v>0</v>
      </c>
      <c r="H79" s="936">
        <v>8126</v>
      </c>
      <c r="I79" s="936">
        <v>110714</v>
      </c>
    </row>
    <row r="80" spans="2:9" ht="15" hidden="1" customHeight="1" x14ac:dyDescent="0.15">
      <c r="B80" s="195"/>
      <c r="C80" s="938"/>
      <c r="D80" s="939" t="s">
        <v>929</v>
      </c>
      <c r="E80" s="940"/>
      <c r="F80" s="36">
        <v>2788064</v>
      </c>
      <c r="G80" s="36">
        <v>47500</v>
      </c>
      <c r="H80" s="36">
        <v>244470</v>
      </c>
      <c r="I80" s="36">
        <v>2591094</v>
      </c>
    </row>
    <row r="81" spans="2:9" ht="18.75" hidden="1" customHeight="1" x14ac:dyDescent="0.15">
      <c r="B81" s="920" t="s">
        <v>769</v>
      </c>
      <c r="C81" s="921"/>
      <c r="D81" s="922"/>
      <c r="E81" s="923"/>
      <c r="F81" s="924">
        <f>SUM(F82:F86)</f>
        <v>77674793</v>
      </c>
      <c r="G81" s="924">
        <f>SUM(G82:G86)</f>
        <v>7610403</v>
      </c>
      <c r="H81" s="924">
        <f>SUM(H82:H86)</f>
        <v>5457312</v>
      </c>
      <c r="I81" s="924">
        <f>SUM(I82:I86)</f>
        <v>79827884</v>
      </c>
    </row>
    <row r="82" spans="2:9" ht="15" hidden="1" customHeight="1" x14ac:dyDescent="0.15">
      <c r="B82" s="190"/>
      <c r="C82" s="927"/>
      <c r="D82" s="928" t="s">
        <v>923</v>
      </c>
      <c r="E82" s="929"/>
      <c r="F82" s="931">
        <v>44308069</v>
      </c>
      <c r="G82" s="34">
        <v>5941703</v>
      </c>
      <c r="H82" s="34">
        <v>3004169</v>
      </c>
      <c r="I82" s="34">
        <v>47245603</v>
      </c>
    </row>
    <row r="83" spans="2:9" ht="15" hidden="1" customHeight="1" x14ac:dyDescent="0.15">
      <c r="B83" s="190"/>
      <c r="C83" s="932"/>
      <c r="D83" s="933" t="s">
        <v>926</v>
      </c>
      <c r="E83" s="934"/>
      <c r="F83" s="936">
        <v>3858832</v>
      </c>
      <c r="G83" s="936">
        <v>526300</v>
      </c>
      <c r="H83" s="936">
        <v>313580</v>
      </c>
      <c r="I83" s="936">
        <v>4071552</v>
      </c>
    </row>
    <row r="84" spans="2:9" ht="15" hidden="1" customHeight="1" x14ac:dyDescent="0.15">
      <c r="B84" s="190"/>
      <c r="C84" s="932"/>
      <c r="D84" s="933" t="s">
        <v>927</v>
      </c>
      <c r="E84" s="934"/>
      <c r="F84" s="936">
        <v>26806084</v>
      </c>
      <c r="G84" s="936">
        <v>1052400</v>
      </c>
      <c r="H84" s="936">
        <v>1921958</v>
      </c>
      <c r="I84" s="936">
        <v>25936526</v>
      </c>
    </row>
    <row r="85" spans="2:9" ht="15" hidden="1" customHeight="1" x14ac:dyDescent="0.15">
      <c r="B85" s="190"/>
      <c r="C85" s="932"/>
      <c r="D85" s="937" t="s">
        <v>928</v>
      </c>
      <c r="E85" s="934"/>
      <c r="F85" s="936">
        <v>110714</v>
      </c>
      <c r="G85" s="936">
        <v>0</v>
      </c>
      <c r="H85" s="936">
        <v>8277</v>
      </c>
      <c r="I85" s="936">
        <v>102437</v>
      </c>
    </row>
    <row r="86" spans="2:9" ht="15" hidden="1" customHeight="1" x14ac:dyDescent="0.15">
      <c r="B86" s="195"/>
      <c r="C86" s="938"/>
      <c r="D86" s="939" t="s">
        <v>929</v>
      </c>
      <c r="E86" s="940"/>
      <c r="F86" s="36">
        <v>2591094</v>
      </c>
      <c r="G86" s="36">
        <v>90000</v>
      </c>
      <c r="H86" s="36">
        <v>209328</v>
      </c>
      <c r="I86" s="36">
        <v>2471766</v>
      </c>
    </row>
    <row r="87" spans="2:9" ht="15.6" customHeight="1" x14ac:dyDescent="0.15">
      <c r="B87" s="920" t="s">
        <v>770</v>
      </c>
      <c r="C87" s="921"/>
      <c r="D87" s="922"/>
      <c r="E87" s="923"/>
      <c r="F87" s="924">
        <f>SUM(F88:F92)</f>
        <v>79827886</v>
      </c>
      <c r="G87" s="924">
        <f>SUM(G88:G92)</f>
        <v>6837299</v>
      </c>
      <c r="H87" s="924">
        <f>SUM(H88:H92)</f>
        <v>5691329</v>
      </c>
      <c r="I87" s="924">
        <f>SUM(I88:I92)</f>
        <v>80973856</v>
      </c>
    </row>
    <row r="88" spans="2:9" ht="15.6" customHeight="1" x14ac:dyDescent="0.15">
      <c r="B88" s="190"/>
      <c r="C88" s="927"/>
      <c r="D88" s="928" t="s">
        <v>923</v>
      </c>
      <c r="E88" s="929"/>
      <c r="F88" s="931">
        <v>47245603</v>
      </c>
      <c r="G88" s="34">
        <v>4420699</v>
      </c>
      <c r="H88" s="34">
        <v>3249944</v>
      </c>
      <c r="I88" s="34">
        <v>48416358</v>
      </c>
    </row>
    <row r="89" spans="2:9" ht="15.6" customHeight="1" x14ac:dyDescent="0.15">
      <c r="B89" s="190"/>
      <c r="C89" s="932"/>
      <c r="D89" s="933" t="s">
        <v>926</v>
      </c>
      <c r="E89" s="934"/>
      <c r="F89" s="936">
        <v>4071553</v>
      </c>
      <c r="G89" s="936">
        <v>1351000</v>
      </c>
      <c r="H89" s="936">
        <v>309871</v>
      </c>
      <c r="I89" s="936">
        <v>5112682</v>
      </c>
    </row>
    <row r="90" spans="2:9" ht="15.6" customHeight="1" x14ac:dyDescent="0.15">
      <c r="B90" s="190"/>
      <c r="C90" s="932"/>
      <c r="D90" s="933" t="s">
        <v>927</v>
      </c>
      <c r="E90" s="934"/>
      <c r="F90" s="936">
        <v>25936527</v>
      </c>
      <c r="G90" s="936">
        <v>1023600</v>
      </c>
      <c r="H90" s="936">
        <v>1953223</v>
      </c>
      <c r="I90" s="936">
        <v>25006904</v>
      </c>
    </row>
    <row r="91" spans="2:9" ht="15.6" customHeight="1" x14ac:dyDescent="0.15">
      <c r="B91" s="190"/>
      <c r="C91" s="932"/>
      <c r="D91" s="937" t="s">
        <v>928</v>
      </c>
      <c r="E91" s="934"/>
      <c r="F91" s="936">
        <v>102437</v>
      </c>
      <c r="G91" s="936">
        <v>0</v>
      </c>
      <c r="H91" s="936">
        <v>8432</v>
      </c>
      <c r="I91" s="936">
        <v>94005</v>
      </c>
    </row>
    <row r="92" spans="2:9" ht="15.6" customHeight="1" x14ac:dyDescent="0.15">
      <c r="B92" s="195"/>
      <c r="C92" s="938"/>
      <c r="D92" s="939" t="s">
        <v>929</v>
      </c>
      <c r="E92" s="940"/>
      <c r="F92" s="36">
        <v>2471766</v>
      </c>
      <c r="G92" s="36">
        <v>42000</v>
      </c>
      <c r="H92" s="36">
        <v>169859</v>
      </c>
      <c r="I92" s="36">
        <v>2343907</v>
      </c>
    </row>
    <row r="93" spans="2:9" ht="15.6" customHeight="1" x14ac:dyDescent="0.15">
      <c r="B93" s="920" t="s">
        <v>930</v>
      </c>
      <c r="C93" s="921"/>
      <c r="D93" s="922"/>
      <c r="E93" s="923"/>
      <c r="F93" s="924">
        <f>SUM(F94:F98)</f>
        <v>80973858</v>
      </c>
      <c r="G93" s="924">
        <f>SUM(G94:G98)</f>
        <v>10337145</v>
      </c>
      <c r="H93" s="924">
        <f>SUM(H94:H98)</f>
        <v>5774056</v>
      </c>
      <c r="I93" s="924">
        <f>SUM(I94:I98)</f>
        <v>85536947</v>
      </c>
    </row>
    <row r="94" spans="2:9" ht="15.6" customHeight="1" x14ac:dyDescent="0.15">
      <c r="B94" s="190"/>
      <c r="C94" s="927"/>
      <c r="D94" s="928" t="s">
        <v>923</v>
      </c>
      <c r="E94" s="929"/>
      <c r="F94" s="931">
        <v>48416359</v>
      </c>
      <c r="G94" s="34">
        <v>8781145</v>
      </c>
      <c r="H94" s="34">
        <v>3383313</v>
      </c>
      <c r="I94" s="34">
        <v>53814191</v>
      </c>
    </row>
    <row r="95" spans="2:9" ht="15.6" customHeight="1" x14ac:dyDescent="0.15">
      <c r="B95" s="190"/>
      <c r="C95" s="932"/>
      <c r="D95" s="933" t="s">
        <v>926</v>
      </c>
      <c r="E95" s="934"/>
      <c r="F95" s="936">
        <v>5112682</v>
      </c>
      <c r="G95" s="936">
        <v>346000</v>
      </c>
      <c r="H95" s="936">
        <v>266202</v>
      </c>
      <c r="I95" s="936">
        <v>5192480</v>
      </c>
    </row>
    <row r="96" spans="2:9" ht="15.6" customHeight="1" x14ac:dyDescent="0.15">
      <c r="B96" s="190"/>
      <c r="C96" s="932"/>
      <c r="D96" s="933" t="s">
        <v>927</v>
      </c>
      <c r="E96" s="934"/>
      <c r="F96" s="936">
        <v>25006904</v>
      </c>
      <c r="G96" s="936">
        <v>854000</v>
      </c>
      <c r="H96" s="936">
        <v>1929262</v>
      </c>
      <c r="I96" s="936">
        <v>23931642</v>
      </c>
    </row>
    <row r="97" spans="2:9" ht="15.6" customHeight="1" x14ac:dyDescent="0.15">
      <c r="B97" s="190"/>
      <c r="C97" s="932"/>
      <c r="D97" s="937" t="s">
        <v>928</v>
      </c>
      <c r="E97" s="934"/>
      <c r="F97" s="936">
        <v>94006</v>
      </c>
      <c r="G97" s="936">
        <v>0</v>
      </c>
      <c r="H97" s="936">
        <v>8589</v>
      </c>
      <c r="I97" s="936">
        <v>85417</v>
      </c>
    </row>
    <row r="98" spans="2:9" ht="15.6" customHeight="1" x14ac:dyDescent="0.15">
      <c r="B98" s="195"/>
      <c r="C98" s="938"/>
      <c r="D98" s="939" t="s">
        <v>929</v>
      </c>
      <c r="E98" s="940"/>
      <c r="F98" s="36">
        <v>2343907</v>
      </c>
      <c r="G98" s="36">
        <v>356000</v>
      </c>
      <c r="H98" s="36">
        <v>186690</v>
      </c>
      <c r="I98" s="36">
        <v>2513217</v>
      </c>
    </row>
    <row r="99" spans="2:9" ht="15.6" customHeight="1" x14ac:dyDescent="0.15">
      <c r="B99" s="920" t="s">
        <v>931</v>
      </c>
      <c r="C99" s="921"/>
      <c r="D99" s="922"/>
      <c r="E99" s="923"/>
      <c r="F99" s="924">
        <f>SUM(F100:F104)</f>
        <v>85536947</v>
      </c>
      <c r="G99" s="924">
        <f>SUM(G100:G104)</f>
        <v>7720445</v>
      </c>
      <c r="H99" s="924">
        <f>SUM(H100:H104)</f>
        <v>6012705</v>
      </c>
      <c r="I99" s="924">
        <f>SUM(I100:I104)</f>
        <v>87244686</v>
      </c>
    </row>
    <row r="100" spans="2:9" ht="15.6" customHeight="1" x14ac:dyDescent="0.15">
      <c r="B100" s="190"/>
      <c r="C100" s="927"/>
      <c r="D100" s="928" t="s">
        <v>923</v>
      </c>
      <c r="E100" s="929"/>
      <c r="F100" s="931">
        <v>53814191</v>
      </c>
      <c r="G100" s="34">
        <v>6841945</v>
      </c>
      <c r="H100" s="34">
        <v>3736243</v>
      </c>
      <c r="I100" s="34">
        <v>56919893</v>
      </c>
    </row>
    <row r="101" spans="2:9" ht="15.6" customHeight="1" x14ac:dyDescent="0.15">
      <c r="B101" s="190"/>
      <c r="C101" s="932"/>
      <c r="D101" s="933" t="s">
        <v>926</v>
      </c>
      <c r="E101" s="934"/>
      <c r="F101" s="936">
        <v>5192480</v>
      </c>
      <c r="G101" s="936">
        <v>150200</v>
      </c>
      <c r="H101" s="936">
        <v>262462</v>
      </c>
      <c r="I101" s="936">
        <v>5080218</v>
      </c>
    </row>
    <row r="102" spans="2:9" ht="15.6" customHeight="1" x14ac:dyDescent="0.15">
      <c r="B102" s="190"/>
      <c r="C102" s="932"/>
      <c r="D102" s="933" t="s">
        <v>927</v>
      </c>
      <c r="E102" s="934"/>
      <c r="F102" s="936">
        <v>23931642</v>
      </c>
      <c r="G102" s="936">
        <v>722300</v>
      </c>
      <c r="H102" s="936">
        <v>1839178</v>
      </c>
      <c r="I102" s="936">
        <v>22814764</v>
      </c>
    </row>
    <row r="103" spans="2:9" ht="15.6" customHeight="1" x14ac:dyDescent="0.15">
      <c r="B103" s="190"/>
      <c r="C103" s="932"/>
      <c r="D103" s="937" t="s">
        <v>928</v>
      </c>
      <c r="E103" s="934"/>
      <c r="F103" s="936">
        <v>85417</v>
      </c>
      <c r="G103" s="936">
        <v>0</v>
      </c>
      <c r="H103" s="936">
        <v>8750</v>
      </c>
      <c r="I103" s="936">
        <v>76667</v>
      </c>
    </row>
    <row r="104" spans="2:9" ht="15.6" customHeight="1" x14ac:dyDescent="0.15">
      <c r="B104" s="195"/>
      <c r="C104" s="938"/>
      <c r="D104" s="939" t="s">
        <v>929</v>
      </c>
      <c r="E104" s="940"/>
      <c r="F104" s="36">
        <v>2513217</v>
      </c>
      <c r="G104" s="36">
        <v>6000</v>
      </c>
      <c r="H104" s="36">
        <v>166072</v>
      </c>
      <c r="I104" s="36">
        <v>2353144</v>
      </c>
    </row>
    <row r="105" spans="2:9" ht="15.6" customHeight="1" x14ac:dyDescent="0.15">
      <c r="B105" s="920" t="s">
        <v>932</v>
      </c>
      <c r="C105" s="921"/>
      <c r="D105" s="922"/>
      <c r="E105" s="923"/>
      <c r="F105" s="924">
        <f>SUM(F106:F110)</f>
        <v>87244686</v>
      </c>
      <c r="G105" s="924">
        <f>SUM(G106:G110)</f>
        <v>4100233</v>
      </c>
      <c r="H105" s="924">
        <f>SUM(H106:H110)</f>
        <v>6204205</v>
      </c>
      <c r="I105" s="924">
        <f>SUM(I106:I110)</f>
        <v>85140713</v>
      </c>
    </row>
    <row r="106" spans="2:9" ht="15.6" customHeight="1" x14ac:dyDescent="0.15">
      <c r="B106" s="190"/>
      <c r="C106" s="927"/>
      <c r="D106" s="928" t="s">
        <v>923</v>
      </c>
      <c r="E106" s="929"/>
      <c r="F106" s="931">
        <v>56919893</v>
      </c>
      <c r="G106" s="34">
        <v>3258033</v>
      </c>
      <c r="H106" s="34">
        <v>3859706</v>
      </c>
      <c r="I106" s="34">
        <v>56318220</v>
      </c>
    </row>
    <row r="107" spans="2:9" ht="15.6" customHeight="1" x14ac:dyDescent="0.15">
      <c r="B107" s="190"/>
      <c r="C107" s="932"/>
      <c r="D107" s="933" t="s">
        <v>926</v>
      </c>
      <c r="E107" s="934"/>
      <c r="F107" s="936">
        <v>5080218</v>
      </c>
      <c r="G107" s="936">
        <v>117500</v>
      </c>
      <c r="H107" s="936">
        <v>253497</v>
      </c>
      <c r="I107" s="936">
        <v>4944221</v>
      </c>
    </row>
    <row r="108" spans="2:9" ht="15.6" customHeight="1" x14ac:dyDescent="0.15">
      <c r="B108" s="190"/>
      <c r="C108" s="932"/>
      <c r="D108" s="933" t="s">
        <v>927</v>
      </c>
      <c r="E108" s="934"/>
      <c r="F108" s="936">
        <v>22814764</v>
      </c>
      <c r="G108" s="936">
        <v>675700</v>
      </c>
      <c r="H108" s="936">
        <v>1833832</v>
      </c>
      <c r="I108" s="936">
        <v>21656632</v>
      </c>
    </row>
    <row r="109" spans="2:9" ht="15.6" customHeight="1" x14ac:dyDescent="0.15">
      <c r="B109" s="190"/>
      <c r="C109" s="932"/>
      <c r="D109" s="937" t="s">
        <v>928</v>
      </c>
      <c r="E109" s="934"/>
      <c r="F109" s="936">
        <v>76667</v>
      </c>
      <c r="G109" s="936">
        <v>0</v>
      </c>
      <c r="H109" s="936">
        <v>8914</v>
      </c>
      <c r="I109" s="936">
        <v>67753</v>
      </c>
    </row>
    <row r="110" spans="2:9" ht="15.6" customHeight="1" x14ac:dyDescent="0.15">
      <c r="B110" s="195"/>
      <c r="C110" s="938"/>
      <c r="D110" s="939" t="s">
        <v>929</v>
      </c>
      <c r="E110" s="940"/>
      <c r="F110" s="36">
        <v>2353144</v>
      </c>
      <c r="G110" s="36">
        <v>49000</v>
      </c>
      <c r="H110" s="36">
        <v>248256</v>
      </c>
      <c r="I110" s="36">
        <v>2153887</v>
      </c>
    </row>
    <row r="111" spans="2:9" ht="15.6" customHeight="1" x14ac:dyDescent="0.15">
      <c r="B111" s="920" t="s">
        <v>933</v>
      </c>
      <c r="C111" s="921"/>
      <c r="D111" s="922"/>
      <c r="E111" s="923"/>
      <c r="F111" s="924">
        <f>SUM(F112:F116)</f>
        <v>85140713</v>
      </c>
      <c r="G111" s="924">
        <f>SUM(G112:G116)</f>
        <v>2947165</v>
      </c>
      <c r="H111" s="924">
        <f>SUM(H112:H116)</f>
        <v>6319910</v>
      </c>
      <c r="I111" s="924">
        <f>SUM(I112:I116)</f>
        <v>81767967</v>
      </c>
    </row>
    <row r="112" spans="2:9" ht="15.6" customHeight="1" x14ac:dyDescent="0.15">
      <c r="B112" s="190"/>
      <c r="C112" s="927"/>
      <c r="D112" s="928" t="s">
        <v>923</v>
      </c>
      <c r="E112" s="929"/>
      <c r="F112" s="931">
        <v>56318220</v>
      </c>
      <c r="G112" s="34">
        <v>2173665</v>
      </c>
      <c r="H112" s="34">
        <v>4016138</v>
      </c>
      <c r="I112" s="34">
        <v>54475747</v>
      </c>
    </row>
    <row r="113" spans="2:9" ht="15.6" customHeight="1" x14ac:dyDescent="0.15">
      <c r="B113" s="190"/>
      <c r="C113" s="932"/>
      <c r="D113" s="933" t="s">
        <v>926</v>
      </c>
      <c r="E113" s="934"/>
      <c r="F113" s="936">
        <v>4944221</v>
      </c>
      <c r="G113" s="936">
        <v>161700</v>
      </c>
      <c r="H113" s="936">
        <v>270194</v>
      </c>
      <c r="I113" s="936">
        <v>4835726</v>
      </c>
    </row>
    <row r="114" spans="2:9" ht="15.6" customHeight="1" x14ac:dyDescent="0.15">
      <c r="B114" s="190"/>
      <c r="C114" s="932"/>
      <c r="D114" s="933" t="s">
        <v>927</v>
      </c>
      <c r="E114" s="934"/>
      <c r="F114" s="936">
        <v>21656632</v>
      </c>
      <c r="G114" s="936">
        <v>600800</v>
      </c>
      <c r="H114" s="936">
        <v>1784129</v>
      </c>
      <c r="I114" s="936">
        <v>20473303</v>
      </c>
    </row>
    <row r="115" spans="2:9" ht="15.6" customHeight="1" x14ac:dyDescent="0.15">
      <c r="B115" s="190"/>
      <c r="C115" s="932"/>
      <c r="D115" s="937" t="s">
        <v>928</v>
      </c>
      <c r="E115" s="934"/>
      <c r="F115" s="936">
        <v>67753</v>
      </c>
      <c r="G115" s="936">
        <v>0</v>
      </c>
      <c r="H115" s="936">
        <v>9080</v>
      </c>
      <c r="I115" s="936">
        <v>58673</v>
      </c>
    </row>
    <row r="116" spans="2:9" ht="15.6" customHeight="1" x14ac:dyDescent="0.15">
      <c r="B116" s="195"/>
      <c r="C116" s="938"/>
      <c r="D116" s="939" t="s">
        <v>929</v>
      </c>
      <c r="E116" s="940"/>
      <c r="F116" s="36">
        <v>2153887</v>
      </c>
      <c r="G116" s="36">
        <v>11000</v>
      </c>
      <c r="H116" s="36">
        <v>240369</v>
      </c>
      <c r="I116" s="36">
        <v>1924518</v>
      </c>
    </row>
    <row r="117" spans="2:9" ht="15.6" customHeight="1" x14ac:dyDescent="0.15">
      <c r="B117" s="920" t="s">
        <v>934</v>
      </c>
      <c r="C117" s="921"/>
      <c r="D117" s="922"/>
      <c r="E117" s="923"/>
      <c r="F117" s="924">
        <f>SUM(F118:F122)</f>
        <v>81767967</v>
      </c>
      <c r="G117" s="924">
        <f>SUM(G118:G122)</f>
        <v>3342745</v>
      </c>
      <c r="H117" s="924">
        <f>SUM(H118:H122)</f>
        <v>6505695</v>
      </c>
      <c r="I117" s="924">
        <f>SUM(I118:I122)</f>
        <v>78605016</v>
      </c>
    </row>
    <row r="118" spans="2:9" ht="15.6" customHeight="1" x14ac:dyDescent="0.15">
      <c r="B118" s="190"/>
      <c r="C118" s="927"/>
      <c r="D118" s="928" t="s">
        <v>923</v>
      </c>
      <c r="E118" s="929"/>
      <c r="F118" s="931">
        <v>54475747</v>
      </c>
      <c r="G118" s="34">
        <v>2547045</v>
      </c>
      <c r="H118" s="34">
        <v>4253133</v>
      </c>
      <c r="I118" s="34">
        <v>52769659</v>
      </c>
    </row>
    <row r="119" spans="2:9" ht="15.6" customHeight="1" x14ac:dyDescent="0.15">
      <c r="B119" s="190"/>
      <c r="C119" s="932"/>
      <c r="D119" s="933" t="s">
        <v>926</v>
      </c>
      <c r="E119" s="934"/>
      <c r="F119" s="936">
        <v>4835726</v>
      </c>
      <c r="G119" s="936">
        <v>203800</v>
      </c>
      <c r="H119" s="936">
        <v>269543</v>
      </c>
      <c r="I119" s="936">
        <v>4769983</v>
      </c>
    </row>
    <row r="120" spans="2:9" ht="15.6" customHeight="1" x14ac:dyDescent="0.15">
      <c r="B120" s="190"/>
      <c r="C120" s="932"/>
      <c r="D120" s="933" t="s">
        <v>927</v>
      </c>
      <c r="E120" s="934"/>
      <c r="F120" s="936">
        <v>20473303</v>
      </c>
      <c r="G120" s="936">
        <v>548500</v>
      </c>
      <c r="H120" s="936">
        <v>1741108</v>
      </c>
      <c r="I120" s="936">
        <v>19280695</v>
      </c>
    </row>
    <row r="121" spans="2:9" ht="15.6" customHeight="1" x14ac:dyDescent="0.15">
      <c r="B121" s="190"/>
      <c r="C121" s="932"/>
      <c r="D121" s="937" t="s">
        <v>928</v>
      </c>
      <c r="E121" s="934"/>
      <c r="F121" s="936">
        <v>58673</v>
      </c>
      <c r="G121" s="936">
        <v>0</v>
      </c>
      <c r="H121" s="936">
        <v>9250</v>
      </c>
      <c r="I121" s="936">
        <v>49422</v>
      </c>
    </row>
    <row r="122" spans="2:9" ht="15.6" customHeight="1" x14ac:dyDescent="0.15">
      <c r="B122" s="195"/>
      <c r="C122" s="938"/>
      <c r="D122" s="939" t="s">
        <v>929</v>
      </c>
      <c r="E122" s="940"/>
      <c r="F122" s="36">
        <v>1924518</v>
      </c>
      <c r="G122" s="36">
        <v>43400</v>
      </c>
      <c r="H122" s="36">
        <v>232661</v>
      </c>
      <c r="I122" s="36">
        <v>1735257</v>
      </c>
    </row>
    <row r="123" spans="2:9" ht="15.6" customHeight="1" x14ac:dyDescent="0.15">
      <c r="B123" s="920" t="s">
        <v>935</v>
      </c>
      <c r="C123" s="921"/>
      <c r="D123" s="922"/>
      <c r="E123" s="923"/>
      <c r="F123" s="924">
        <f>SUM(F124:F128)</f>
        <v>78605016</v>
      </c>
      <c r="G123" s="924">
        <f>SUM(G124:G128)</f>
        <v>3570399</v>
      </c>
      <c r="H123" s="924">
        <f>SUM(H124:H128)</f>
        <v>6612579</v>
      </c>
      <c r="I123" s="924">
        <f>SUM(I124:I128)</f>
        <v>75562835</v>
      </c>
    </row>
    <row r="124" spans="2:9" ht="15.6" customHeight="1" x14ac:dyDescent="0.15">
      <c r="B124" s="190"/>
      <c r="C124" s="927"/>
      <c r="D124" s="928" t="s">
        <v>923</v>
      </c>
      <c r="E124" s="929"/>
      <c r="F124" s="931">
        <v>52769659</v>
      </c>
      <c r="G124" s="34">
        <v>1902399</v>
      </c>
      <c r="H124" s="34">
        <v>4386501</v>
      </c>
      <c r="I124" s="34">
        <v>50285557</v>
      </c>
    </row>
    <row r="125" spans="2:9" ht="15.6" customHeight="1" x14ac:dyDescent="0.15">
      <c r="B125" s="190"/>
      <c r="C125" s="932"/>
      <c r="D125" s="933" t="s">
        <v>926</v>
      </c>
      <c r="E125" s="934"/>
      <c r="F125" s="936">
        <v>4769983</v>
      </c>
      <c r="G125" s="936">
        <v>703100</v>
      </c>
      <c r="H125" s="936">
        <v>286737</v>
      </c>
      <c r="I125" s="936">
        <f>F125+G125-H125</f>
        <v>5186346</v>
      </c>
    </row>
    <row r="126" spans="2:9" ht="15.6" customHeight="1" x14ac:dyDescent="0.15">
      <c r="B126" s="190"/>
      <c r="C126" s="932"/>
      <c r="D126" s="933" t="s">
        <v>927</v>
      </c>
      <c r="E126" s="934"/>
      <c r="F126" s="936">
        <v>19280695</v>
      </c>
      <c r="G126" s="936">
        <v>913300</v>
      </c>
      <c r="H126" s="936">
        <v>1702409</v>
      </c>
      <c r="I126" s="936">
        <f t="shared" ref="I126:I127" si="0">F126+G126-H126</f>
        <v>18491586</v>
      </c>
    </row>
    <row r="127" spans="2:9" ht="15.6" customHeight="1" x14ac:dyDescent="0.15">
      <c r="B127" s="190"/>
      <c r="C127" s="932"/>
      <c r="D127" s="937" t="s">
        <v>928</v>
      </c>
      <c r="E127" s="934"/>
      <c r="F127" s="936">
        <v>49422</v>
      </c>
      <c r="G127" s="936">
        <v>5600</v>
      </c>
      <c r="H127" s="936">
        <v>9424</v>
      </c>
      <c r="I127" s="936">
        <f t="shared" si="0"/>
        <v>45598</v>
      </c>
    </row>
    <row r="128" spans="2:9" ht="15.6" customHeight="1" x14ac:dyDescent="0.15">
      <c r="B128" s="195"/>
      <c r="C128" s="938"/>
      <c r="D128" s="939" t="s">
        <v>929</v>
      </c>
      <c r="E128" s="940"/>
      <c r="F128" s="36">
        <v>1735257</v>
      </c>
      <c r="G128" s="36">
        <v>46000</v>
      </c>
      <c r="H128" s="36">
        <v>227508</v>
      </c>
      <c r="I128" s="36">
        <v>1553748</v>
      </c>
    </row>
    <row r="129" spans="2:9" ht="15" customHeight="1" x14ac:dyDescent="0.15">
      <c r="B129" s="8" t="s">
        <v>936</v>
      </c>
      <c r="D129" s="942"/>
      <c r="E129" s="942"/>
      <c r="H129" s="8"/>
      <c r="I129" s="134"/>
    </row>
    <row r="130" spans="2:9" x14ac:dyDescent="0.15">
      <c r="D130" s="943"/>
      <c r="E130" s="942"/>
      <c r="H130" s="8"/>
    </row>
    <row r="131" spans="2:9" x14ac:dyDescent="0.15">
      <c r="D131" s="942"/>
      <c r="E131" s="942"/>
      <c r="H131" s="8"/>
    </row>
    <row r="132" spans="2:9" x14ac:dyDescent="0.15">
      <c r="D132" s="942"/>
      <c r="E132" s="942"/>
      <c r="H132" s="8"/>
    </row>
  </sheetData>
  <mergeCells count="24">
    <mergeCell ref="B93:E93"/>
    <mergeCell ref="B99:E99"/>
    <mergeCell ref="B105:E105"/>
    <mergeCell ref="B111:E111"/>
    <mergeCell ref="B117:E117"/>
    <mergeCell ref="B123:E123"/>
    <mergeCell ref="B57:E57"/>
    <mergeCell ref="B63:E63"/>
    <mergeCell ref="B69:E69"/>
    <mergeCell ref="B75:E75"/>
    <mergeCell ref="B81:E81"/>
    <mergeCell ref="B87:E87"/>
    <mergeCell ref="B20:E20"/>
    <mergeCell ref="B27:E27"/>
    <mergeCell ref="B33:E33"/>
    <mergeCell ref="B39:E39"/>
    <mergeCell ref="B45:E45"/>
    <mergeCell ref="B51:E51"/>
    <mergeCell ref="B4:E5"/>
    <mergeCell ref="B6:E6"/>
    <mergeCell ref="F7:F12"/>
    <mergeCell ref="G7:G12"/>
    <mergeCell ref="H7:H12"/>
    <mergeCell ref="B13:E13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cellComments="asDisplayed" r:id="rId1"/>
  <headerFooter alignWithMargins="0">
    <oddHeader>&amp;R&amp;"ＭＳ Ｐゴシック,標準"20.行  財  政</oddHeader>
    <oddFooter>&amp;C&amp;"ＭＳ Ｐゴシック,標準"-157-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4F46-00A1-495E-A7D7-C6F1D1239C24}">
  <dimension ref="A1:M45"/>
  <sheetViews>
    <sheetView showGridLines="0" view="pageBreakPreview" zoomScaleNormal="100" zoomScaleSheetLayoutView="100" workbookViewId="0">
      <selection activeCell="Q33" sqref="Q33"/>
    </sheetView>
  </sheetViews>
  <sheetFormatPr defaultColWidth="8" defaultRowHeight="11.25" x14ac:dyDescent="0.15"/>
  <cols>
    <col min="1" max="1" width="1.625" style="8" customWidth="1"/>
    <col min="2" max="2" width="7.625" style="8" customWidth="1"/>
    <col min="3" max="3" width="6.625" style="8" customWidth="1"/>
    <col min="4" max="4" width="10" style="39" customWidth="1"/>
    <col min="5" max="10" width="6.625" style="8" customWidth="1"/>
    <col min="11" max="13" width="6.625" style="41" customWidth="1"/>
    <col min="14" max="16384" width="8" style="8"/>
  </cols>
  <sheetData>
    <row r="1" spans="1:13" ht="30" customHeight="1" x14ac:dyDescent="0.15">
      <c r="A1" s="7" t="s">
        <v>10</v>
      </c>
      <c r="D1" s="9"/>
      <c r="E1" s="10"/>
      <c r="F1" s="10"/>
      <c r="G1" s="10"/>
      <c r="H1" s="10"/>
      <c r="I1" s="10"/>
      <c r="J1" s="10"/>
      <c r="K1" s="11"/>
      <c r="L1" s="11"/>
      <c r="M1" s="11"/>
    </row>
    <row r="2" spans="1:13" ht="7.5" customHeight="1" x14ac:dyDescent="0.15">
      <c r="A2" s="7"/>
      <c r="D2" s="9"/>
      <c r="E2" s="10"/>
      <c r="F2" s="10"/>
      <c r="G2" s="10"/>
      <c r="H2" s="10"/>
      <c r="I2" s="10"/>
      <c r="J2" s="10"/>
      <c r="K2" s="11"/>
      <c r="L2" s="11"/>
      <c r="M2" s="11"/>
    </row>
    <row r="3" spans="1:13" s="1" customFormat="1" ht="22.5" customHeight="1" x14ac:dyDescent="0.15">
      <c r="A3" s="1">
        <v>1</v>
      </c>
      <c r="B3" s="12" t="s">
        <v>6</v>
      </c>
      <c r="C3" s="13"/>
      <c r="D3" s="14"/>
      <c r="E3" s="13"/>
      <c r="F3" s="13"/>
      <c r="G3" s="13"/>
      <c r="H3" s="13"/>
      <c r="I3" s="13"/>
      <c r="J3" s="13"/>
      <c r="K3" s="15"/>
      <c r="L3" s="15"/>
      <c r="M3" s="15"/>
    </row>
    <row r="4" spans="1:13" ht="18.600000000000001" customHeight="1" x14ac:dyDescent="0.15">
      <c r="B4" s="60" t="s">
        <v>0</v>
      </c>
      <c r="C4" s="61"/>
      <c r="D4" s="66" t="s">
        <v>16</v>
      </c>
      <c r="E4" s="72" t="s">
        <v>1</v>
      </c>
      <c r="F4" s="72"/>
      <c r="G4" s="72"/>
      <c r="H4" s="72" t="s">
        <v>7</v>
      </c>
      <c r="I4" s="72"/>
      <c r="J4" s="72"/>
      <c r="K4" s="53" t="s">
        <v>5</v>
      </c>
      <c r="L4" s="54"/>
      <c r="M4" s="55"/>
    </row>
    <row r="5" spans="1:13" ht="15" customHeight="1" x14ac:dyDescent="0.15">
      <c r="B5" s="62"/>
      <c r="C5" s="63"/>
      <c r="D5" s="70"/>
      <c r="E5" s="18" t="s">
        <v>2</v>
      </c>
      <c r="F5" s="18" t="s">
        <v>3</v>
      </c>
      <c r="G5" s="18" t="s">
        <v>4</v>
      </c>
      <c r="H5" s="18" t="s">
        <v>2</v>
      </c>
      <c r="I5" s="18" t="s">
        <v>3</v>
      </c>
      <c r="J5" s="18" t="s">
        <v>4</v>
      </c>
      <c r="K5" s="19" t="s">
        <v>2</v>
      </c>
      <c r="L5" s="19" t="s">
        <v>3</v>
      </c>
      <c r="M5" s="19" t="s">
        <v>4</v>
      </c>
    </row>
    <row r="6" spans="1:13" ht="15" customHeight="1" x14ac:dyDescent="0.15">
      <c r="B6" s="64"/>
      <c r="C6" s="65"/>
      <c r="D6" s="71"/>
      <c r="E6" s="21" t="s">
        <v>11</v>
      </c>
      <c r="F6" s="21" t="s">
        <v>11</v>
      </c>
      <c r="G6" s="21" t="s">
        <v>11</v>
      </c>
      <c r="H6" s="21" t="s">
        <v>11</v>
      </c>
      <c r="I6" s="21" t="s">
        <v>11</v>
      </c>
      <c r="J6" s="21" t="s">
        <v>11</v>
      </c>
      <c r="K6" s="22" t="s">
        <v>12</v>
      </c>
      <c r="L6" s="22" t="s">
        <v>12</v>
      </c>
      <c r="M6" s="22" t="s">
        <v>12</v>
      </c>
    </row>
    <row r="7" spans="1:13" ht="16.899999999999999" customHeight="1" x14ac:dyDescent="0.15">
      <c r="B7" s="73" t="s">
        <v>13</v>
      </c>
      <c r="C7" s="74"/>
      <c r="D7" s="23" t="s">
        <v>9</v>
      </c>
      <c r="E7" s="24">
        <v>73342</v>
      </c>
      <c r="F7" s="25">
        <v>35010</v>
      </c>
      <c r="G7" s="25">
        <v>38332</v>
      </c>
      <c r="H7" s="24">
        <v>51943</v>
      </c>
      <c r="I7" s="25">
        <v>24875</v>
      </c>
      <c r="J7" s="25">
        <v>27068</v>
      </c>
      <c r="K7" s="26">
        <v>70.819999999999993</v>
      </c>
      <c r="L7" s="27">
        <v>71.05</v>
      </c>
      <c r="M7" s="27">
        <v>70.61</v>
      </c>
    </row>
    <row r="8" spans="1:13" ht="16.899999999999999" customHeight="1" x14ac:dyDescent="0.15">
      <c r="B8" s="75"/>
      <c r="C8" s="76"/>
      <c r="D8" s="28" t="s">
        <v>8</v>
      </c>
      <c r="E8" s="29">
        <v>73373</v>
      </c>
      <c r="F8" s="30">
        <v>35024</v>
      </c>
      <c r="G8" s="30">
        <v>38349</v>
      </c>
      <c r="H8" s="29">
        <v>51940</v>
      </c>
      <c r="I8" s="30">
        <v>24872</v>
      </c>
      <c r="J8" s="30">
        <v>27068</v>
      </c>
      <c r="K8" s="31">
        <v>70.790000000000006</v>
      </c>
      <c r="L8" s="32">
        <v>71.010000000000005</v>
      </c>
      <c r="M8" s="32">
        <v>70.58</v>
      </c>
    </row>
    <row r="9" spans="1:13" ht="16.899999999999999" customHeight="1" x14ac:dyDescent="0.15">
      <c r="B9" s="56" t="s">
        <v>18</v>
      </c>
      <c r="C9" s="57"/>
      <c r="D9" s="23" t="s">
        <v>9</v>
      </c>
      <c r="E9" s="33">
        <v>74118</v>
      </c>
      <c r="F9" s="34">
        <v>35487</v>
      </c>
      <c r="G9" s="34">
        <v>38631</v>
      </c>
      <c r="H9" s="33">
        <v>56033</v>
      </c>
      <c r="I9" s="34">
        <v>27115</v>
      </c>
      <c r="J9" s="34">
        <v>28918</v>
      </c>
      <c r="K9" s="2">
        <v>75.599999999999994</v>
      </c>
      <c r="L9" s="3">
        <v>76.41</v>
      </c>
      <c r="M9" s="3">
        <v>74.86</v>
      </c>
    </row>
    <row r="10" spans="1:13" ht="16.899999999999999" customHeight="1" x14ac:dyDescent="0.15">
      <c r="B10" s="58"/>
      <c r="C10" s="59"/>
      <c r="D10" s="28" t="s">
        <v>8</v>
      </c>
      <c r="E10" s="35">
        <v>74118</v>
      </c>
      <c r="F10" s="36">
        <v>35487</v>
      </c>
      <c r="G10" s="36">
        <v>38631</v>
      </c>
      <c r="H10" s="35">
        <v>56019</v>
      </c>
      <c r="I10" s="36">
        <v>27107</v>
      </c>
      <c r="J10" s="36">
        <v>28912</v>
      </c>
      <c r="K10" s="4">
        <v>75.58</v>
      </c>
      <c r="L10" s="5">
        <v>76.39</v>
      </c>
      <c r="M10" s="5">
        <v>75.58</v>
      </c>
    </row>
    <row r="11" spans="1:13" ht="16.899999999999999" customHeight="1" x14ac:dyDescent="0.15">
      <c r="B11" s="56" t="s">
        <v>21</v>
      </c>
      <c r="C11" s="57"/>
      <c r="D11" s="23" t="s">
        <v>9</v>
      </c>
      <c r="E11" s="33">
        <v>74129</v>
      </c>
      <c r="F11" s="34">
        <v>35479</v>
      </c>
      <c r="G11" s="34">
        <v>38650</v>
      </c>
      <c r="H11" s="33">
        <v>45972</v>
      </c>
      <c r="I11" s="34">
        <v>22542</v>
      </c>
      <c r="J11" s="34">
        <v>23430</v>
      </c>
      <c r="K11" s="2">
        <v>62.02</v>
      </c>
      <c r="L11" s="3">
        <v>63.54</v>
      </c>
      <c r="M11" s="3">
        <v>60.62</v>
      </c>
    </row>
    <row r="12" spans="1:13" ht="16.899999999999999" customHeight="1" x14ac:dyDescent="0.15">
      <c r="B12" s="58"/>
      <c r="C12" s="59"/>
      <c r="D12" s="28" t="s">
        <v>8</v>
      </c>
      <c r="E12" s="35">
        <v>74129</v>
      </c>
      <c r="F12" s="36">
        <v>35479</v>
      </c>
      <c r="G12" s="36">
        <v>38650</v>
      </c>
      <c r="H12" s="35">
        <v>45970</v>
      </c>
      <c r="I12" s="36">
        <v>22542</v>
      </c>
      <c r="J12" s="36">
        <v>23428</v>
      </c>
      <c r="K12" s="4">
        <v>62.01</v>
      </c>
      <c r="L12" s="5">
        <v>63.54</v>
      </c>
      <c r="M12" s="5">
        <v>60.62</v>
      </c>
    </row>
    <row r="13" spans="1:13" ht="16.899999999999999" customHeight="1" x14ac:dyDescent="0.15">
      <c r="B13" s="56" t="s">
        <v>23</v>
      </c>
      <c r="C13" s="57"/>
      <c r="D13" s="23" t="s">
        <v>9</v>
      </c>
      <c r="E13" s="33">
        <v>74107</v>
      </c>
      <c r="F13" s="34">
        <v>35511</v>
      </c>
      <c r="G13" s="34">
        <v>38596</v>
      </c>
      <c r="H13" s="33">
        <v>37231</v>
      </c>
      <c r="I13" s="34">
        <v>18441</v>
      </c>
      <c r="J13" s="34">
        <v>18790</v>
      </c>
      <c r="K13" s="2">
        <v>50.24</v>
      </c>
      <c r="L13" s="3">
        <v>51.93</v>
      </c>
      <c r="M13" s="3">
        <v>48.68</v>
      </c>
    </row>
    <row r="14" spans="1:13" ht="16.899999999999999" customHeight="1" x14ac:dyDescent="0.15">
      <c r="B14" s="58"/>
      <c r="C14" s="59"/>
      <c r="D14" s="28" t="s">
        <v>8</v>
      </c>
      <c r="E14" s="35">
        <v>74107</v>
      </c>
      <c r="F14" s="36">
        <v>35511</v>
      </c>
      <c r="G14" s="36">
        <v>38596</v>
      </c>
      <c r="H14" s="35">
        <v>37233</v>
      </c>
      <c r="I14" s="36">
        <v>18442</v>
      </c>
      <c r="J14" s="36">
        <v>18791</v>
      </c>
      <c r="K14" s="4">
        <v>50.24</v>
      </c>
      <c r="L14" s="5">
        <v>51.93</v>
      </c>
      <c r="M14" s="5">
        <v>48.69</v>
      </c>
    </row>
    <row r="15" spans="1:13" ht="16.899999999999999" customHeight="1" x14ac:dyDescent="0.15">
      <c r="B15" s="56" t="s">
        <v>25</v>
      </c>
      <c r="C15" s="57"/>
      <c r="D15" s="23" t="s">
        <v>9</v>
      </c>
      <c r="E15" s="33">
        <f t="shared" ref="E15:E20" si="0">F15+G15</f>
        <v>75698</v>
      </c>
      <c r="F15" s="34">
        <v>36376</v>
      </c>
      <c r="G15" s="34">
        <v>39322</v>
      </c>
      <c r="H15" s="37">
        <f t="shared" ref="H15:H20" si="1">SUM(I15:J15)</f>
        <v>41202</v>
      </c>
      <c r="I15" s="34">
        <v>20055</v>
      </c>
      <c r="J15" s="34">
        <v>21147</v>
      </c>
      <c r="K15" s="2">
        <v>54.43</v>
      </c>
      <c r="L15" s="3">
        <v>55.13</v>
      </c>
      <c r="M15" s="3">
        <v>53.78</v>
      </c>
    </row>
    <row r="16" spans="1:13" ht="16.899999999999999" customHeight="1" x14ac:dyDescent="0.15">
      <c r="B16" s="58"/>
      <c r="C16" s="59"/>
      <c r="D16" s="28" t="s">
        <v>8</v>
      </c>
      <c r="E16" s="35">
        <f t="shared" si="0"/>
        <v>75698</v>
      </c>
      <c r="F16" s="36">
        <v>36376</v>
      </c>
      <c r="G16" s="36">
        <v>39322</v>
      </c>
      <c r="H16" s="38">
        <f t="shared" si="1"/>
        <v>41201</v>
      </c>
      <c r="I16" s="36">
        <v>20054</v>
      </c>
      <c r="J16" s="36">
        <v>21147</v>
      </c>
      <c r="K16" s="4">
        <v>55.13</v>
      </c>
      <c r="L16" s="5">
        <v>53.78</v>
      </c>
      <c r="M16" s="5">
        <v>54.43</v>
      </c>
    </row>
    <row r="17" spans="1:13" ht="16.899999999999999" customHeight="1" x14ac:dyDescent="0.15">
      <c r="B17" s="56" t="s">
        <v>30</v>
      </c>
      <c r="C17" s="57"/>
      <c r="D17" s="23" t="s">
        <v>9</v>
      </c>
      <c r="E17" s="33">
        <f t="shared" si="0"/>
        <v>74522</v>
      </c>
      <c r="F17" s="34">
        <f>35798+15</f>
        <v>35813</v>
      </c>
      <c r="G17" s="34">
        <f>38685+24</f>
        <v>38709</v>
      </c>
      <c r="H17" s="37">
        <f t="shared" si="1"/>
        <v>42561</v>
      </c>
      <c r="I17" s="34">
        <v>20705</v>
      </c>
      <c r="J17" s="34">
        <v>21856</v>
      </c>
      <c r="K17" s="2">
        <v>57.11</v>
      </c>
      <c r="L17" s="3">
        <v>57.81</v>
      </c>
      <c r="M17" s="3">
        <v>56.46</v>
      </c>
    </row>
    <row r="18" spans="1:13" ht="16.899999999999999" customHeight="1" x14ac:dyDescent="0.15">
      <c r="B18" s="58"/>
      <c r="C18" s="59"/>
      <c r="D18" s="28" t="s">
        <v>8</v>
      </c>
      <c r="E18" s="35">
        <f t="shared" si="0"/>
        <v>74522</v>
      </c>
      <c r="F18" s="36">
        <f>35798+15</f>
        <v>35813</v>
      </c>
      <c r="G18" s="36">
        <f>38685+24</f>
        <v>38709</v>
      </c>
      <c r="H18" s="38">
        <f t="shared" si="1"/>
        <v>42557</v>
      </c>
      <c r="I18" s="36">
        <v>20700</v>
      </c>
      <c r="J18" s="36">
        <v>21857</v>
      </c>
      <c r="K18" s="4">
        <v>57.11</v>
      </c>
      <c r="L18" s="5">
        <v>57.8</v>
      </c>
      <c r="M18" s="5">
        <v>56.46</v>
      </c>
    </row>
    <row r="19" spans="1:13" ht="16.899999999999999" customHeight="1" x14ac:dyDescent="0.15">
      <c r="B19" s="56" t="s">
        <v>32</v>
      </c>
      <c r="C19" s="57"/>
      <c r="D19" s="23" t="s">
        <v>9</v>
      </c>
      <c r="E19" s="33">
        <f t="shared" si="0"/>
        <v>73283</v>
      </c>
      <c r="F19" s="34">
        <v>35309</v>
      </c>
      <c r="G19" s="34">
        <v>37974</v>
      </c>
      <c r="H19" s="37">
        <f t="shared" si="1"/>
        <v>41277</v>
      </c>
      <c r="I19" s="34">
        <v>20301</v>
      </c>
      <c r="J19" s="34">
        <v>20976</v>
      </c>
      <c r="K19" s="6">
        <f>H19/E19*100</f>
        <v>56.325477941678145</v>
      </c>
      <c r="L19" s="3">
        <v>57.5</v>
      </c>
      <c r="M19" s="3">
        <v>55.24</v>
      </c>
    </row>
    <row r="20" spans="1:13" ht="16.899999999999999" customHeight="1" x14ac:dyDescent="0.15">
      <c r="B20" s="58"/>
      <c r="C20" s="59"/>
      <c r="D20" s="28" t="s">
        <v>8</v>
      </c>
      <c r="E20" s="35">
        <f t="shared" si="0"/>
        <v>73283</v>
      </c>
      <c r="F20" s="36">
        <v>35309</v>
      </c>
      <c r="G20" s="36">
        <v>37974</v>
      </c>
      <c r="H20" s="38">
        <f t="shared" si="1"/>
        <v>41274</v>
      </c>
      <c r="I20" s="36">
        <v>20301</v>
      </c>
      <c r="J20" s="36">
        <v>20973</v>
      </c>
      <c r="K20" s="4">
        <f>H20/E20*100</f>
        <v>56.321384222807467</v>
      </c>
      <c r="L20" s="5">
        <v>57.5</v>
      </c>
      <c r="M20" s="5">
        <v>55.23</v>
      </c>
    </row>
    <row r="21" spans="1:13" ht="16.899999999999999" customHeight="1" x14ac:dyDescent="0.15">
      <c r="B21" s="56" t="s">
        <v>34</v>
      </c>
      <c r="C21" s="57"/>
      <c r="D21" s="23" t="s">
        <v>9</v>
      </c>
      <c r="E21" s="33">
        <f t="shared" ref="E21:E22" si="2">F21+G21</f>
        <v>72746</v>
      </c>
      <c r="F21" s="34">
        <v>35082</v>
      </c>
      <c r="G21" s="34">
        <v>37664</v>
      </c>
      <c r="H21" s="37">
        <f t="shared" ref="H21:H22" si="3">SUM(I21:J21)</f>
        <v>39942</v>
      </c>
      <c r="I21" s="34">
        <v>19746</v>
      </c>
      <c r="J21" s="34">
        <v>20196</v>
      </c>
      <c r="K21" s="6">
        <f>H21/E21*100</f>
        <v>54.906111676243363</v>
      </c>
      <c r="L21" s="3">
        <v>56.29</v>
      </c>
      <c r="M21" s="3">
        <v>53.62</v>
      </c>
    </row>
    <row r="22" spans="1:13" ht="16.899999999999999" customHeight="1" x14ac:dyDescent="0.15">
      <c r="B22" s="58"/>
      <c r="C22" s="59"/>
      <c r="D22" s="28" t="s">
        <v>8</v>
      </c>
      <c r="E22" s="35">
        <f t="shared" si="2"/>
        <v>72746</v>
      </c>
      <c r="F22" s="36">
        <v>35082</v>
      </c>
      <c r="G22" s="36">
        <v>37664</v>
      </c>
      <c r="H22" s="38">
        <f t="shared" si="3"/>
        <v>39941</v>
      </c>
      <c r="I22" s="36">
        <v>19746</v>
      </c>
      <c r="J22" s="36">
        <v>20195</v>
      </c>
      <c r="K22" s="4">
        <f>H22/E22*100</f>
        <v>54.904737030214726</v>
      </c>
      <c r="L22" s="5">
        <v>56.29</v>
      </c>
      <c r="M22" s="5">
        <v>53.62</v>
      </c>
    </row>
    <row r="23" spans="1:13" ht="15" customHeight="1" x14ac:dyDescent="0.15">
      <c r="B23" s="8" t="s">
        <v>19</v>
      </c>
      <c r="H23" s="40"/>
      <c r="M23" s="42"/>
    </row>
    <row r="24" spans="1:13" ht="7.15" customHeight="1" x14ac:dyDescent="0.15"/>
    <row r="25" spans="1:13" ht="22.5" customHeight="1" x14ac:dyDescent="0.15">
      <c r="A25" s="1">
        <v>2</v>
      </c>
      <c r="B25" s="12" t="s">
        <v>14</v>
      </c>
      <c r="C25" s="43"/>
      <c r="D25" s="9"/>
      <c r="E25" s="44"/>
      <c r="F25" s="44"/>
      <c r="G25" s="44"/>
      <c r="H25" s="44"/>
      <c r="I25" s="44"/>
      <c r="J25" s="44"/>
      <c r="K25" s="45"/>
      <c r="L25" s="8"/>
      <c r="M25" s="8"/>
    </row>
    <row r="26" spans="1:13" ht="18.600000000000001" customHeight="1" x14ac:dyDescent="0.15">
      <c r="B26" s="60" t="s">
        <v>0</v>
      </c>
      <c r="C26" s="61"/>
      <c r="D26" s="66" t="s">
        <v>16</v>
      </c>
      <c r="E26" s="69" t="s">
        <v>1</v>
      </c>
      <c r="F26" s="69"/>
      <c r="G26" s="69"/>
      <c r="H26" s="69" t="s">
        <v>7</v>
      </c>
      <c r="I26" s="69"/>
      <c r="J26" s="69"/>
      <c r="K26" s="53" t="s">
        <v>5</v>
      </c>
      <c r="L26" s="54"/>
      <c r="M26" s="55"/>
    </row>
    <row r="27" spans="1:13" ht="15" customHeight="1" x14ac:dyDescent="0.15">
      <c r="B27" s="62"/>
      <c r="C27" s="63"/>
      <c r="D27" s="67"/>
      <c r="E27" s="46" t="s">
        <v>2</v>
      </c>
      <c r="F27" s="46" t="s">
        <v>3</v>
      </c>
      <c r="G27" s="46" t="s">
        <v>4</v>
      </c>
      <c r="H27" s="46" t="s">
        <v>2</v>
      </c>
      <c r="I27" s="46" t="s">
        <v>3</v>
      </c>
      <c r="J27" s="46" t="s">
        <v>4</v>
      </c>
      <c r="K27" s="19" t="s">
        <v>2</v>
      </c>
      <c r="L27" s="47" t="s">
        <v>3</v>
      </c>
      <c r="M27" s="47" t="s">
        <v>4</v>
      </c>
    </row>
    <row r="28" spans="1:13" ht="15" customHeight="1" x14ac:dyDescent="0.15">
      <c r="B28" s="64"/>
      <c r="C28" s="65"/>
      <c r="D28" s="68"/>
      <c r="E28" s="48" t="s">
        <v>11</v>
      </c>
      <c r="F28" s="48" t="s">
        <v>11</v>
      </c>
      <c r="G28" s="48" t="s">
        <v>11</v>
      </c>
      <c r="H28" s="48" t="s">
        <v>11</v>
      </c>
      <c r="I28" s="48" t="s">
        <v>11</v>
      </c>
      <c r="J28" s="48" t="s">
        <v>11</v>
      </c>
      <c r="K28" s="22" t="s">
        <v>12</v>
      </c>
      <c r="L28" s="49" t="s">
        <v>12</v>
      </c>
      <c r="M28" s="49" t="s">
        <v>12</v>
      </c>
    </row>
    <row r="29" spans="1:13" ht="17.45" customHeight="1" x14ac:dyDescent="0.15">
      <c r="B29" s="56" t="s">
        <v>15</v>
      </c>
      <c r="C29" s="57"/>
      <c r="D29" s="23" t="s">
        <v>27</v>
      </c>
      <c r="E29" s="33">
        <v>73029</v>
      </c>
      <c r="F29" s="34">
        <v>34860</v>
      </c>
      <c r="G29" s="34">
        <v>38169</v>
      </c>
      <c r="H29" s="33">
        <v>43432</v>
      </c>
      <c r="I29" s="34">
        <v>21060</v>
      </c>
      <c r="J29" s="34">
        <v>22372</v>
      </c>
      <c r="K29" s="2">
        <v>59.47</v>
      </c>
      <c r="L29" s="3">
        <v>60.41</v>
      </c>
      <c r="M29" s="3">
        <v>58.61</v>
      </c>
    </row>
    <row r="30" spans="1:13" s="50" customFormat="1" ht="17.45" customHeight="1" x14ac:dyDescent="0.15">
      <c r="B30" s="77"/>
      <c r="C30" s="78"/>
      <c r="D30" s="28" t="s">
        <v>28</v>
      </c>
      <c r="E30" s="35">
        <v>73058</v>
      </c>
      <c r="F30" s="36">
        <v>34873</v>
      </c>
      <c r="G30" s="36">
        <v>38185</v>
      </c>
      <c r="H30" s="35">
        <v>43436</v>
      </c>
      <c r="I30" s="36">
        <v>21062</v>
      </c>
      <c r="J30" s="36">
        <v>22374</v>
      </c>
      <c r="K30" s="4">
        <v>59.45</v>
      </c>
      <c r="L30" s="5">
        <v>60.4</v>
      </c>
      <c r="M30" s="5">
        <v>58.59</v>
      </c>
    </row>
    <row r="31" spans="1:13" ht="17.45" customHeight="1" x14ac:dyDescent="0.15">
      <c r="B31" s="56" t="s">
        <v>17</v>
      </c>
      <c r="C31" s="57"/>
      <c r="D31" s="23" t="s">
        <v>27</v>
      </c>
      <c r="E31" s="33">
        <v>73855</v>
      </c>
      <c r="F31" s="34">
        <v>35313</v>
      </c>
      <c r="G31" s="34">
        <v>38542</v>
      </c>
      <c r="H31" s="33">
        <v>47455</v>
      </c>
      <c r="I31" s="34">
        <v>22940</v>
      </c>
      <c r="J31" s="34">
        <v>24515</v>
      </c>
      <c r="K31" s="2">
        <v>64.25</v>
      </c>
      <c r="L31" s="3">
        <v>64.959999999999994</v>
      </c>
      <c r="M31" s="3">
        <v>63.61</v>
      </c>
    </row>
    <row r="32" spans="1:13" ht="17.45" customHeight="1" x14ac:dyDescent="0.15">
      <c r="B32" s="58"/>
      <c r="C32" s="59"/>
      <c r="D32" s="28" t="s">
        <v>28</v>
      </c>
      <c r="E32" s="35">
        <v>73855</v>
      </c>
      <c r="F32" s="36">
        <v>35313</v>
      </c>
      <c r="G32" s="36">
        <v>38542</v>
      </c>
      <c r="H32" s="35">
        <v>47446</v>
      </c>
      <c r="I32" s="36">
        <v>22939</v>
      </c>
      <c r="J32" s="36">
        <v>24507</v>
      </c>
      <c r="K32" s="4">
        <v>64.239999999999995</v>
      </c>
      <c r="L32" s="5">
        <v>64.959999999999994</v>
      </c>
      <c r="M32" s="5">
        <v>63.59</v>
      </c>
    </row>
    <row r="33" spans="2:13" ht="17.45" customHeight="1" x14ac:dyDescent="0.15">
      <c r="B33" s="56" t="s">
        <v>20</v>
      </c>
      <c r="C33" s="57"/>
      <c r="D33" s="23" t="s">
        <v>27</v>
      </c>
      <c r="E33" s="33">
        <f t="shared" ref="E33:E38" si="4">SUM(F33:G33)</f>
        <v>74217</v>
      </c>
      <c r="F33" s="34">
        <v>35538</v>
      </c>
      <c r="G33" s="34">
        <v>38679</v>
      </c>
      <c r="H33" s="33">
        <f t="shared" ref="H33:H38" si="5">SUM(I33:J33)</f>
        <v>46029</v>
      </c>
      <c r="I33" s="34">
        <v>22366</v>
      </c>
      <c r="J33" s="34">
        <v>23663</v>
      </c>
      <c r="K33" s="2">
        <v>62.02</v>
      </c>
      <c r="L33" s="3">
        <v>62.94</v>
      </c>
      <c r="M33" s="3">
        <v>61.18</v>
      </c>
    </row>
    <row r="34" spans="2:13" ht="17.45" customHeight="1" x14ac:dyDescent="0.15">
      <c r="B34" s="58"/>
      <c r="C34" s="59"/>
      <c r="D34" s="28" t="s">
        <v>28</v>
      </c>
      <c r="E34" s="35">
        <f t="shared" si="4"/>
        <v>74217</v>
      </c>
      <c r="F34" s="36">
        <v>35538</v>
      </c>
      <c r="G34" s="36">
        <v>38679</v>
      </c>
      <c r="H34" s="35">
        <f t="shared" si="5"/>
        <v>46025</v>
      </c>
      <c r="I34" s="36">
        <v>22362</v>
      </c>
      <c r="J34" s="36">
        <v>23663</v>
      </c>
      <c r="K34" s="4">
        <v>62.01</v>
      </c>
      <c r="L34" s="5">
        <v>62.92</v>
      </c>
      <c r="M34" s="5">
        <v>61.18</v>
      </c>
    </row>
    <row r="35" spans="2:13" ht="17.45" customHeight="1" x14ac:dyDescent="0.15">
      <c r="B35" s="56" t="s">
        <v>22</v>
      </c>
      <c r="C35" s="57"/>
      <c r="D35" s="23" t="s">
        <v>27</v>
      </c>
      <c r="E35" s="33">
        <f t="shared" si="4"/>
        <v>74119</v>
      </c>
      <c r="F35" s="34">
        <v>35458</v>
      </c>
      <c r="G35" s="34">
        <v>38661</v>
      </c>
      <c r="H35" s="33">
        <f t="shared" si="5"/>
        <v>39470</v>
      </c>
      <c r="I35" s="34">
        <v>19297</v>
      </c>
      <c r="J35" s="34">
        <v>20173</v>
      </c>
      <c r="K35" s="2">
        <v>53.25</v>
      </c>
      <c r="L35" s="3">
        <v>54.42</v>
      </c>
      <c r="M35" s="3">
        <v>52.18</v>
      </c>
    </row>
    <row r="36" spans="2:13" ht="17.45" customHeight="1" x14ac:dyDescent="0.15">
      <c r="B36" s="58"/>
      <c r="C36" s="59"/>
      <c r="D36" s="28" t="s">
        <v>28</v>
      </c>
      <c r="E36" s="35">
        <f t="shared" si="4"/>
        <v>74119</v>
      </c>
      <c r="F36" s="36">
        <v>35458</v>
      </c>
      <c r="G36" s="36">
        <v>38661</v>
      </c>
      <c r="H36" s="35">
        <f t="shared" si="5"/>
        <v>39469</v>
      </c>
      <c r="I36" s="36">
        <v>19298</v>
      </c>
      <c r="J36" s="36">
        <v>20171</v>
      </c>
      <c r="K36" s="4">
        <v>53.25</v>
      </c>
      <c r="L36" s="5">
        <v>54.42</v>
      </c>
      <c r="M36" s="5">
        <v>52.17</v>
      </c>
    </row>
    <row r="37" spans="2:13" ht="17.45" customHeight="1" x14ac:dyDescent="0.15">
      <c r="B37" s="56" t="s">
        <v>24</v>
      </c>
      <c r="C37" s="57"/>
      <c r="D37" s="51" t="s">
        <v>27</v>
      </c>
      <c r="E37" s="33">
        <f t="shared" si="4"/>
        <v>75894</v>
      </c>
      <c r="F37" s="34">
        <v>36472</v>
      </c>
      <c r="G37" s="34">
        <v>39422</v>
      </c>
      <c r="H37" s="33">
        <f t="shared" si="5"/>
        <v>41573</v>
      </c>
      <c r="I37" s="34">
        <v>20199</v>
      </c>
      <c r="J37" s="34">
        <v>21374</v>
      </c>
      <c r="K37" s="2">
        <v>55.38</v>
      </c>
      <c r="L37" s="3">
        <v>54.22</v>
      </c>
      <c r="M37" s="3">
        <v>54.78</v>
      </c>
    </row>
    <row r="38" spans="2:13" ht="17.45" customHeight="1" x14ac:dyDescent="0.15">
      <c r="B38" s="58"/>
      <c r="C38" s="59"/>
      <c r="D38" s="28" t="s">
        <v>28</v>
      </c>
      <c r="E38" s="35">
        <f t="shared" si="4"/>
        <v>75894</v>
      </c>
      <c r="F38" s="36">
        <v>36472</v>
      </c>
      <c r="G38" s="36">
        <v>39422</v>
      </c>
      <c r="H38" s="35">
        <f t="shared" si="5"/>
        <v>41568</v>
      </c>
      <c r="I38" s="36">
        <v>20196</v>
      </c>
      <c r="J38" s="36">
        <v>21372</v>
      </c>
      <c r="K38" s="4">
        <v>55.37</v>
      </c>
      <c r="L38" s="5">
        <v>54.21</v>
      </c>
      <c r="M38" s="5">
        <v>54.77</v>
      </c>
    </row>
    <row r="39" spans="2:13" ht="17.45" customHeight="1" x14ac:dyDescent="0.15">
      <c r="B39" s="56" t="s">
        <v>26</v>
      </c>
      <c r="C39" s="57"/>
      <c r="D39" s="23" t="s">
        <v>27</v>
      </c>
      <c r="E39" s="33">
        <f t="shared" ref="E39:E42" si="6">SUM(F39:G39)</f>
        <v>75288</v>
      </c>
      <c r="F39" s="34">
        <v>36152</v>
      </c>
      <c r="G39" s="34">
        <v>39136</v>
      </c>
      <c r="H39" s="33">
        <f t="shared" ref="H39:H44" si="7">SUM(I39:J39)</f>
        <v>35207</v>
      </c>
      <c r="I39" s="34">
        <v>17238</v>
      </c>
      <c r="J39" s="34">
        <v>17969</v>
      </c>
      <c r="K39" s="2">
        <v>46.76</v>
      </c>
      <c r="L39" s="3">
        <v>47.68</v>
      </c>
      <c r="M39" s="3">
        <v>45.91</v>
      </c>
    </row>
    <row r="40" spans="2:13" ht="17.45" customHeight="1" x14ac:dyDescent="0.15">
      <c r="B40" s="58"/>
      <c r="C40" s="59"/>
      <c r="D40" s="28" t="s">
        <v>28</v>
      </c>
      <c r="E40" s="35">
        <f t="shared" si="6"/>
        <v>75288</v>
      </c>
      <c r="F40" s="36">
        <v>36152</v>
      </c>
      <c r="G40" s="36">
        <v>39136</v>
      </c>
      <c r="H40" s="35">
        <f t="shared" si="7"/>
        <v>35208</v>
      </c>
      <c r="I40" s="36">
        <v>17238</v>
      </c>
      <c r="J40" s="36">
        <v>17970</v>
      </c>
      <c r="K40" s="4">
        <v>46.76</v>
      </c>
      <c r="L40" s="5">
        <v>47.68</v>
      </c>
      <c r="M40" s="5">
        <v>45.92</v>
      </c>
    </row>
    <row r="41" spans="2:13" ht="17.45" customHeight="1" x14ac:dyDescent="0.15">
      <c r="B41" s="56" t="s">
        <v>31</v>
      </c>
      <c r="C41" s="57"/>
      <c r="D41" s="23" t="s">
        <v>27</v>
      </c>
      <c r="E41" s="33">
        <f t="shared" si="6"/>
        <v>74305</v>
      </c>
      <c r="F41" s="34">
        <v>35727</v>
      </c>
      <c r="G41" s="34">
        <v>38578</v>
      </c>
      <c r="H41" s="33">
        <f t="shared" si="7"/>
        <v>38417</v>
      </c>
      <c r="I41" s="34">
        <v>18654</v>
      </c>
      <c r="J41" s="34">
        <v>19763</v>
      </c>
      <c r="K41" s="2">
        <v>51.7</v>
      </c>
      <c r="L41" s="3">
        <v>52.21</v>
      </c>
      <c r="M41" s="3">
        <v>51.23</v>
      </c>
    </row>
    <row r="42" spans="2:13" ht="17.45" customHeight="1" x14ac:dyDescent="0.15">
      <c r="B42" s="58"/>
      <c r="C42" s="59"/>
      <c r="D42" s="28" t="s">
        <v>28</v>
      </c>
      <c r="E42" s="35">
        <f t="shared" si="6"/>
        <v>74305</v>
      </c>
      <c r="F42" s="36">
        <v>35727</v>
      </c>
      <c r="G42" s="36">
        <v>38578</v>
      </c>
      <c r="H42" s="35">
        <f t="shared" si="7"/>
        <v>38413</v>
      </c>
      <c r="I42" s="36">
        <v>18652</v>
      </c>
      <c r="J42" s="36">
        <v>19761</v>
      </c>
      <c r="K42" s="4">
        <v>52.21</v>
      </c>
      <c r="L42" s="5">
        <v>51.22</v>
      </c>
      <c r="M42" s="5">
        <v>51.7</v>
      </c>
    </row>
    <row r="43" spans="2:13" ht="17.45" customHeight="1" x14ac:dyDescent="0.15">
      <c r="B43" s="56" t="s">
        <v>33</v>
      </c>
      <c r="C43" s="57"/>
      <c r="D43" s="23" t="s">
        <v>27</v>
      </c>
      <c r="E43" s="33">
        <f>SUM(F43:G43)</f>
        <v>73046</v>
      </c>
      <c r="F43" s="34">
        <v>35208</v>
      </c>
      <c r="G43" s="34">
        <v>37838</v>
      </c>
      <c r="H43" s="33">
        <f t="shared" si="7"/>
        <v>44125</v>
      </c>
      <c r="I43" s="34">
        <v>21615</v>
      </c>
      <c r="J43" s="34">
        <v>22510</v>
      </c>
      <c r="K43" s="2">
        <v>60.41</v>
      </c>
      <c r="L43" s="3">
        <v>61.39</v>
      </c>
      <c r="M43" s="3">
        <v>59.49</v>
      </c>
    </row>
    <row r="44" spans="2:13" ht="17.45" customHeight="1" x14ac:dyDescent="0.15">
      <c r="B44" s="58"/>
      <c r="C44" s="59"/>
      <c r="D44" s="28" t="s">
        <v>28</v>
      </c>
      <c r="E44" s="35">
        <f>SUM(F44:G44)</f>
        <v>73046</v>
      </c>
      <c r="F44" s="36">
        <v>35208</v>
      </c>
      <c r="G44" s="36">
        <v>37838</v>
      </c>
      <c r="H44" s="35">
        <f t="shared" si="7"/>
        <v>44125</v>
      </c>
      <c r="I44" s="36">
        <v>21615</v>
      </c>
      <c r="J44" s="36">
        <v>22510</v>
      </c>
      <c r="K44" s="4">
        <v>60.41</v>
      </c>
      <c r="L44" s="5">
        <v>61.39</v>
      </c>
      <c r="M44" s="5">
        <v>59.49</v>
      </c>
    </row>
    <row r="45" spans="2:13" ht="15" customHeight="1" x14ac:dyDescent="0.15">
      <c r="B45" s="8" t="s">
        <v>19</v>
      </c>
      <c r="D45" s="52"/>
      <c r="M45" s="42"/>
    </row>
  </sheetData>
  <mergeCells count="26">
    <mergeCell ref="B43:C44"/>
    <mergeCell ref="B39:C40"/>
    <mergeCell ref="B41:C42"/>
    <mergeCell ref="B17:C18"/>
    <mergeCell ref="B7:C8"/>
    <mergeCell ref="B33:C34"/>
    <mergeCell ref="B35:C36"/>
    <mergeCell ref="B29:C30"/>
    <mergeCell ref="B37:C38"/>
    <mergeCell ref="B21:C22"/>
    <mergeCell ref="K4:M4"/>
    <mergeCell ref="B31:C32"/>
    <mergeCell ref="B9:C10"/>
    <mergeCell ref="B11:C12"/>
    <mergeCell ref="B13:C14"/>
    <mergeCell ref="B15:C16"/>
    <mergeCell ref="B19:C20"/>
    <mergeCell ref="B26:C28"/>
    <mergeCell ref="D26:D28"/>
    <mergeCell ref="E26:G26"/>
    <mergeCell ref="H26:J26"/>
    <mergeCell ref="K26:M26"/>
    <mergeCell ref="B4:C6"/>
    <mergeCell ref="D4:D6"/>
    <mergeCell ref="E4:G4"/>
    <mergeCell ref="H4:J4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FAF3-0AA3-4E90-A05E-CC6C055298B8}">
  <dimension ref="A1:K28"/>
  <sheetViews>
    <sheetView showGridLines="0" topLeftCell="A2" zoomScaleNormal="100" zoomScaleSheetLayoutView="80" zoomScalePageLayoutView="115" workbookViewId="0">
      <selection activeCell="B14" sqref="B14:K14"/>
    </sheetView>
  </sheetViews>
  <sheetFormatPr defaultColWidth="9" defaultRowHeight="11.25" x14ac:dyDescent="0.15"/>
  <cols>
    <col min="1" max="1" width="1.625" style="8" customWidth="1"/>
    <col min="2" max="2" width="14.625" style="8" customWidth="1"/>
    <col min="3" max="8" width="8.125" style="135" customWidth="1"/>
    <col min="9" max="9" width="8.125" style="136" customWidth="1"/>
    <col min="10" max="11" width="8.125" style="8" customWidth="1"/>
    <col min="12" max="16384" width="9" style="8"/>
  </cols>
  <sheetData>
    <row r="1" spans="1:11" ht="30" customHeight="1" x14ac:dyDescent="0.15">
      <c r="A1" s="7" t="s">
        <v>73</v>
      </c>
      <c r="C1" s="44"/>
      <c r="D1" s="44"/>
      <c r="E1" s="44"/>
      <c r="F1" s="44"/>
      <c r="G1" s="44"/>
      <c r="H1" s="44"/>
      <c r="I1" s="86"/>
    </row>
    <row r="2" spans="1:11" ht="7.5" customHeight="1" x14ac:dyDescent="0.15">
      <c r="A2" s="7"/>
      <c r="C2" s="44"/>
      <c r="D2" s="44"/>
      <c r="E2" s="44"/>
      <c r="F2" s="44"/>
      <c r="G2" s="44"/>
      <c r="H2" s="44"/>
      <c r="I2" s="86"/>
    </row>
    <row r="3" spans="1:11" ht="22.5" customHeight="1" x14ac:dyDescent="0.15">
      <c r="A3" s="1">
        <v>1</v>
      </c>
      <c r="B3" s="13" t="s">
        <v>74</v>
      </c>
      <c r="C3" s="44"/>
      <c r="D3" s="44"/>
      <c r="E3" s="44"/>
      <c r="F3" s="44"/>
      <c r="G3" s="44"/>
      <c r="H3" s="44"/>
      <c r="I3" s="86"/>
    </row>
    <row r="4" spans="1:11" s="87" customFormat="1" ht="18.75" customHeight="1" x14ac:dyDescent="0.15">
      <c r="B4" s="88"/>
      <c r="C4" s="89" t="s">
        <v>75</v>
      </c>
      <c r="D4" s="90"/>
      <c r="E4" s="91"/>
      <c r="F4" s="89" t="s">
        <v>76</v>
      </c>
      <c r="G4" s="90"/>
      <c r="H4" s="91"/>
      <c r="I4" s="92" t="s">
        <v>77</v>
      </c>
      <c r="J4" s="93"/>
      <c r="K4" s="94"/>
    </row>
    <row r="5" spans="1:11" s="87" customFormat="1" ht="18.75" customHeight="1" x14ac:dyDescent="0.15">
      <c r="B5" s="95" t="s">
        <v>0</v>
      </c>
      <c r="C5" s="46" t="s">
        <v>78</v>
      </c>
      <c r="D5" s="96" t="s">
        <v>79</v>
      </c>
      <c r="E5" s="97" t="s">
        <v>80</v>
      </c>
      <c r="F5" s="46" t="s">
        <v>78</v>
      </c>
      <c r="G5" s="98" t="s">
        <v>79</v>
      </c>
      <c r="H5" s="99" t="s">
        <v>80</v>
      </c>
      <c r="I5" s="46" t="s">
        <v>78</v>
      </c>
      <c r="J5" s="96" t="s">
        <v>79</v>
      </c>
      <c r="K5" s="97" t="s">
        <v>80</v>
      </c>
    </row>
    <row r="6" spans="1:11" ht="18.75" customHeight="1" x14ac:dyDescent="0.15">
      <c r="B6" s="100"/>
      <c r="C6" s="48" t="s">
        <v>81</v>
      </c>
      <c r="D6" s="101" t="s">
        <v>81</v>
      </c>
      <c r="E6" s="102" t="s">
        <v>81</v>
      </c>
      <c r="F6" s="48" t="s">
        <v>81</v>
      </c>
      <c r="G6" s="103" t="s">
        <v>81</v>
      </c>
      <c r="H6" s="104" t="s">
        <v>81</v>
      </c>
      <c r="I6" s="48" t="s">
        <v>82</v>
      </c>
      <c r="J6" s="101" t="s">
        <v>82</v>
      </c>
      <c r="K6" s="102" t="s">
        <v>82</v>
      </c>
    </row>
    <row r="7" spans="1:11" ht="18.75" customHeight="1" x14ac:dyDescent="0.15">
      <c r="B7" s="105" t="s">
        <v>83</v>
      </c>
      <c r="C7" s="37">
        <v>69042</v>
      </c>
      <c r="D7" s="106">
        <v>32850</v>
      </c>
      <c r="E7" s="107">
        <v>36192</v>
      </c>
      <c r="F7" s="37">
        <v>54066</v>
      </c>
      <c r="G7" s="108">
        <v>25418</v>
      </c>
      <c r="H7" s="109">
        <v>28648</v>
      </c>
      <c r="I7" s="110">
        <v>78.31</v>
      </c>
      <c r="J7" s="111">
        <v>77.38</v>
      </c>
      <c r="K7" s="112">
        <v>79.16</v>
      </c>
    </row>
    <row r="8" spans="1:11" ht="18.75" customHeight="1" x14ac:dyDescent="0.15">
      <c r="B8" s="105" t="s">
        <v>84</v>
      </c>
      <c r="C8" s="37">
        <v>71880</v>
      </c>
      <c r="D8" s="106">
        <v>34214</v>
      </c>
      <c r="E8" s="107">
        <v>37666</v>
      </c>
      <c r="F8" s="37">
        <v>50987</v>
      </c>
      <c r="G8" s="108">
        <v>23997</v>
      </c>
      <c r="H8" s="109">
        <v>26990</v>
      </c>
      <c r="I8" s="110">
        <v>70.930000000000007</v>
      </c>
      <c r="J8" s="111">
        <v>70.14</v>
      </c>
      <c r="K8" s="112">
        <v>71.66</v>
      </c>
    </row>
    <row r="9" spans="1:11" ht="18.75" customHeight="1" x14ac:dyDescent="0.15">
      <c r="B9" s="113" t="s">
        <v>85</v>
      </c>
      <c r="C9" s="114">
        <v>73131</v>
      </c>
      <c r="D9" s="115">
        <v>34925</v>
      </c>
      <c r="E9" s="116">
        <v>38206</v>
      </c>
      <c r="F9" s="114">
        <v>49069</v>
      </c>
      <c r="G9" s="117">
        <v>23109</v>
      </c>
      <c r="H9" s="118">
        <v>25960</v>
      </c>
      <c r="I9" s="119">
        <v>67.099999999999994</v>
      </c>
      <c r="J9" s="120">
        <v>66.17</v>
      </c>
      <c r="K9" s="121">
        <v>67.95</v>
      </c>
    </row>
    <row r="10" spans="1:11" ht="18.75" customHeight="1" x14ac:dyDescent="0.15">
      <c r="B10" s="113" t="s">
        <v>86</v>
      </c>
      <c r="C10" s="114">
        <f>D10+E10</f>
        <v>73379</v>
      </c>
      <c r="D10" s="115">
        <v>35075</v>
      </c>
      <c r="E10" s="116">
        <v>38304</v>
      </c>
      <c r="F10" s="114">
        <f>G10+H10</f>
        <v>44896</v>
      </c>
      <c r="G10" s="117">
        <v>21278</v>
      </c>
      <c r="H10" s="118">
        <v>23618</v>
      </c>
      <c r="I10" s="119">
        <v>61.18</v>
      </c>
      <c r="J10" s="120">
        <v>60.66</v>
      </c>
      <c r="K10" s="121">
        <v>61.66</v>
      </c>
    </row>
    <row r="11" spans="1:11" ht="18.75" customHeight="1" x14ac:dyDescent="0.15">
      <c r="B11" s="113" t="s">
        <v>87</v>
      </c>
      <c r="C11" s="114">
        <f>D11+E11</f>
        <v>73248</v>
      </c>
      <c r="D11" s="115">
        <v>35039</v>
      </c>
      <c r="E11" s="116">
        <v>38209</v>
      </c>
      <c r="F11" s="114">
        <f>G11+H11</f>
        <v>24313</v>
      </c>
      <c r="G11" s="117">
        <v>11658</v>
      </c>
      <c r="H11" s="118">
        <v>12655</v>
      </c>
      <c r="I11" s="119">
        <v>33.19</v>
      </c>
      <c r="J11" s="120">
        <v>33.270000000000003</v>
      </c>
      <c r="K11" s="121">
        <v>33.119999999999997</v>
      </c>
    </row>
    <row r="12" spans="1:11" ht="18.75" customHeight="1" x14ac:dyDescent="0.15">
      <c r="B12" s="113" t="s">
        <v>88</v>
      </c>
      <c r="C12" s="122">
        <f>D12+E12</f>
        <v>74657</v>
      </c>
      <c r="D12" s="123">
        <v>35799</v>
      </c>
      <c r="E12" s="124">
        <v>38858</v>
      </c>
      <c r="F12" s="122">
        <f>G12+H12</f>
        <v>42268</v>
      </c>
      <c r="G12" s="125">
        <v>20206</v>
      </c>
      <c r="H12" s="126">
        <v>22062</v>
      </c>
      <c r="I12" s="127">
        <v>56.62</v>
      </c>
      <c r="J12" s="128">
        <v>56.44</v>
      </c>
      <c r="K12" s="129">
        <v>56.78</v>
      </c>
    </row>
    <row r="13" spans="1:11" ht="18.75" customHeight="1" x14ac:dyDescent="0.15">
      <c r="B13" s="130" t="s">
        <v>89</v>
      </c>
      <c r="C13" s="122">
        <f>D13+E13</f>
        <v>73250</v>
      </c>
      <c r="D13" s="123">
        <v>35225</v>
      </c>
      <c r="E13" s="124">
        <v>38025</v>
      </c>
      <c r="F13" s="122">
        <f>G13+H13</f>
        <v>39367</v>
      </c>
      <c r="G13" s="125">
        <v>18791</v>
      </c>
      <c r="H13" s="126">
        <v>20576</v>
      </c>
      <c r="I13" s="127">
        <v>53.74</v>
      </c>
      <c r="J13" s="128">
        <v>53.35</v>
      </c>
      <c r="K13" s="129">
        <v>54.11</v>
      </c>
    </row>
    <row r="14" spans="1:11" ht="18.75" customHeight="1" x14ac:dyDescent="0.15">
      <c r="B14" s="130" t="s">
        <v>90</v>
      </c>
      <c r="C14" s="122">
        <f>D14+E14</f>
        <v>72390</v>
      </c>
      <c r="D14" s="123">
        <v>34904</v>
      </c>
      <c r="E14" s="124">
        <v>37486</v>
      </c>
      <c r="F14" s="122">
        <f>G14+H14</f>
        <v>33693</v>
      </c>
      <c r="G14" s="125">
        <v>16139</v>
      </c>
      <c r="H14" s="126">
        <v>17554</v>
      </c>
      <c r="I14" s="127">
        <v>46.54</v>
      </c>
      <c r="J14" s="128">
        <v>46.24</v>
      </c>
      <c r="K14" s="129">
        <v>46.83</v>
      </c>
    </row>
    <row r="15" spans="1:11" ht="15" customHeight="1" x14ac:dyDescent="0.15">
      <c r="B15" s="131" t="s">
        <v>91</v>
      </c>
      <c r="C15" s="132"/>
      <c r="D15" s="132"/>
      <c r="E15" s="132"/>
      <c r="F15" s="132"/>
      <c r="G15" s="132"/>
      <c r="H15" s="132"/>
      <c r="I15" s="133"/>
      <c r="J15" s="133"/>
      <c r="K15" s="134"/>
    </row>
    <row r="16" spans="1:11" ht="7.5" customHeight="1" x14ac:dyDescent="0.15"/>
    <row r="17" spans="1:11" ht="22.5" customHeight="1" x14ac:dyDescent="0.15">
      <c r="A17" s="1">
        <v>2</v>
      </c>
      <c r="B17" s="1" t="s">
        <v>92</v>
      </c>
    </row>
    <row r="18" spans="1:11" s="87" customFormat="1" ht="18.75" customHeight="1" x14ac:dyDescent="0.15">
      <c r="B18" s="88"/>
      <c r="C18" s="89" t="s">
        <v>75</v>
      </c>
      <c r="D18" s="90"/>
      <c r="E18" s="91"/>
      <c r="F18" s="89" t="s">
        <v>76</v>
      </c>
      <c r="G18" s="90"/>
      <c r="H18" s="91"/>
      <c r="I18" s="92" t="s">
        <v>77</v>
      </c>
      <c r="J18" s="93"/>
      <c r="K18" s="94"/>
    </row>
    <row r="19" spans="1:11" s="87" customFormat="1" ht="18.75" customHeight="1" x14ac:dyDescent="0.15">
      <c r="B19" s="95" t="s">
        <v>0</v>
      </c>
      <c r="C19" s="46" t="s">
        <v>78</v>
      </c>
      <c r="D19" s="96" t="s">
        <v>79</v>
      </c>
      <c r="E19" s="97" t="s">
        <v>80</v>
      </c>
      <c r="F19" s="46" t="s">
        <v>78</v>
      </c>
      <c r="G19" s="98" t="s">
        <v>79</v>
      </c>
      <c r="H19" s="99" t="s">
        <v>80</v>
      </c>
      <c r="I19" s="46" t="s">
        <v>78</v>
      </c>
      <c r="J19" s="96" t="s">
        <v>79</v>
      </c>
      <c r="K19" s="97" t="s">
        <v>80</v>
      </c>
    </row>
    <row r="20" spans="1:11" ht="18.75" customHeight="1" x14ac:dyDescent="0.15">
      <c r="B20" s="100"/>
      <c r="C20" s="48" t="s">
        <v>81</v>
      </c>
      <c r="D20" s="101" t="s">
        <v>81</v>
      </c>
      <c r="E20" s="102" t="s">
        <v>81</v>
      </c>
      <c r="F20" s="48" t="s">
        <v>81</v>
      </c>
      <c r="G20" s="103" t="s">
        <v>81</v>
      </c>
      <c r="H20" s="104" t="s">
        <v>81</v>
      </c>
      <c r="I20" s="48" t="s">
        <v>82</v>
      </c>
      <c r="J20" s="101" t="s">
        <v>82</v>
      </c>
      <c r="K20" s="102" t="s">
        <v>82</v>
      </c>
    </row>
    <row r="21" spans="1:11" ht="18.75" customHeight="1" x14ac:dyDescent="0.15">
      <c r="B21" s="105" t="s">
        <v>83</v>
      </c>
      <c r="C21" s="37">
        <v>69042</v>
      </c>
      <c r="D21" s="106">
        <v>32850</v>
      </c>
      <c r="E21" s="107">
        <v>36192</v>
      </c>
      <c r="F21" s="37">
        <v>54051</v>
      </c>
      <c r="G21" s="108">
        <v>25408</v>
      </c>
      <c r="H21" s="109">
        <v>28643</v>
      </c>
      <c r="I21" s="110">
        <v>78.290000000000006</v>
      </c>
      <c r="J21" s="111">
        <v>77.349999999999994</v>
      </c>
      <c r="K21" s="112">
        <v>79.14</v>
      </c>
    </row>
    <row r="22" spans="1:11" s="50" customFormat="1" ht="18.75" customHeight="1" x14ac:dyDescent="0.15">
      <c r="B22" s="105" t="s">
        <v>84</v>
      </c>
      <c r="C22" s="37">
        <v>71880</v>
      </c>
      <c r="D22" s="106">
        <v>34214</v>
      </c>
      <c r="E22" s="107">
        <v>37666</v>
      </c>
      <c r="F22" s="37">
        <v>50960</v>
      </c>
      <c r="G22" s="108">
        <v>23985</v>
      </c>
      <c r="H22" s="109">
        <v>26975</v>
      </c>
      <c r="I22" s="110">
        <v>70.900000000000006</v>
      </c>
      <c r="J22" s="111">
        <v>70.099999999999994</v>
      </c>
      <c r="K22" s="112">
        <v>71.62</v>
      </c>
    </row>
    <row r="23" spans="1:11" ht="18.75" customHeight="1" x14ac:dyDescent="0.15">
      <c r="B23" s="113" t="s">
        <v>85</v>
      </c>
      <c r="C23" s="114">
        <v>73127</v>
      </c>
      <c r="D23" s="115">
        <v>34921</v>
      </c>
      <c r="E23" s="116">
        <v>38206</v>
      </c>
      <c r="F23" s="114">
        <v>49029</v>
      </c>
      <c r="G23" s="117">
        <v>23092</v>
      </c>
      <c r="H23" s="118">
        <v>25937</v>
      </c>
      <c r="I23" s="119">
        <v>67.05</v>
      </c>
      <c r="J23" s="120">
        <v>66.13</v>
      </c>
      <c r="K23" s="121">
        <v>67.89</v>
      </c>
    </row>
    <row r="24" spans="1:11" ht="18.75" customHeight="1" x14ac:dyDescent="0.15">
      <c r="B24" s="113" t="s">
        <v>86</v>
      </c>
      <c r="C24" s="114">
        <f>D24+E24</f>
        <v>73376</v>
      </c>
      <c r="D24" s="115">
        <v>35071</v>
      </c>
      <c r="E24" s="116">
        <v>38305</v>
      </c>
      <c r="F24" s="114">
        <f>G24+H24</f>
        <v>44838</v>
      </c>
      <c r="G24" s="117">
        <v>21245</v>
      </c>
      <c r="H24" s="118">
        <v>23593</v>
      </c>
      <c r="I24" s="119">
        <v>61.11</v>
      </c>
      <c r="J24" s="120">
        <v>60.58</v>
      </c>
      <c r="K24" s="121">
        <v>61.59</v>
      </c>
    </row>
    <row r="25" spans="1:11" ht="18.75" customHeight="1" x14ac:dyDescent="0.15">
      <c r="B25" s="113" t="s">
        <v>87</v>
      </c>
      <c r="C25" s="137" t="s">
        <v>93</v>
      </c>
      <c r="D25" s="138" t="s">
        <v>94</v>
      </c>
      <c r="E25" s="139" t="s">
        <v>94</v>
      </c>
      <c r="F25" s="137" t="s">
        <v>94</v>
      </c>
      <c r="G25" s="140" t="s">
        <v>94</v>
      </c>
      <c r="H25" s="141" t="s">
        <v>94</v>
      </c>
      <c r="I25" s="142" t="s">
        <v>94</v>
      </c>
      <c r="J25" s="143" t="s">
        <v>94</v>
      </c>
      <c r="K25" s="144" t="s">
        <v>94</v>
      </c>
    </row>
    <row r="26" spans="1:11" ht="18.75" customHeight="1" x14ac:dyDescent="0.15">
      <c r="B26" s="113" t="s">
        <v>88</v>
      </c>
      <c r="C26" s="114">
        <f>D26+E26</f>
        <v>74631</v>
      </c>
      <c r="D26" s="115">
        <v>35780</v>
      </c>
      <c r="E26" s="116">
        <v>38851</v>
      </c>
      <c r="F26" s="114">
        <f>G26+H26</f>
        <v>41367</v>
      </c>
      <c r="G26" s="117">
        <v>19792</v>
      </c>
      <c r="H26" s="118">
        <v>21575</v>
      </c>
      <c r="I26" s="119">
        <v>55.43</v>
      </c>
      <c r="J26" s="120">
        <v>55.32</v>
      </c>
      <c r="K26" s="121">
        <v>55.53</v>
      </c>
    </row>
    <row r="27" spans="1:11" ht="18.75" customHeight="1" x14ac:dyDescent="0.15">
      <c r="B27" s="130" t="s">
        <v>95</v>
      </c>
      <c r="C27" s="122">
        <f>D27+E27</f>
        <v>73241</v>
      </c>
      <c r="D27" s="123">
        <v>35219</v>
      </c>
      <c r="E27" s="124">
        <v>38022</v>
      </c>
      <c r="F27" s="122">
        <f>G27+H27</f>
        <v>39076</v>
      </c>
      <c r="G27" s="125">
        <v>18644</v>
      </c>
      <c r="H27" s="126">
        <v>20432</v>
      </c>
      <c r="I27" s="127">
        <v>53.35</v>
      </c>
      <c r="J27" s="128">
        <v>52.94</v>
      </c>
      <c r="K27" s="129">
        <v>53.74</v>
      </c>
    </row>
    <row r="28" spans="1:11" ht="15" customHeight="1" x14ac:dyDescent="0.15">
      <c r="B28" s="131" t="s">
        <v>91</v>
      </c>
      <c r="K28" s="134"/>
    </row>
  </sheetData>
  <mergeCells count="6">
    <mergeCell ref="C4:E4"/>
    <mergeCell ref="F4:H4"/>
    <mergeCell ref="I4:K4"/>
    <mergeCell ref="C18:E18"/>
    <mergeCell ref="F18:H18"/>
    <mergeCell ref="I18:K18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52F2-0073-48EF-A99D-10E3A1B5E7B7}">
  <dimension ref="A1:K25"/>
  <sheetViews>
    <sheetView showGridLines="0" zoomScaleNormal="100" zoomScaleSheetLayoutView="100" workbookViewId="0">
      <selection activeCell="K14" sqref="K14"/>
    </sheetView>
  </sheetViews>
  <sheetFormatPr defaultColWidth="8" defaultRowHeight="11.25" x14ac:dyDescent="0.15"/>
  <cols>
    <col min="1" max="1" width="1.625" style="8" customWidth="1"/>
    <col min="2" max="2" width="13.625" style="8" customWidth="1"/>
    <col min="3" max="8" width="8.125" style="8" customWidth="1"/>
    <col min="9" max="9" width="8.125" style="41" customWidth="1"/>
    <col min="10" max="11" width="8.125" style="8" customWidth="1"/>
    <col min="12" max="16384" width="8" style="8"/>
  </cols>
  <sheetData>
    <row r="1" spans="1:11" ht="30" customHeight="1" x14ac:dyDescent="0.15">
      <c r="A1" s="7" t="s">
        <v>96</v>
      </c>
      <c r="C1" s="10"/>
      <c r="D1" s="10"/>
      <c r="E1" s="10"/>
      <c r="F1" s="10"/>
      <c r="G1" s="10"/>
      <c r="H1" s="10"/>
      <c r="I1" s="11"/>
    </row>
    <row r="2" spans="1:11" ht="7.5" customHeight="1" x14ac:dyDescent="0.15">
      <c r="A2" s="7"/>
      <c r="C2" s="10"/>
      <c r="D2" s="10"/>
      <c r="E2" s="10"/>
      <c r="F2" s="10"/>
      <c r="G2" s="10"/>
      <c r="H2" s="10"/>
      <c r="I2" s="11"/>
    </row>
    <row r="3" spans="1:11" s="1" customFormat="1" ht="22.5" customHeight="1" x14ac:dyDescent="0.15">
      <c r="A3" s="1">
        <v>1</v>
      </c>
      <c r="B3" s="12" t="s">
        <v>97</v>
      </c>
      <c r="C3" s="13"/>
      <c r="D3" s="13"/>
      <c r="E3" s="13"/>
      <c r="F3" s="13"/>
      <c r="G3" s="13"/>
      <c r="H3" s="13"/>
      <c r="I3" s="15"/>
    </row>
    <row r="4" spans="1:11" ht="18.75" customHeight="1" x14ac:dyDescent="0.15">
      <c r="B4" s="145" t="s">
        <v>0</v>
      </c>
      <c r="C4" s="72" t="s">
        <v>1</v>
      </c>
      <c r="D4" s="72"/>
      <c r="E4" s="72"/>
      <c r="F4" s="72" t="s">
        <v>7</v>
      </c>
      <c r="G4" s="72"/>
      <c r="H4" s="72"/>
      <c r="I4" s="146" t="s">
        <v>98</v>
      </c>
      <c r="J4" s="147"/>
      <c r="K4" s="148"/>
    </row>
    <row r="5" spans="1:11" ht="18.75" customHeight="1" x14ac:dyDescent="0.15">
      <c r="B5" s="149"/>
      <c r="C5" s="18" t="s">
        <v>2</v>
      </c>
      <c r="D5" s="16" t="s">
        <v>3</v>
      </c>
      <c r="E5" s="150" t="s">
        <v>4</v>
      </c>
      <c r="F5" s="18" t="s">
        <v>2</v>
      </c>
      <c r="G5" s="16" t="s">
        <v>3</v>
      </c>
      <c r="H5" s="150" t="s">
        <v>4</v>
      </c>
      <c r="I5" s="18" t="s">
        <v>2</v>
      </c>
      <c r="J5" s="16" t="s">
        <v>3</v>
      </c>
      <c r="K5" s="150" t="s">
        <v>4</v>
      </c>
    </row>
    <row r="6" spans="1:11" ht="18.75" customHeight="1" x14ac:dyDescent="0.15">
      <c r="B6" s="151"/>
      <c r="C6" s="21" t="s">
        <v>11</v>
      </c>
      <c r="D6" s="152" t="s">
        <v>11</v>
      </c>
      <c r="E6" s="153" t="s">
        <v>11</v>
      </c>
      <c r="F6" s="21" t="s">
        <v>11</v>
      </c>
      <c r="G6" s="152" t="s">
        <v>11</v>
      </c>
      <c r="H6" s="153" t="s">
        <v>11</v>
      </c>
      <c r="I6" s="22" t="s">
        <v>99</v>
      </c>
      <c r="J6" s="154" t="s">
        <v>99</v>
      </c>
      <c r="K6" s="155" t="s">
        <v>99</v>
      </c>
    </row>
    <row r="7" spans="1:11" ht="18.75" customHeight="1" x14ac:dyDescent="0.15">
      <c r="B7" s="156" t="s">
        <v>100</v>
      </c>
      <c r="C7" s="157">
        <f>SUM(D7:E7)</f>
        <v>72890</v>
      </c>
      <c r="D7" s="158">
        <v>34804</v>
      </c>
      <c r="E7" s="159">
        <v>38086</v>
      </c>
      <c r="F7" s="157">
        <f>SUM(G7:H7)</f>
        <v>58748</v>
      </c>
      <c r="G7" s="158">
        <v>27482</v>
      </c>
      <c r="H7" s="159">
        <v>31266</v>
      </c>
      <c r="I7" s="160">
        <f>ROUND(F7/C7*100,2)</f>
        <v>80.599999999999994</v>
      </c>
      <c r="J7" s="161">
        <f>ROUND(G7/D7*100,2)</f>
        <v>78.959999999999994</v>
      </c>
      <c r="K7" s="162">
        <f>ROUND(H7/E7*100,2)</f>
        <v>82.09</v>
      </c>
    </row>
    <row r="8" spans="1:11" ht="18.75" customHeight="1" x14ac:dyDescent="0.15">
      <c r="B8" s="156" t="s">
        <v>101</v>
      </c>
      <c r="C8" s="163" t="s">
        <v>93</v>
      </c>
      <c r="D8" s="164" t="s">
        <v>94</v>
      </c>
      <c r="E8" s="165" t="s">
        <v>94</v>
      </c>
      <c r="F8" s="163" t="s">
        <v>94</v>
      </c>
      <c r="G8" s="164" t="s">
        <v>94</v>
      </c>
      <c r="H8" s="165" t="s">
        <v>94</v>
      </c>
      <c r="I8" s="166" t="s">
        <v>94</v>
      </c>
      <c r="J8" s="167" t="s">
        <v>94</v>
      </c>
      <c r="K8" s="168" t="s">
        <v>94</v>
      </c>
    </row>
    <row r="9" spans="1:11" ht="18.75" customHeight="1" x14ac:dyDescent="0.15">
      <c r="B9" s="156" t="s">
        <v>102</v>
      </c>
      <c r="C9" s="163" t="s">
        <v>93</v>
      </c>
      <c r="D9" s="164" t="s">
        <v>94</v>
      </c>
      <c r="E9" s="165" t="s">
        <v>94</v>
      </c>
      <c r="F9" s="163" t="s">
        <v>94</v>
      </c>
      <c r="G9" s="164" t="s">
        <v>94</v>
      </c>
      <c r="H9" s="165" t="s">
        <v>94</v>
      </c>
      <c r="I9" s="166" t="s">
        <v>94</v>
      </c>
      <c r="J9" s="167" t="s">
        <v>94</v>
      </c>
      <c r="K9" s="168" t="s">
        <v>94</v>
      </c>
    </row>
    <row r="10" spans="1:11" ht="18.75" customHeight="1" x14ac:dyDescent="0.15">
      <c r="B10" s="156" t="s">
        <v>103</v>
      </c>
      <c r="C10" s="169">
        <f>D10+E10</f>
        <v>74959</v>
      </c>
      <c r="D10" s="170">
        <v>35975</v>
      </c>
      <c r="E10" s="171">
        <v>38984</v>
      </c>
      <c r="F10" s="169">
        <f>G10+H10</f>
        <v>39276</v>
      </c>
      <c r="G10" s="170">
        <v>18545</v>
      </c>
      <c r="H10" s="171">
        <v>20731</v>
      </c>
      <c r="I10" s="172">
        <f t="shared" ref="I10:K12" si="0">ROUND(F10/C10*100,2)</f>
        <v>52.4</v>
      </c>
      <c r="J10" s="173">
        <f t="shared" si="0"/>
        <v>51.55</v>
      </c>
      <c r="K10" s="174">
        <f t="shared" si="0"/>
        <v>53.18</v>
      </c>
    </row>
    <row r="11" spans="1:11" ht="18.75" customHeight="1" x14ac:dyDescent="0.15">
      <c r="B11" s="156" t="s">
        <v>104</v>
      </c>
      <c r="C11" s="169">
        <f>D11+E11</f>
        <v>73588</v>
      </c>
      <c r="D11" s="170">
        <v>35364</v>
      </c>
      <c r="E11" s="171">
        <v>38224</v>
      </c>
      <c r="F11" s="169">
        <f>G11+H11</f>
        <v>40199</v>
      </c>
      <c r="G11" s="170">
        <v>19128</v>
      </c>
      <c r="H11" s="171">
        <v>21071</v>
      </c>
      <c r="I11" s="172">
        <f t="shared" si="0"/>
        <v>54.63</v>
      </c>
      <c r="J11" s="173">
        <f t="shared" si="0"/>
        <v>54.09</v>
      </c>
      <c r="K11" s="174">
        <f t="shared" si="0"/>
        <v>55.13</v>
      </c>
    </row>
    <row r="12" spans="1:11" ht="18.75" customHeight="1" x14ac:dyDescent="0.15">
      <c r="B12" s="156" t="s">
        <v>105</v>
      </c>
      <c r="C12" s="169">
        <f>D12+E12</f>
        <v>71903</v>
      </c>
      <c r="D12" s="170">
        <v>34661</v>
      </c>
      <c r="E12" s="171">
        <v>37242</v>
      </c>
      <c r="F12" s="169">
        <f>G12+H12</f>
        <v>37928</v>
      </c>
      <c r="G12" s="170">
        <v>18093</v>
      </c>
      <c r="H12" s="171">
        <v>19835</v>
      </c>
      <c r="I12" s="172">
        <f t="shared" si="0"/>
        <v>52.75</v>
      </c>
      <c r="J12" s="173">
        <f t="shared" si="0"/>
        <v>52.2</v>
      </c>
      <c r="K12" s="174">
        <f t="shared" si="0"/>
        <v>53.26</v>
      </c>
    </row>
    <row r="13" spans="1:11" ht="13.5" customHeight="1" x14ac:dyDescent="0.15">
      <c r="B13" s="175" t="s">
        <v>19</v>
      </c>
      <c r="C13" s="176"/>
      <c r="D13" s="176"/>
      <c r="E13" s="176"/>
      <c r="F13" s="176"/>
      <c r="G13" s="176"/>
      <c r="H13" s="176"/>
      <c r="I13" s="177"/>
      <c r="K13" s="134"/>
    </row>
    <row r="14" spans="1:11" ht="7.5" customHeight="1" x14ac:dyDescent="0.15">
      <c r="B14" s="178"/>
      <c r="C14" s="176"/>
      <c r="D14" s="176"/>
      <c r="E14" s="176"/>
      <c r="F14" s="176"/>
      <c r="G14" s="176"/>
      <c r="H14" s="176"/>
      <c r="I14" s="177"/>
    </row>
    <row r="15" spans="1:11" s="1" customFormat="1" ht="22.5" customHeight="1" x14ac:dyDescent="0.15">
      <c r="A15" s="1">
        <v>2</v>
      </c>
      <c r="B15" s="1" t="s">
        <v>106</v>
      </c>
      <c r="I15" s="179"/>
    </row>
    <row r="16" spans="1:11" ht="18.75" customHeight="1" x14ac:dyDescent="0.15">
      <c r="B16" s="145" t="s">
        <v>0</v>
      </c>
      <c r="C16" s="72" t="s">
        <v>1</v>
      </c>
      <c r="D16" s="72"/>
      <c r="E16" s="72"/>
      <c r="F16" s="72" t="s">
        <v>7</v>
      </c>
      <c r="G16" s="72"/>
      <c r="H16" s="72"/>
      <c r="I16" s="146" t="s">
        <v>98</v>
      </c>
      <c r="J16" s="147"/>
      <c r="K16" s="148"/>
    </row>
    <row r="17" spans="2:11" ht="18.75" customHeight="1" x14ac:dyDescent="0.15">
      <c r="B17" s="149"/>
      <c r="C17" s="18" t="s">
        <v>2</v>
      </c>
      <c r="D17" s="16" t="s">
        <v>3</v>
      </c>
      <c r="E17" s="150" t="s">
        <v>4</v>
      </c>
      <c r="F17" s="18" t="s">
        <v>2</v>
      </c>
      <c r="G17" s="16" t="s">
        <v>3</v>
      </c>
      <c r="H17" s="150" t="s">
        <v>4</v>
      </c>
      <c r="I17" s="18" t="s">
        <v>2</v>
      </c>
      <c r="J17" s="16" t="s">
        <v>3</v>
      </c>
      <c r="K17" s="150" t="s">
        <v>4</v>
      </c>
    </row>
    <row r="18" spans="2:11" ht="18.75" customHeight="1" x14ac:dyDescent="0.15">
      <c r="B18" s="151"/>
      <c r="C18" s="21" t="s">
        <v>11</v>
      </c>
      <c r="D18" s="152" t="s">
        <v>11</v>
      </c>
      <c r="E18" s="153" t="s">
        <v>11</v>
      </c>
      <c r="F18" s="21" t="s">
        <v>11</v>
      </c>
      <c r="G18" s="152" t="s">
        <v>11</v>
      </c>
      <c r="H18" s="153" t="s">
        <v>11</v>
      </c>
      <c r="I18" s="22" t="s">
        <v>99</v>
      </c>
      <c r="J18" s="154" t="s">
        <v>99</v>
      </c>
      <c r="K18" s="155" t="s">
        <v>99</v>
      </c>
    </row>
    <row r="19" spans="2:11" ht="18.75" customHeight="1" x14ac:dyDescent="0.15">
      <c r="B19" s="156" t="s">
        <v>100</v>
      </c>
      <c r="C19" s="157">
        <f>SUM(D19:E19)</f>
        <v>72890</v>
      </c>
      <c r="D19" s="158">
        <v>34804</v>
      </c>
      <c r="E19" s="159">
        <v>38086</v>
      </c>
      <c r="F19" s="157">
        <f>SUM(G19:H19)</f>
        <v>58745</v>
      </c>
      <c r="G19" s="158">
        <v>27480</v>
      </c>
      <c r="H19" s="159">
        <v>31265</v>
      </c>
      <c r="I19" s="160">
        <f t="shared" ref="I19:K20" si="1">ROUND(F19/C19*100,2)</f>
        <v>80.59</v>
      </c>
      <c r="J19" s="161">
        <f t="shared" si="1"/>
        <v>78.959999999999994</v>
      </c>
      <c r="K19" s="162">
        <f t="shared" si="1"/>
        <v>82.09</v>
      </c>
    </row>
    <row r="20" spans="2:11" ht="18.75" customHeight="1" x14ac:dyDescent="0.15">
      <c r="B20" s="156" t="s">
        <v>107</v>
      </c>
      <c r="C20" s="157">
        <f>SUM(D20:E20)</f>
        <v>73486</v>
      </c>
      <c r="D20" s="158">
        <v>35127</v>
      </c>
      <c r="E20" s="159">
        <v>38359</v>
      </c>
      <c r="F20" s="157">
        <f>SUM(G20:H20)</f>
        <v>47111</v>
      </c>
      <c r="G20" s="158">
        <v>22091</v>
      </c>
      <c r="H20" s="159">
        <v>25020</v>
      </c>
      <c r="I20" s="160">
        <f t="shared" si="1"/>
        <v>64.11</v>
      </c>
      <c r="J20" s="161">
        <f t="shared" si="1"/>
        <v>62.89</v>
      </c>
      <c r="K20" s="162">
        <f t="shared" si="1"/>
        <v>65.23</v>
      </c>
    </row>
    <row r="21" spans="2:11" ht="18.75" customHeight="1" x14ac:dyDescent="0.15">
      <c r="B21" s="156" t="s">
        <v>108</v>
      </c>
      <c r="C21" s="157">
        <v>73366</v>
      </c>
      <c r="D21" s="158">
        <v>35072</v>
      </c>
      <c r="E21" s="159">
        <v>38294</v>
      </c>
      <c r="F21" s="157">
        <v>44044</v>
      </c>
      <c r="G21" s="158">
        <v>20691</v>
      </c>
      <c r="H21" s="159">
        <v>23353</v>
      </c>
      <c r="I21" s="160">
        <v>60.03</v>
      </c>
      <c r="J21" s="161">
        <v>59</v>
      </c>
      <c r="K21" s="162">
        <v>60.98</v>
      </c>
    </row>
    <row r="22" spans="2:11" ht="18.75" customHeight="1" x14ac:dyDescent="0.15">
      <c r="B22" s="156" t="s">
        <v>109</v>
      </c>
      <c r="C22" s="157">
        <f>D22+E22</f>
        <v>74959</v>
      </c>
      <c r="D22" s="158">
        <v>35975</v>
      </c>
      <c r="E22" s="159">
        <v>38984</v>
      </c>
      <c r="F22" s="157">
        <f>G22+H22</f>
        <v>39273</v>
      </c>
      <c r="G22" s="158">
        <v>18547</v>
      </c>
      <c r="H22" s="159">
        <v>20726</v>
      </c>
      <c r="I22" s="160">
        <f t="shared" ref="I22:K24" si="2">ROUND(F22/C22*100,2)</f>
        <v>52.39</v>
      </c>
      <c r="J22" s="161">
        <f t="shared" si="2"/>
        <v>51.56</v>
      </c>
      <c r="K22" s="162">
        <f t="shared" si="2"/>
        <v>53.17</v>
      </c>
    </row>
    <row r="23" spans="2:11" ht="18.75" customHeight="1" x14ac:dyDescent="0.15">
      <c r="B23" s="156" t="s">
        <v>104</v>
      </c>
      <c r="C23" s="157">
        <f>D23+E23</f>
        <v>73588</v>
      </c>
      <c r="D23" s="158">
        <v>35364</v>
      </c>
      <c r="E23" s="159">
        <v>38224</v>
      </c>
      <c r="F23" s="157">
        <f>G23+H23</f>
        <v>40202</v>
      </c>
      <c r="G23" s="158">
        <v>19130</v>
      </c>
      <c r="H23" s="159">
        <v>21072</v>
      </c>
      <c r="I23" s="160">
        <f t="shared" si="2"/>
        <v>54.63</v>
      </c>
      <c r="J23" s="161">
        <f t="shared" si="2"/>
        <v>54.09</v>
      </c>
      <c r="K23" s="162">
        <f t="shared" si="2"/>
        <v>55.13</v>
      </c>
    </row>
    <row r="24" spans="2:11" ht="18.75" customHeight="1" x14ac:dyDescent="0.15">
      <c r="B24" s="156" t="s">
        <v>105</v>
      </c>
      <c r="C24" s="157">
        <f>D24+E24</f>
        <v>71903</v>
      </c>
      <c r="D24" s="158">
        <v>34661</v>
      </c>
      <c r="E24" s="159">
        <v>37242</v>
      </c>
      <c r="F24" s="157">
        <f>G24+H24</f>
        <v>37925</v>
      </c>
      <c r="G24" s="158">
        <v>18089</v>
      </c>
      <c r="H24" s="159">
        <v>19836</v>
      </c>
      <c r="I24" s="160">
        <f t="shared" si="2"/>
        <v>52.74</v>
      </c>
      <c r="J24" s="161">
        <f t="shared" si="2"/>
        <v>52.19</v>
      </c>
      <c r="K24" s="162">
        <f t="shared" si="2"/>
        <v>53.26</v>
      </c>
    </row>
    <row r="25" spans="2:11" ht="13.5" customHeight="1" x14ac:dyDescent="0.15">
      <c r="B25" s="8" t="s">
        <v>19</v>
      </c>
      <c r="K25" s="134"/>
    </row>
  </sheetData>
  <mergeCells count="8">
    <mergeCell ref="B4:B6"/>
    <mergeCell ref="C4:E4"/>
    <mergeCell ref="F4:H4"/>
    <mergeCell ref="I4:K4"/>
    <mergeCell ref="B16:B18"/>
    <mergeCell ref="C16:E16"/>
    <mergeCell ref="F16:H16"/>
    <mergeCell ref="I16:K1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70B6-EF69-4FEA-8E00-1D3ABCD8EEC5}">
  <dimension ref="A1:G330"/>
  <sheetViews>
    <sheetView showGridLines="0" view="pageBreakPreview" zoomScale="115" zoomScaleNormal="115" zoomScaleSheetLayoutView="115" workbookViewId="0">
      <selection activeCell="D5" sqref="D5"/>
    </sheetView>
  </sheetViews>
  <sheetFormatPr defaultColWidth="8" defaultRowHeight="11.25" x14ac:dyDescent="0.15"/>
  <cols>
    <col min="1" max="1" width="1.625" style="8" customWidth="1"/>
    <col min="2" max="2" width="7.5" style="8" customWidth="1"/>
    <col min="3" max="3" width="26.125" style="8" customWidth="1"/>
    <col min="4" max="6" width="18.125" style="8" customWidth="1"/>
    <col min="7" max="16384" width="8" style="8"/>
  </cols>
  <sheetData>
    <row r="1" spans="1:6" ht="30" customHeight="1" x14ac:dyDescent="0.15">
      <c r="A1" s="7" t="s">
        <v>110</v>
      </c>
      <c r="B1" s="7"/>
      <c r="D1" s="10"/>
      <c r="E1" s="10"/>
      <c r="F1" s="10"/>
    </row>
    <row r="2" spans="1:6" ht="7.5" customHeight="1" x14ac:dyDescent="0.15">
      <c r="A2" s="7"/>
      <c r="B2" s="7"/>
      <c r="D2" s="10"/>
      <c r="E2" s="10"/>
      <c r="F2" s="10"/>
    </row>
    <row r="3" spans="1:6" s="1" customFormat="1" ht="22.5" customHeight="1" x14ac:dyDescent="0.15">
      <c r="C3" s="13"/>
      <c r="D3" s="13"/>
      <c r="E3" s="13"/>
      <c r="F3" s="180" t="s">
        <v>111</v>
      </c>
    </row>
    <row r="4" spans="1:6" s="1" customFormat="1" ht="18.75" customHeight="1" x14ac:dyDescent="0.15">
      <c r="B4" s="72" t="s">
        <v>112</v>
      </c>
      <c r="C4" s="72"/>
      <c r="D4" s="60" t="s">
        <v>113</v>
      </c>
      <c r="E4" s="181"/>
      <c r="F4" s="61"/>
    </row>
    <row r="5" spans="1:6" ht="18.75" customHeight="1" x14ac:dyDescent="0.15">
      <c r="B5" s="72"/>
      <c r="C5" s="72"/>
      <c r="D5" s="182" t="s">
        <v>114</v>
      </c>
      <c r="E5" s="183" t="s">
        <v>115</v>
      </c>
      <c r="F5" s="184" t="s">
        <v>116</v>
      </c>
    </row>
    <row r="6" spans="1:6" ht="13.15" customHeight="1" x14ac:dyDescent="0.15">
      <c r="B6" s="185" t="s">
        <v>117</v>
      </c>
      <c r="C6" s="186"/>
      <c r="D6" s="187">
        <f>SUM(D7:D10)</f>
        <v>71810</v>
      </c>
      <c r="E6" s="188">
        <f>SUM(E7:E10)</f>
        <v>34187</v>
      </c>
      <c r="F6" s="189">
        <f>SUM(F7:F10)</f>
        <v>37623</v>
      </c>
    </row>
    <row r="7" spans="1:6" ht="12" hidden="1" customHeight="1" x14ac:dyDescent="0.15">
      <c r="B7" s="190"/>
      <c r="C7" s="191" t="s">
        <v>118</v>
      </c>
      <c r="D7" s="192">
        <f>SUM(E7:F7)</f>
        <v>19063</v>
      </c>
      <c r="E7" s="193">
        <v>8965</v>
      </c>
      <c r="F7" s="194">
        <v>10098</v>
      </c>
    </row>
    <row r="8" spans="1:6" ht="12" hidden="1" customHeight="1" x14ac:dyDescent="0.15">
      <c r="B8" s="190"/>
      <c r="C8" s="191" t="s">
        <v>119</v>
      </c>
      <c r="D8" s="192">
        <f>SUM(E8:F8)</f>
        <v>24313</v>
      </c>
      <c r="E8" s="193">
        <v>11649</v>
      </c>
      <c r="F8" s="194">
        <v>12664</v>
      </c>
    </row>
    <row r="9" spans="1:6" ht="12" hidden="1" customHeight="1" x14ac:dyDescent="0.15">
      <c r="B9" s="190"/>
      <c r="C9" s="191" t="s">
        <v>120</v>
      </c>
      <c r="D9" s="192">
        <f>SUM(E9:F9)</f>
        <v>18275</v>
      </c>
      <c r="E9" s="193">
        <v>8774</v>
      </c>
      <c r="F9" s="194">
        <v>9501</v>
      </c>
    </row>
    <row r="10" spans="1:6" ht="12" hidden="1" customHeight="1" x14ac:dyDescent="0.15">
      <c r="B10" s="195"/>
      <c r="C10" s="196" t="s">
        <v>121</v>
      </c>
      <c r="D10" s="192">
        <f>SUM(E10:F10)</f>
        <v>10159</v>
      </c>
      <c r="E10" s="193">
        <v>4799</v>
      </c>
      <c r="F10" s="194">
        <v>5360</v>
      </c>
    </row>
    <row r="11" spans="1:6" ht="13.15" customHeight="1" x14ac:dyDescent="0.15">
      <c r="B11" s="185" t="s">
        <v>122</v>
      </c>
      <c r="C11" s="186"/>
      <c r="D11" s="187">
        <f>SUM(D12:D15)</f>
        <v>72175</v>
      </c>
      <c r="E11" s="188">
        <f>SUM(E12:E15)</f>
        <v>34330</v>
      </c>
      <c r="F11" s="189">
        <f>SUM(F12:F15)</f>
        <v>37845</v>
      </c>
    </row>
    <row r="12" spans="1:6" ht="13.5" hidden="1" customHeight="1" x14ac:dyDescent="0.15">
      <c r="B12" s="190"/>
      <c r="C12" s="17" t="s">
        <v>118</v>
      </c>
      <c r="D12" s="192">
        <f>SUM(E12:F12)</f>
        <v>19065</v>
      </c>
      <c r="E12" s="193">
        <v>8991</v>
      </c>
      <c r="F12" s="194">
        <v>10074</v>
      </c>
    </row>
    <row r="13" spans="1:6" ht="13.5" hidden="1" customHeight="1" x14ac:dyDescent="0.15">
      <c r="B13" s="190"/>
      <c r="C13" s="17" t="s">
        <v>119</v>
      </c>
      <c r="D13" s="192">
        <f>SUM(E13:F13)</f>
        <v>24415</v>
      </c>
      <c r="E13" s="193">
        <v>11641</v>
      </c>
      <c r="F13" s="194">
        <v>12774</v>
      </c>
    </row>
    <row r="14" spans="1:6" ht="13.5" hidden="1" customHeight="1" x14ac:dyDescent="0.15">
      <c r="B14" s="190"/>
      <c r="C14" s="17" t="s">
        <v>120</v>
      </c>
      <c r="D14" s="192">
        <f>SUM(E14:F14)</f>
        <v>18488</v>
      </c>
      <c r="E14" s="193">
        <v>8879</v>
      </c>
      <c r="F14" s="194">
        <v>9609</v>
      </c>
    </row>
    <row r="15" spans="1:6" ht="13.5" hidden="1" customHeight="1" x14ac:dyDescent="0.15">
      <c r="B15" s="195"/>
      <c r="C15" s="20" t="s">
        <v>121</v>
      </c>
      <c r="D15" s="192">
        <f>SUM(E15:F15)</f>
        <v>10207</v>
      </c>
      <c r="E15" s="193">
        <v>4819</v>
      </c>
      <c r="F15" s="194">
        <v>5388</v>
      </c>
    </row>
    <row r="16" spans="1:6" ht="13.5" customHeight="1" x14ac:dyDescent="0.15">
      <c r="B16" s="185" t="s">
        <v>123</v>
      </c>
      <c r="C16" s="186"/>
      <c r="D16" s="187">
        <f>SUM(D17:D20)</f>
        <v>72799</v>
      </c>
      <c r="E16" s="188">
        <f>SUM(E17:E20)</f>
        <v>34684</v>
      </c>
      <c r="F16" s="189">
        <f>SUM(F17:F20)</f>
        <v>38115</v>
      </c>
    </row>
    <row r="17" spans="2:6" ht="13.5" hidden="1" customHeight="1" x14ac:dyDescent="0.15">
      <c r="B17" s="190"/>
      <c r="C17" s="17" t="s">
        <v>118</v>
      </c>
      <c r="D17" s="192">
        <f>SUM(E17:F17)</f>
        <v>19004</v>
      </c>
      <c r="E17" s="193">
        <v>8963</v>
      </c>
      <c r="F17" s="194">
        <v>10041</v>
      </c>
    </row>
    <row r="18" spans="2:6" ht="13.5" hidden="1" customHeight="1" x14ac:dyDescent="0.15">
      <c r="B18" s="190"/>
      <c r="C18" s="17" t="s">
        <v>119</v>
      </c>
      <c r="D18" s="192">
        <f>SUM(E18:F18)</f>
        <v>24798</v>
      </c>
      <c r="E18" s="193">
        <v>11859</v>
      </c>
      <c r="F18" s="194">
        <v>12939</v>
      </c>
    </row>
    <row r="19" spans="2:6" ht="13.5" hidden="1" customHeight="1" x14ac:dyDescent="0.15">
      <c r="B19" s="190"/>
      <c r="C19" s="17" t="s">
        <v>120</v>
      </c>
      <c r="D19" s="192">
        <f>SUM(E19:F19)</f>
        <v>18687</v>
      </c>
      <c r="E19" s="193">
        <v>8986</v>
      </c>
      <c r="F19" s="194">
        <v>9701</v>
      </c>
    </row>
    <row r="20" spans="2:6" ht="13.5" hidden="1" customHeight="1" x14ac:dyDescent="0.15">
      <c r="B20" s="195"/>
      <c r="C20" s="20" t="s">
        <v>121</v>
      </c>
      <c r="D20" s="192">
        <f>SUM(E20:F20)</f>
        <v>10310</v>
      </c>
      <c r="E20" s="193">
        <v>4876</v>
      </c>
      <c r="F20" s="194">
        <v>5434</v>
      </c>
    </row>
    <row r="21" spans="2:6" ht="13.5" customHeight="1" x14ac:dyDescent="0.15">
      <c r="B21" s="185" t="s">
        <v>124</v>
      </c>
      <c r="C21" s="186"/>
      <c r="D21" s="187">
        <f>SUM(D22:D25)</f>
        <v>73194</v>
      </c>
      <c r="E21" s="188">
        <f>SUM(E22:E25)</f>
        <v>34941</v>
      </c>
      <c r="F21" s="189">
        <f>SUM(F22:F25)</f>
        <v>38253</v>
      </c>
    </row>
    <row r="22" spans="2:6" ht="13.5" hidden="1" customHeight="1" x14ac:dyDescent="0.15">
      <c r="B22" s="190"/>
      <c r="C22" s="17" t="s">
        <v>118</v>
      </c>
      <c r="D22" s="192">
        <f>SUM(E22:F22)</f>
        <v>18933</v>
      </c>
      <c r="E22" s="193">
        <v>8962</v>
      </c>
      <c r="F22" s="194">
        <v>9971</v>
      </c>
    </row>
    <row r="23" spans="2:6" ht="13.5" hidden="1" customHeight="1" x14ac:dyDescent="0.15">
      <c r="B23" s="190"/>
      <c r="C23" s="17" t="s">
        <v>119</v>
      </c>
      <c r="D23" s="192">
        <v>25096</v>
      </c>
      <c r="E23" s="193">
        <v>12035</v>
      </c>
      <c r="F23" s="194">
        <v>13061</v>
      </c>
    </row>
    <row r="24" spans="2:6" ht="13.5" hidden="1" customHeight="1" x14ac:dyDescent="0.15">
      <c r="B24" s="190"/>
      <c r="C24" s="17" t="s">
        <v>120</v>
      </c>
      <c r="D24" s="192">
        <v>18774</v>
      </c>
      <c r="E24" s="193">
        <v>9053</v>
      </c>
      <c r="F24" s="194">
        <v>9721</v>
      </c>
    </row>
    <row r="25" spans="2:6" ht="13.5" hidden="1" customHeight="1" x14ac:dyDescent="0.15">
      <c r="B25" s="195"/>
      <c r="C25" s="20" t="s">
        <v>121</v>
      </c>
      <c r="D25" s="197">
        <v>10391</v>
      </c>
      <c r="E25" s="198">
        <v>4891</v>
      </c>
      <c r="F25" s="199">
        <v>5500</v>
      </c>
    </row>
    <row r="26" spans="2:6" ht="13.5" customHeight="1" x14ac:dyDescent="0.15">
      <c r="B26" s="185" t="s">
        <v>125</v>
      </c>
      <c r="C26" s="186"/>
      <c r="D26" s="187">
        <f>SUM(D27:D30)</f>
        <v>73536</v>
      </c>
      <c r="E26" s="188">
        <f>SUM(E27:E30)</f>
        <v>35104</v>
      </c>
      <c r="F26" s="189">
        <f>SUM(F27:F30)</f>
        <v>38432</v>
      </c>
    </row>
    <row r="27" spans="2:6" ht="13.5" hidden="1" customHeight="1" x14ac:dyDescent="0.15">
      <c r="B27" s="190"/>
      <c r="C27" s="17" t="s">
        <v>118</v>
      </c>
      <c r="D27" s="192">
        <v>18884</v>
      </c>
      <c r="E27" s="193">
        <v>8923</v>
      </c>
      <c r="F27" s="194">
        <v>9961</v>
      </c>
    </row>
    <row r="28" spans="2:6" ht="13.5" hidden="1" customHeight="1" x14ac:dyDescent="0.15">
      <c r="B28" s="190"/>
      <c r="C28" s="17" t="s">
        <v>119</v>
      </c>
      <c r="D28" s="192">
        <v>25378</v>
      </c>
      <c r="E28" s="193">
        <v>12168</v>
      </c>
      <c r="F28" s="194">
        <v>13210</v>
      </c>
    </row>
    <row r="29" spans="2:6" ht="13.5" hidden="1" customHeight="1" x14ac:dyDescent="0.15">
      <c r="B29" s="190"/>
      <c r="C29" s="17" t="s">
        <v>120</v>
      </c>
      <c r="D29" s="192">
        <v>18848</v>
      </c>
      <c r="E29" s="193">
        <v>9119</v>
      </c>
      <c r="F29" s="194">
        <v>9729</v>
      </c>
    </row>
    <row r="30" spans="2:6" ht="13.5" hidden="1" customHeight="1" x14ac:dyDescent="0.15">
      <c r="B30" s="195"/>
      <c r="C30" s="20" t="s">
        <v>121</v>
      </c>
      <c r="D30" s="197">
        <v>10426</v>
      </c>
      <c r="E30" s="198">
        <v>4894</v>
      </c>
      <c r="F30" s="199">
        <v>5532</v>
      </c>
    </row>
    <row r="31" spans="2:6" ht="13.5" customHeight="1" x14ac:dyDescent="0.15">
      <c r="B31" s="185" t="s">
        <v>126</v>
      </c>
      <c r="C31" s="186"/>
      <c r="D31" s="200">
        <f>SUM(E31:F31)</f>
        <v>73800</v>
      </c>
      <c r="E31" s="201">
        <v>35297</v>
      </c>
      <c r="F31" s="202">
        <v>38503</v>
      </c>
    </row>
    <row r="32" spans="2:6" ht="13.5" customHeight="1" x14ac:dyDescent="0.15">
      <c r="B32" s="203" t="s">
        <v>127</v>
      </c>
      <c r="C32" s="204"/>
      <c r="D32" s="200">
        <v>74005</v>
      </c>
      <c r="E32" s="201">
        <v>35411</v>
      </c>
      <c r="F32" s="202">
        <v>38594</v>
      </c>
    </row>
    <row r="33" spans="2:7" ht="13.5" customHeight="1" x14ac:dyDescent="0.15">
      <c r="B33" s="203" t="s">
        <v>128</v>
      </c>
      <c r="C33" s="204"/>
      <c r="D33" s="200">
        <v>74154</v>
      </c>
      <c r="E33" s="205">
        <v>35502</v>
      </c>
      <c r="F33" s="206">
        <v>38652</v>
      </c>
    </row>
    <row r="34" spans="2:7" ht="13.5" customHeight="1" x14ac:dyDescent="0.15">
      <c r="B34" s="203" t="s">
        <v>129</v>
      </c>
      <c r="C34" s="207"/>
      <c r="D34" s="208">
        <v>74244</v>
      </c>
      <c r="E34" s="209">
        <v>35561</v>
      </c>
      <c r="F34" s="210">
        <v>38683</v>
      </c>
    </row>
    <row r="35" spans="2:7" ht="13.5" customHeight="1" x14ac:dyDescent="0.15">
      <c r="B35" s="203" t="s">
        <v>130</v>
      </c>
      <c r="C35" s="207"/>
      <c r="D35" s="208">
        <v>74238</v>
      </c>
      <c r="E35" s="209">
        <v>35543</v>
      </c>
      <c r="F35" s="210">
        <v>38695</v>
      </c>
    </row>
    <row r="36" spans="2:7" ht="13.5" customHeight="1" x14ac:dyDescent="0.15">
      <c r="B36" s="203" t="s">
        <v>131</v>
      </c>
      <c r="C36" s="207"/>
      <c r="D36" s="208">
        <v>74198</v>
      </c>
      <c r="E36" s="209">
        <v>35489</v>
      </c>
      <c r="F36" s="210">
        <v>38709</v>
      </c>
    </row>
    <row r="37" spans="2:7" ht="13.5" customHeight="1" x14ac:dyDescent="0.15">
      <c r="B37" s="203" t="s">
        <v>132</v>
      </c>
      <c r="C37" s="207"/>
      <c r="D37" s="211">
        <v>74292</v>
      </c>
      <c r="E37" s="212">
        <v>35553</v>
      </c>
      <c r="F37" s="213">
        <v>38739</v>
      </c>
    </row>
    <row r="38" spans="2:7" ht="13.5" customHeight="1" x14ac:dyDescent="0.15">
      <c r="B38" s="203" t="s">
        <v>133</v>
      </c>
      <c r="C38" s="207"/>
      <c r="D38" s="211">
        <v>74167</v>
      </c>
      <c r="E38" s="212">
        <v>35496</v>
      </c>
      <c r="F38" s="213">
        <v>38671</v>
      </c>
    </row>
    <row r="39" spans="2:7" ht="13.5" customHeight="1" x14ac:dyDescent="0.15">
      <c r="B39" s="203" t="s">
        <v>134</v>
      </c>
      <c r="C39" s="207"/>
      <c r="D39" s="211">
        <v>74175</v>
      </c>
      <c r="E39" s="212">
        <v>35536</v>
      </c>
      <c r="F39" s="213">
        <v>38639</v>
      </c>
    </row>
    <row r="40" spans="2:7" ht="13.5" customHeight="1" x14ac:dyDescent="0.15">
      <c r="B40" s="203" t="s">
        <v>135</v>
      </c>
      <c r="C40" s="207"/>
      <c r="D40" s="211">
        <v>73896</v>
      </c>
      <c r="E40" s="214">
        <v>35406</v>
      </c>
      <c r="F40" s="215">
        <v>38490</v>
      </c>
      <c r="G40" s="216"/>
    </row>
    <row r="41" spans="2:7" ht="13.5" hidden="1" customHeight="1" x14ac:dyDescent="0.15">
      <c r="B41" s="217" t="s">
        <v>136</v>
      </c>
      <c r="C41" s="218" t="s">
        <v>137</v>
      </c>
      <c r="D41" s="219" t="s">
        <v>114</v>
      </c>
      <c r="E41" s="183" t="s">
        <v>115</v>
      </c>
      <c r="F41" s="184" t="s">
        <v>116</v>
      </c>
    </row>
    <row r="42" spans="2:7" ht="13.5" hidden="1" customHeight="1" x14ac:dyDescent="0.15">
      <c r="B42" s="220">
        <v>1</v>
      </c>
      <c r="C42" s="221" t="s">
        <v>138</v>
      </c>
      <c r="D42" s="222">
        <f>SUM(E42:F42)</f>
        <v>2477</v>
      </c>
      <c r="E42" s="223">
        <v>1201</v>
      </c>
      <c r="F42" s="224">
        <v>1276</v>
      </c>
    </row>
    <row r="43" spans="2:7" ht="13.5" hidden="1" customHeight="1" x14ac:dyDescent="0.15">
      <c r="B43" s="225">
        <v>2</v>
      </c>
      <c r="C43" s="226" t="s">
        <v>139</v>
      </c>
      <c r="D43" s="227">
        <f t="shared" ref="D43:D69" si="0">SUM(E43:F43)</f>
        <v>2912</v>
      </c>
      <c r="E43" s="228">
        <v>1348</v>
      </c>
      <c r="F43" s="229">
        <v>1564</v>
      </c>
    </row>
    <row r="44" spans="2:7" ht="13.5" hidden="1" customHeight="1" x14ac:dyDescent="0.15">
      <c r="B44" s="225">
        <v>3</v>
      </c>
      <c r="C44" s="226" t="s">
        <v>140</v>
      </c>
      <c r="D44" s="227">
        <f t="shared" si="0"/>
        <v>3251</v>
      </c>
      <c r="E44" s="228">
        <v>1551</v>
      </c>
      <c r="F44" s="229">
        <v>1700</v>
      </c>
    </row>
    <row r="45" spans="2:7" ht="13.5" hidden="1" customHeight="1" x14ac:dyDescent="0.15">
      <c r="B45" s="225">
        <v>4</v>
      </c>
      <c r="C45" s="226" t="s">
        <v>141</v>
      </c>
      <c r="D45" s="227">
        <f t="shared" si="0"/>
        <v>1555</v>
      </c>
      <c r="E45" s="228">
        <v>734</v>
      </c>
      <c r="F45" s="229">
        <v>821</v>
      </c>
    </row>
    <row r="46" spans="2:7" ht="13.5" hidden="1" customHeight="1" x14ac:dyDescent="0.15">
      <c r="B46" s="225">
        <v>5</v>
      </c>
      <c r="C46" s="226" t="s">
        <v>142</v>
      </c>
      <c r="D46" s="227">
        <f t="shared" si="0"/>
        <v>2062</v>
      </c>
      <c r="E46" s="228">
        <v>1003</v>
      </c>
      <c r="F46" s="229">
        <v>1059</v>
      </c>
    </row>
    <row r="47" spans="2:7" ht="13.5" hidden="1" customHeight="1" x14ac:dyDescent="0.15">
      <c r="B47" s="225">
        <v>6</v>
      </c>
      <c r="C47" s="226" t="s">
        <v>143</v>
      </c>
      <c r="D47" s="227">
        <f t="shared" si="0"/>
        <v>1898</v>
      </c>
      <c r="E47" s="228">
        <v>933</v>
      </c>
      <c r="F47" s="229">
        <v>965</v>
      </c>
    </row>
    <row r="48" spans="2:7" ht="13.5" hidden="1" customHeight="1" x14ac:dyDescent="0.15">
      <c r="B48" s="225">
        <v>7</v>
      </c>
      <c r="C48" s="226" t="s">
        <v>144</v>
      </c>
      <c r="D48" s="227">
        <f t="shared" si="0"/>
        <v>812</v>
      </c>
      <c r="E48" s="228">
        <v>393</v>
      </c>
      <c r="F48" s="229">
        <v>419</v>
      </c>
    </row>
    <row r="49" spans="2:6" ht="13.5" hidden="1" customHeight="1" x14ac:dyDescent="0.15">
      <c r="B49" s="225">
        <v>8</v>
      </c>
      <c r="C49" s="226" t="s">
        <v>145</v>
      </c>
      <c r="D49" s="227">
        <f t="shared" si="0"/>
        <v>1746</v>
      </c>
      <c r="E49" s="228">
        <v>838</v>
      </c>
      <c r="F49" s="229">
        <v>908</v>
      </c>
    </row>
    <row r="50" spans="2:6" ht="13.5" hidden="1" customHeight="1" x14ac:dyDescent="0.15">
      <c r="B50" s="225">
        <v>9</v>
      </c>
      <c r="C50" s="226" t="s">
        <v>146</v>
      </c>
      <c r="D50" s="227">
        <f t="shared" si="0"/>
        <v>1328</v>
      </c>
      <c r="E50" s="228">
        <v>632</v>
      </c>
      <c r="F50" s="229">
        <v>696</v>
      </c>
    </row>
    <row r="51" spans="2:6" ht="13.5" hidden="1" customHeight="1" x14ac:dyDescent="0.15">
      <c r="B51" s="230">
        <v>10</v>
      </c>
      <c r="C51" s="221" t="s">
        <v>147</v>
      </c>
      <c r="D51" s="222">
        <f t="shared" si="0"/>
        <v>1511</v>
      </c>
      <c r="E51" s="223">
        <v>731</v>
      </c>
      <c r="F51" s="224">
        <v>780</v>
      </c>
    </row>
    <row r="52" spans="2:6" ht="13.5" hidden="1" customHeight="1" x14ac:dyDescent="0.15">
      <c r="B52" s="231">
        <v>11</v>
      </c>
      <c r="C52" s="226" t="s">
        <v>148</v>
      </c>
      <c r="D52" s="227">
        <f t="shared" si="0"/>
        <v>3426</v>
      </c>
      <c r="E52" s="228">
        <v>1664</v>
      </c>
      <c r="F52" s="229">
        <v>1762</v>
      </c>
    </row>
    <row r="53" spans="2:6" ht="13.5" hidden="1" customHeight="1" x14ac:dyDescent="0.15">
      <c r="B53" s="231">
        <v>12</v>
      </c>
      <c r="C53" s="226" t="s">
        <v>149</v>
      </c>
      <c r="D53" s="227">
        <f t="shared" si="0"/>
        <v>2844</v>
      </c>
      <c r="E53" s="228">
        <v>1388</v>
      </c>
      <c r="F53" s="229">
        <v>1456</v>
      </c>
    </row>
    <row r="54" spans="2:6" ht="13.5" hidden="1" customHeight="1" x14ac:dyDescent="0.15">
      <c r="B54" s="231">
        <v>13</v>
      </c>
      <c r="C54" s="226" t="s">
        <v>150</v>
      </c>
      <c r="D54" s="227">
        <f t="shared" si="0"/>
        <v>1879</v>
      </c>
      <c r="E54" s="228">
        <v>895</v>
      </c>
      <c r="F54" s="229">
        <v>984</v>
      </c>
    </row>
    <row r="55" spans="2:6" ht="13.5" hidden="1" customHeight="1" x14ac:dyDescent="0.15">
      <c r="B55" s="231">
        <v>14</v>
      </c>
      <c r="C55" s="226" t="s">
        <v>151</v>
      </c>
      <c r="D55" s="227">
        <f t="shared" si="0"/>
        <v>4715</v>
      </c>
      <c r="E55" s="228">
        <v>2307</v>
      </c>
      <c r="F55" s="229">
        <v>2408</v>
      </c>
    </row>
    <row r="56" spans="2:6" ht="13.5" hidden="1" customHeight="1" x14ac:dyDescent="0.15">
      <c r="B56" s="231">
        <v>15</v>
      </c>
      <c r="C56" s="226" t="s">
        <v>152</v>
      </c>
      <c r="D56" s="227">
        <f t="shared" si="0"/>
        <v>1346</v>
      </c>
      <c r="E56" s="228">
        <v>661</v>
      </c>
      <c r="F56" s="229">
        <v>685</v>
      </c>
    </row>
    <row r="57" spans="2:6" ht="13.5" hidden="1" customHeight="1" x14ac:dyDescent="0.15">
      <c r="B57" s="231">
        <v>16</v>
      </c>
      <c r="C57" s="226" t="s">
        <v>153</v>
      </c>
      <c r="D57" s="227">
        <f t="shared" si="0"/>
        <v>4630</v>
      </c>
      <c r="E57" s="228">
        <v>2186</v>
      </c>
      <c r="F57" s="229">
        <v>2444</v>
      </c>
    </row>
    <row r="58" spans="2:6" ht="13.5" hidden="1" customHeight="1" x14ac:dyDescent="0.15">
      <c r="B58" s="231">
        <v>17</v>
      </c>
      <c r="C58" s="226" t="s">
        <v>154</v>
      </c>
      <c r="D58" s="227">
        <f t="shared" si="0"/>
        <v>4967</v>
      </c>
      <c r="E58" s="228">
        <v>2347</v>
      </c>
      <c r="F58" s="229">
        <v>2620</v>
      </c>
    </row>
    <row r="59" spans="2:6" ht="13.5" hidden="1" customHeight="1" x14ac:dyDescent="0.15">
      <c r="B59" s="231">
        <v>18</v>
      </c>
      <c r="C59" s="226" t="s">
        <v>155</v>
      </c>
      <c r="D59" s="227">
        <f t="shared" si="0"/>
        <v>331</v>
      </c>
      <c r="E59" s="228">
        <v>159</v>
      </c>
      <c r="F59" s="229">
        <v>172</v>
      </c>
    </row>
    <row r="60" spans="2:6" ht="13.5" hidden="1" customHeight="1" x14ac:dyDescent="0.15">
      <c r="B60" s="230">
        <v>19</v>
      </c>
      <c r="C60" s="221" t="s">
        <v>156</v>
      </c>
      <c r="D60" s="222">
        <f t="shared" si="0"/>
        <v>3008</v>
      </c>
      <c r="E60" s="223">
        <v>1429</v>
      </c>
      <c r="F60" s="224">
        <v>1579</v>
      </c>
    </row>
    <row r="61" spans="2:6" ht="13.5" hidden="1" customHeight="1" x14ac:dyDescent="0.15">
      <c r="B61" s="231">
        <v>20</v>
      </c>
      <c r="C61" s="226" t="s">
        <v>157</v>
      </c>
      <c r="D61" s="227">
        <f t="shared" si="0"/>
        <v>4937</v>
      </c>
      <c r="E61" s="228">
        <v>2389</v>
      </c>
      <c r="F61" s="229">
        <v>2548</v>
      </c>
    </row>
    <row r="62" spans="2:6" ht="13.5" hidden="1" customHeight="1" x14ac:dyDescent="0.15">
      <c r="B62" s="231">
        <v>21</v>
      </c>
      <c r="C62" s="226" t="s">
        <v>158</v>
      </c>
      <c r="D62" s="227">
        <f t="shared" si="0"/>
        <v>4587</v>
      </c>
      <c r="E62" s="228">
        <v>2175</v>
      </c>
      <c r="F62" s="229">
        <v>2412</v>
      </c>
    </row>
    <row r="63" spans="2:6" ht="13.5" hidden="1" customHeight="1" x14ac:dyDescent="0.15">
      <c r="B63" s="231">
        <v>22</v>
      </c>
      <c r="C63" s="226" t="s">
        <v>159</v>
      </c>
      <c r="D63" s="227">
        <f t="shared" si="0"/>
        <v>3236</v>
      </c>
      <c r="E63" s="228">
        <v>1591</v>
      </c>
      <c r="F63" s="229">
        <v>1645</v>
      </c>
    </row>
    <row r="64" spans="2:6" ht="13.5" hidden="1" customHeight="1" x14ac:dyDescent="0.15">
      <c r="B64" s="232">
        <v>23</v>
      </c>
      <c r="C64" s="233" t="s">
        <v>160</v>
      </c>
      <c r="D64" s="234">
        <f t="shared" si="0"/>
        <v>3929</v>
      </c>
      <c r="E64" s="235">
        <v>1876</v>
      </c>
      <c r="F64" s="236">
        <v>2053</v>
      </c>
    </row>
    <row r="65" spans="2:6" ht="13.5" hidden="1" customHeight="1" x14ac:dyDescent="0.15">
      <c r="B65" s="230">
        <v>24</v>
      </c>
      <c r="C65" s="221" t="s">
        <v>161</v>
      </c>
      <c r="D65" s="222">
        <f t="shared" si="0"/>
        <v>3793</v>
      </c>
      <c r="E65" s="223">
        <v>1797</v>
      </c>
      <c r="F65" s="224">
        <v>1996</v>
      </c>
    </row>
    <row r="66" spans="2:6" ht="13.5" hidden="1" customHeight="1" x14ac:dyDescent="0.15">
      <c r="B66" s="231">
        <v>25</v>
      </c>
      <c r="C66" s="226" t="s">
        <v>162</v>
      </c>
      <c r="D66" s="227">
        <f t="shared" si="0"/>
        <v>1497</v>
      </c>
      <c r="E66" s="228">
        <v>714</v>
      </c>
      <c r="F66" s="229">
        <v>783</v>
      </c>
    </row>
    <row r="67" spans="2:6" ht="13.5" hidden="1" customHeight="1" x14ac:dyDescent="0.15">
      <c r="B67" s="231">
        <v>26</v>
      </c>
      <c r="C67" s="226" t="s">
        <v>163</v>
      </c>
      <c r="D67" s="227">
        <f t="shared" si="0"/>
        <v>2280</v>
      </c>
      <c r="E67" s="228">
        <v>1090</v>
      </c>
      <c r="F67" s="229">
        <v>1190</v>
      </c>
    </row>
    <row r="68" spans="2:6" ht="13.5" hidden="1" customHeight="1" x14ac:dyDescent="0.15">
      <c r="B68" s="231">
        <v>27</v>
      </c>
      <c r="C68" s="226" t="s">
        <v>164</v>
      </c>
      <c r="D68" s="227">
        <f t="shared" si="0"/>
        <v>1369</v>
      </c>
      <c r="E68" s="228">
        <v>648</v>
      </c>
      <c r="F68" s="229">
        <v>721</v>
      </c>
    </row>
    <row r="69" spans="2:6" ht="13.5" hidden="1" customHeight="1" x14ac:dyDescent="0.15">
      <c r="B69" s="232">
        <v>28</v>
      </c>
      <c r="C69" s="233" t="s">
        <v>165</v>
      </c>
      <c r="D69" s="234">
        <f t="shared" si="0"/>
        <v>1557</v>
      </c>
      <c r="E69" s="235">
        <v>736</v>
      </c>
      <c r="F69" s="236">
        <v>821</v>
      </c>
    </row>
    <row r="70" spans="2:6" ht="13.5" customHeight="1" x14ac:dyDescent="0.15">
      <c r="B70" s="203" t="s">
        <v>166</v>
      </c>
      <c r="C70" s="207"/>
      <c r="D70" s="211">
        <f>SUM(D72:D99)</f>
        <v>75892</v>
      </c>
      <c r="E70" s="237">
        <f>SUM(E72:E99)</f>
        <v>36453</v>
      </c>
      <c r="F70" s="238">
        <f>SUM(F72:F99)</f>
        <v>39439</v>
      </c>
    </row>
    <row r="71" spans="2:6" ht="13.5" hidden="1" customHeight="1" x14ac:dyDescent="0.15">
      <c r="B71" s="217" t="s">
        <v>136</v>
      </c>
      <c r="C71" s="218" t="s">
        <v>137</v>
      </c>
      <c r="D71" s="219" t="s">
        <v>114</v>
      </c>
      <c r="E71" s="183" t="s">
        <v>115</v>
      </c>
      <c r="F71" s="184" t="s">
        <v>116</v>
      </c>
    </row>
    <row r="72" spans="2:6" ht="13.5" hidden="1" customHeight="1" x14ac:dyDescent="0.15">
      <c r="B72" s="220">
        <v>1</v>
      </c>
      <c r="C72" s="221" t="s">
        <v>138</v>
      </c>
      <c r="D72" s="222">
        <f>SUM(E72:F72)</f>
        <v>2505</v>
      </c>
      <c r="E72" s="223">
        <v>1209</v>
      </c>
      <c r="F72" s="224">
        <v>1296</v>
      </c>
    </row>
    <row r="73" spans="2:6" ht="13.5" hidden="1" customHeight="1" x14ac:dyDescent="0.15">
      <c r="B73" s="225">
        <v>2</v>
      </c>
      <c r="C73" s="226" t="s">
        <v>139</v>
      </c>
      <c r="D73" s="227">
        <f t="shared" ref="D73:D99" si="1">SUM(E73:F73)</f>
        <v>2964</v>
      </c>
      <c r="E73" s="228">
        <v>1383</v>
      </c>
      <c r="F73" s="229">
        <v>1581</v>
      </c>
    </row>
    <row r="74" spans="2:6" ht="13.5" hidden="1" customHeight="1" x14ac:dyDescent="0.15">
      <c r="B74" s="225">
        <v>3</v>
      </c>
      <c r="C74" s="226" t="s">
        <v>140</v>
      </c>
      <c r="D74" s="227">
        <f t="shared" si="1"/>
        <v>3358</v>
      </c>
      <c r="E74" s="228">
        <v>1596</v>
      </c>
      <c r="F74" s="229">
        <v>1762</v>
      </c>
    </row>
    <row r="75" spans="2:6" ht="13.5" hidden="1" customHeight="1" x14ac:dyDescent="0.15">
      <c r="B75" s="225">
        <v>4</v>
      </c>
      <c r="C75" s="226" t="s">
        <v>141</v>
      </c>
      <c r="D75" s="227">
        <f t="shared" si="1"/>
        <v>1568</v>
      </c>
      <c r="E75" s="228">
        <v>743</v>
      </c>
      <c r="F75" s="229">
        <v>825</v>
      </c>
    </row>
    <row r="76" spans="2:6" ht="13.5" hidden="1" customHeight="1" x14ac:dyDescent="0.15">
      <c r="B76" s="225">
        <v>5</v>
      </c>
      <c r="C76" s="226" t="s">
        <v>142</v>
      </c>
      <c r="D76" s="227">
        <f t="shared" si="1"/>
        <v>2094</v>
      </c>
      <c r="E76" s="228">
        <v>1022</v>
      </c>
      <c r="F76" s="229">
        <v>1072</v>
      </c>
    </row>
    <row r="77" spans="2:6" ht="13.5" hidden="1" customHeight="1" x14ac:dyDescent="0.15">
      <c r="B77" s="225">
        <v>6</v>
      </c>
      <c r="C77" s="226" t="s">
        <v>167</v>
      </c>
      <c r="D77" s="227">
        <f t="shared" si="1"/>
        <v>1964</v>
      </c>
      <c r="E77" s="228">
        <v>967</v>
      </c>
      <c r="F77" s="229">
        <v>997</v>
      </c>
    </row>
    <row r="78" spans="2:6" ht="13.5" hidden="1" customHeight="1" x14ac:dyDescent="0.15">
      <c r="B78" s="225">
        <v>7</v>
      </c>
      <c r="C78" s="226" t="s">
        <v>144</v>
      </c>
      <c r="D78" s="227">
        <f t="shared" si="1"/>
        <v>830</v>
      </c>
      <c r="E78" s="228">
        <v>398</v>
      </c>
      <c r="F78" s="229">
        <v>432</v>
      </c>
    </row>
    <row r="79" spans="2:6" ht="13.5" hidden="1" customHeight="1" x14ac:dyDescent="0.15">
      <c r="B79" s="225">
        <v>8</v>
      </c>
      <c r="C79" s="226" t="s">
        <v>145</v>
      </c>
      <c r="D79" s="227">
        <f t="shared" si="1"/>
        <v>1805</v>
      </c>
      <c r="E79" s="228">
        <v>866</v>
      </c>
      <c r="F79" s="229">
        <v>939</v>
      </c>
    </row>
    <row r="80" spans="2:6" ht="13.5" hidden="1" customHeight="1" x14ac:dyDescent="0.15">
      <c r="B80" s="225">
        <v>9</v>
      </c>
      <c r="C80" s="226" t="s">
        <v>146</v>
      </c>
      <c r="D80" s="227">
        <f t="shared" si="1"/>
        <v>1354</v>
      </c>
      <c r="E80" s="228">
        <v>651</v>
      </c>
      <c r="F80" s="229">
        <v>703</v>
      </c>
    </row>
    <row r="81" spans="2:6" ht="13.5" hidden="1" customHeight="1" x14ac:dyDescent="0.15">
      <c r="B81" s="230">
        <v>10</v>
      </c>
      <c r="C81" s="221" t="s">
        <v>147</v>
      </c>
      <c r="D81" s="222">
        <f t="shared" si="1"/>
        <v>1535</v>
      </c>
      <c r="E81" s="223">
        <v>743</v>
      </c>
      <c r="F81" s="224">
        <v>792</v>
      </c>
    </row>
    <row r="82" spans="2:6" ht="13.5" hidden="1" customHeight="1" x14ac:dyDescent="0.15">
      <c r="B82" s="231">
        <v>11</v>
      </c>
      <c r="C82" s="226" t="s">
        <v>148</v>
      </c>
      <c r="D82" s="227">
        <f t="shared" si="1"/>
        <v>3555</v>
      </c>
      <c r="E82" s="228">
        <v>1731</v>
      </c>
      <c r="F82" s="229">
        <v>1824</v>
      </c>
    </row>
    <row r="83" spans="2:6" ht="13.5" hidden="1" customHeight="1" x14ac:dyDescent="0.15">
      <c r="B83" s="231">
        <v>12</v>
      </c>
      <c r="C83" s="226" t="s">
        <v>168</v>
      </c>
      <c r="D83" s="227">
        <f t="shared" si="1"/>
        <v>2904</v>
      </c>
      <c r="E83" s="228">
        <v>1426</v>
      </c>
      <c r="F83" s="229">
        <v>1478</v>
      </c>
    </row>
    <row r="84" spans="2:6" ht="13.5" hidden="1" customHeight="1" x14ac:dyDescent="0.15">
      <c r="B84" s="231">
        <v>13</v>
      </c>
      <c r="C84" s="226" t="s">
        <v>150</v>
      </c>
      <c r="D84" s="227">
        <f t="shared" si="1"/>
        <v>1930</v>
      </c>
      <c r="E84" s="228">
        <v>916</v>
      </c>
      <c r="F84" s="229">
        <v>1014</v>
      </c>
    </row>
    <row r="85" spans="2:6" ht="13.5" hidden="1" customHeight="1" x14ac:dyDescent="0.15">
      <c r="B85" s="231">
        <v>14</v>
      </c>
      <c r="C85" s="226" t="s">
        <v>169</v>
      </c>
      <c r="D85" s="227">
        <f t="shared" si="1"/>
        <v>4856</v>
      </c>
      <c r="E85" s="228">
        <v>2370</v>
      </c>
      <c r="F85" s="229">
        <v>2486</v>
      </c>
    </row>
    <row r="86" spans="2:6" ht="13.5" hidden="1" customHeight="1" x14ac:dyDescent="0.15">
      <c r="B86" s="231">
        <v>15</v>
      </c>
      <c r="C86" s="226" t="s">
        <v>152</v>
      </c>
      <c r="D86" s="227">
        <f t="shared" si="1"/>
        <v>1363</v>
      </c>
      <c r="E86" s="228">
        <v>673</v>
      </c>
      <c r="F86" s="229">
        <v>690</v>
      </c>
    </row>
    <row r="87" spans="2:6" ht="13.5" hidden="1" customHeight="1" x14ac:dyDescent="0.15">
      <c r="B87" s="231">
        <v>16</v>
      </c>
      <c r="C87" s="226" t="s">
        <v>153</v>
      </c>
      <c r="D87" s="227">
        <f t="shared" si="1"/>
        <v>4701</v>
      </c>
      <c r="E87" s="228">
        <v>2224</v>
      </c>
      <c r="F87" s="229">
        <v>2477</v>
      </c>
    </row>
    <row r="88" spans="2:6" ht="13.5" hidden="1" customHeight="1" x14ac:dyDescent="0.15">
      <c r="B88" s="231">
        <v>17</v>
      </c>
      <c r="C88" s="226" t="s">
        <v>154</v>
      </c>
      <c r="D88" s="227">
        <f t="shared" si="1"/>
        <v>5110</v>
      </c>
      <c r="E88" s="228">
        <v>2423</v>
      </c>
      <c r="F88" s="229">
        <v>2687</v>
      </c>
    </row>
    <row r="89" spans="2:6" ht="13.5" hidden="1" customHeight="1" x14ac:dyDescent="0.15">
      <c r="B89" s="231">
        <v>18</v>
      </c>
      <c r="C89" s="226" t="s">
        <v>155</v>
      </c>
      <c r="D89" s="227">
        <f t="shared" si="1"/>
        <v>331</v>
      </c>
      <c r="E89" s="228">
        <v>162</v>
      </c>
      <c r="F89" s="229">
        <v>169</v>
      </c>
    </row>
    <row r="90" spans="2:6" ht="13.5" hidden="1" customHeight="1" x14ac:dyDescent="0.15">
      <c r="B90" s="230">
        <v>19</v>
      </c>
      <c r="C90" s="221" t="s">
        <v>156</v>
      </c>
      <c r="D90" s="222">
        <f t="shared" si="1"/>
        <v>3089</v>
      </c>
      <c r="E90" s="223">
        <v>1460</v>
      </c>
      <c r="F90" s="224">
        <v>1629</v>
      </c>
    </row>
    <row r="91" spans="2:6" ht="13.5" hidden="1" customHeight="1" x14ac:dyDescent="0.15">
      <c r="B91" s="231">
        <v>20</v>
      </c>
      <c r="C91" s="226" t="s">
        <v>170</v>
      </c>
      <c r="D91" s="227">
        <f t="shared" si="1"/>
        <v>5142</v>
      </c>
      <c r="E91" s="228">
        <v>2486</v>
      </c>
      <c r="F91" s="229">
        <v>2656</v>
      </c>
    </row>
    <row r="92" spans="2:6" ht="13.5" hidden="1" customHeight="1" x14ac:dyDescent="0.15">
      <c r="B92" s="231">
        <v>21</v>
      </c>
      <c r="C92" s="226" t="s">
        <v>158</v>
      </c>
      <c r="D92" s="227">
        <f t="shared" si="1"/>
        <v>4785</v>
      </c>
      <c r="E92" s="228">
        <v>2276</v>
      </c>
      <c r="F92" s="229">
        <v>2509</v>
      </c>
    </row>
    <row r="93" spans="2:6" ht="13.5" hidden="1" customHeight="1" x14ac:dyDescent="0.15">
      <c r="B93" s="231">
        <v>22</v>
      </c>
      <c r="C93" s="226" t="s">
        <v>159</v>
      </c>
      <c r="D93" s="227">
        <f t="shared" si="1"/>
        <v>3294</v>
      </c>
      <c r="E93" s="228">
        <v>1632</v>
      </c>
      <c r="F93" s="229">
        <v>1662</v>
      </c>
    </row>
    <row r="94" spans="2:6" ht="13.5" hidden="1" customHeight="1" x14ac:dyDescent="0.15">
      <c r="B94" s="232">
        <v>23</v>
      </c>
      <c r="C94" s="233" t="s">
        <v>160</v>
      </c>
      <c r="D94" s="234">
        <f t="shared" si="1"/>
        <v>4036</v>
      </c>
      <c r="E94" s="235">
        <v>1947</v>
      </c>
      <c r="F94" s="236">
        <v>2089</v>
      </c>
    </row>
    <row r="95" spans="2:6" ht="13.5" hidden="1" customHeight="1" x14ac:dyDescent="0.15">
      <c r="B95" s="230">
        <v>24</v>
      </c>
      <c r="C95" s="221" t="s">
        <v>161</v>
      </c>
      <c r="D95" s="222">
        <f t="shared" si="1"/>
        <v>3917</v>
      </c>
      <c r="E95" s="223">
        <v>1855</v>
      </c>
      <c r="F95" s="224">
        <v>2062</v>
      </c>
    </row>
    <row r="96" spans="2:6" ht="13.5" hidden="1" customHeight="1" x14ac:dyDescent="0.15">
      <c r="B96" s="231">
        <v>25</v>
      </c>
      <c r="C96" s="226" t="s">
        <v>162</v>
      </c>
      <c r="D96" s="227">
        <f t="shared" si="1"/>
        <v>1529</v>
      </c>
      <c r="E96" s="228">
        <v>731</v>
      </c>
      <c r="F96" s="229">
        <v>798</v>
      </c>
    </row>
    <row r="97" spans="2:6" ht="13.5" hidden="1" customHeight="1" x14ac:dyDescent="0.15">
      <c r="B97" s="231">
        <v>26</v>
      </c>
      <c r="C97" s="226" t="s">
        <v>163</v>
      </c>
      <c r="D97" s="227">
        <f t="shared" si="1"/>
        <v>2379</v>
      </c>
      <c r="E97" s="228">
        <v>1143</v>
      </c>
      <c r="F97" s="229">
        <v>1236</v>
      </c>
    </row>
    <row r="98" spans="2:6" ht="13.5" hidden="1" customHeight="1" x14ac:dyDescent="0.15">
      <c r="B98" s="231">
        <v>27</v>
      </c>
      <c r="C98" s="226" t="s">
        <v>164</v>
      </c>
      <c r="D98" s="227">
        <f t="shared" si="1"/>
        <v>1396</v>
      </c>
      <c r="E98" s="228">
        <v>666</v>
      </c>
      <c r="F98" s="229">
        <v>730</v>
      </c>
    </row>
    <row r="99" spans="2:6" ht="13.5" hidden="1" customHeight="1" x14ac:dyDescent="0.15">
      <c r="B99" s="232">
        <v>28</v>
      </c>
      <c r="C99" s="233" t="s">
        <v>171</v>
      </c>
      <c r="D99" s="234">
        <f t="shared" si="1"/>
        <v>1598</v>
      </c>
      <c r="E99" s="235">
        <v>754</v>
      </c>
      <c r="F99" s="236">
        <v>844</v>
      </c>
    </row>
    <row r="100" spans="2:6" ht="13.5" customHeight="1" x14ac:dyDescent="0.15">
      <c r="B100" s="203" t="s">
        <v>172</v>
      </c>
      <c r="C100" s="207"/>
      <c r="D100" s="211">
        <f>SUM(D102:D129)</f>
        <v>75773</v>
      </c>
      <c r="E100" s="237">
        <f>SUM(E102:E129)</f>
        <v>36445</v>
      </c>
      <c r="F100" s="238">
        <f>SUM(F102:F129)</f>
        <v>39328</v>
      </c>
    </row>
    <row r="101" spans="2:6" ht="13.5" hidden="1" customHeight="1" x14ac:dyDescent="0.15">
      <c r="B101" s="217" t="s">
        <v>136</v>
      </c>
      <c r="C101" s="218" t="s">
        <v>137</v>
      </c>
      <c r="D101" s="219" t="s">
        <v>114</v>
      </c>
      <c r="E101" s="183" t="s">
        <v>115</v>
      </c>
      <c r="F101" s="184" t="s">
        <v>116</v>
      </c>
    </row>
    <row r="102" spans="2:6" ht="13.5" hidden="1" customHeight="1" x14ac:dyDescent="0.15">
      <c r="B102" s="220">
        <v>1</v>
      </c>
      <c r="C102" s="221" t="s">
        <v>138</v>
      </c>
      <c r="D102" s="222">
        <f>SUM(E102:F102)</f>
        <v>2465</v>
      </c>
      <c r="E102" s="223">
        <v>1195</v>
      </c>
      <c r="F102" s="224">
        <v>1270</v>
      </c>
    </row>
    <row r="103" spans="2:6" ht="13.5" hidden="1" customHeight="1" x14ac:dyDescent="0.15">
      <c r="B103" s="225">
        <v>2</v>
      </c>
      <c r="C103" s="226" t="s">
        <v>139</v>
      </c>
      <c r="D103" s="227">
        <f t="shared" ref="D103:D129" si="2">SUM(E103:F103)</f>
        <v>2949</v>
      </c>
      <c r="E103" s="228">
        <v>1376</v>
      </c>
      <c r="F103" s="229">
        <v>1573</v>
      </c>
    </row>
    <row r="104" spans="2:6" ht="13.5" hidden="1" customHeight="1" x14ac:dyDescent="0.15">
      <c r="B104" s="225">
        <v>3</v>
      </c>
      <c r="C104" s="226" t="s">
        <v>140</v>
      </c>
      <c r="D104" s="227">
        <f t="shared" si="2"/>
        <v>3346</v>
      </c>
      <c r="E104" s="228">
        <v>1600</v>
      </c>
      <c r="F104" s="229">
        <v>1746</v>
      </c>
    </row>
    <row r="105" spans="2:6" ht="13.5" hidden="1" customHeight="1" x14ac:dyDescent="0.15">
      <c r="B105" s="225">
        <v>4</v>
      </c>
      <c r="C105" s="226" t="s">
        <v>141</v>
      </c>
      <c r="D105" s="227">
        <f t="shared" si="2"/>
        <v>1553</v>
      </c>
      <c r="E105" s="228">
        <v>741</v>
      </c>
      <c r="F105" s="229">
        <v>812</v>
      </c>
    </row>
    <row r="106" spans="2:6" ht="13.5" hidden="1" customHeight="1" x14ac:dyDescent="0.15">
      <c r="B106" s="225">
        <v>5</v>
      </c>
      <c r="C106" s="226" t="s">
        <v>142</v>
      </c>
      <c r="D106" s="227">
        <f t="shared" si="2"/>
        <v>2071</v>
      </c>
      <c r="E106" s="228">
        <v>1006</v>
      </c>
      <c r="F106" s="229">
        <v>1065</v>
      </c>
    </row>
    <row r="107" spans="2:6" ht="13.5" hidden="1" customHeight="1" x14ac:dyDescent="0.15">
      <c r="B107" s="225">
        <v>6</v>
      </c>
      <c r="C107" s="226" t="s">
        <v>143</v>
      </c>
      <c r="D107" s="227">
        <f t="shared" si="2"/>
        <v>1952</v>
      </c>
      <c r="E107" s="228">
        <v>963</v>
      </c>
      <c r="F107" s="229">
        <v>989</v>
      </c>
    </row>
    <row r="108" spans="2:6" ht="13.5" hidden="1" customHeight="1" x14ac:dyDescent="0.15">
      <c r="B108" s="225">
        <v>7</v>
      </c>
      <c r="C108" s="226" t="s">
        <v>144</v>
      </c>
      <c r="D108" s="227">
        <f t="shared" si="2"/>
        <v>823</v>
      </c>
      <c r="E108" s="228">
        <v>403</v>
      </c>
      <c r="F108" s="229">
        <v>420</v>
      </c>
    </row>
    <row r="109" spans="2:6" ht="13.5" hidden="1" customHeight="1" x14ac:dyDescent="0.15">
      <c r="B109" s="225">
        <v>8</v>
      </c>
      <c r="C109" s="226" t="s">
        <v>145</v>
      </c>
      <c r="D109" s="227">
        <f t="shared" si="2"/>
        <v>1789</v>
      </c>
      <c r="E109" s="228">
        <v>854</v>
      </c>
      <c r="F109" s="229">
        <v>935</v>
      </c>
    </row>
    <row r="110" spans="2:6" ht="13.5" hidden="1" customHeight="1" x14ac:dyDescent="0.15">
      <c r="B110" s="225">
        <v>9</v>
      </c>
      <c r="C110" s="226" t="s">
        <v>146</v>
      </c>
      <c r="D110" s="227">
        <f t="shared" si="2"/>
        <v>1345</v>
      </c>
      <c r="E110" s="228">
        <v>657</v>
      </c>
      <c r="F110" s="229">
        <v>688</v>
      </c>
    </row>
    <row r="111" spans="2:6" ht="13.5" hidden="1" customHeight="1" x14ac:dyDescent="0.15">
      <c r="B111" s="230">
        <v>10</v>
      </c>
      <c r="C111" s="221" t="s">
        <v>147</v>
      </c>
      <c r="D111" s="222">
        <f t="shared" si="2"/>
        <v>1530</v>
      </c>
      <c r="E111" s="223">
        <v>740</v>
      </c>
      <c r="F111" s="224">
        <v>790</v>
      </c>
    </row>
    <row r="112" spans="2:6" ht="13.5" hidden="1" customHeight="1" x14ac:dyDescent="0.15">
      <c r="B112" s="231">
        <v>11</v>
      </c>
      <c r="C112" s="226" t="s">
        <v>148</v>
      </c>
      <c r="D112" s="227">
        <f t="shared" si="2"/>
        <v>3597</v>
      </c>
      <c r="E112" s="228">
        <v>1755</v>
      </c>
      <c r="F112" s="229">
        <v>1842</v>
      </c>
    </row>
    <row r="113" spans="2:6" ht="13.5" hidden="1" customHeight="1" x14ac:dyDescent="0.15">
      <c r="B113" s="231">
        <v>12</v>
      </c>
      <c r="C113" s="226" t="s">
        <v>173</v>
      </c>
      <c r="D113" s="227">
        <f t="shared" si="2"/>
        <v>2895</v>
      </c>
      <c r="E113" s="228">
        <v>1420</v>
      </c>
      <c r="F113" s="229">
        <v>1475</v>
      </c>
    </row>
    <row r="114" spans="2:6" ht="13.5" hidden="1" customHeight="1" x14ac:dyDescent="0.15">
      <c r="B114" s="231">
        <v>13</v>
      </c>
      <c r="C114" s="226" t="s">
        <v>150</v>
      </c>
      <c r="D114" s="227">
        <f t="shared" si="2"/>
        <v>1927</v>
      </c>
      <c r="E114" s="228">
        <v>914</v>
      </c>
      <c r="F114" s="229">
        <v>1013</v>
      </c>
    </row>
    <row r="115" spans="2:6" ht="13.5" hidden="1" customHeight="1" x14ac:dyDescent="0.15">
      <c r="B115" s="231">
        <v>14</v>
      </c>
      <c r="C115" s="226" t="s">
        <v>169</v>
      </c>
      <c r="D115" s="227">
        <f t="shared" si="2"/>
        <v>4921</v>
      </c>
      <c r="E115" s="228">
        <v>2408</v>
      </c>
      <c r="F115" s="229">
        <v>2513</v>
      </c>
    </row>
    <row r="116" spans="2:6" ht="13.5" hidden="1" customHeight="1" x14ac:dyDescent="0.15">
      <c r="B116" s="231">
        <v>15</v>
      </c>
      <c r="C116" s="226" t="s">
        <v>152</v>
      </c>
      <c r="D116" s="227">
        <f t="shared" si="2"/>
        <v>1356</v>
      </c>
      <c r="E116" s="228">
        <v>657</v>
      </c>
      <c r="F116" s="229">
        <v>699</v>
      </c>
    </row>
    <row r="117" spans="2:6" ht="13.5" hidden="1" customHeight="1" x14ac:dyDescent="0.15">
      <c r="B117" s="231">
        <v>16</v>
      </c>
      <c r="C117" s="226" t="s">
        <v>153</v>
      </c>
      <c r="D117" s="227">
        <f t="shared" si="2"/>
        <v>4660</v>
      </c>
      <c r="E117" s="228">
        <v>2220</v>
      </c>
      <c r="F117" s="229">
        <v>2440</v>
      </c>
    </row>
    <row r="118" spans="2:6" ht="13.5" hidden="1" customHeight="1" x14ac:dyDescent="0.15">
      <c r="B118" s="231">
        <v>17</v>
      </c>
      <c r="C118" s="226" t="s">
        <v>154</v>
      </c>
      <c r="D118" s="227">
        <f t="shared" si="2"/>
        <v>5070</v>
      </c>
      <c r="E118" s="228">
        <v>2425</v>
      </c>
      <c r="F118" s="229">
        <v>2645</v>
      </c>
    </row>
    <row r="119" spans="2:6" ht="13.5" hidden="1" customHeight="1" x14ac:dyDescent="0.15">
      <c r="B119" s="231">
        <v>18</v>
      </c>
      <c r="C119" s="226" t="s">
        <v>155</v>
      </c>
      <c r="D119" s="227">
        <f t="shared" si="2"/>
        <v>323</v>
      </c>
      <c r="E119" s="228">
        <v>154</v>
      </c>
      <c r="F119" s="229">
        <v>169</v>
      </c>
    </row>
    <row r="120" spans="2:6" ht="13.5" hidden="1" customHeight="1" x14ac:dyDescent="0.15">
      <c r="B120" s="230">
        <v>19</v>
      </c>
      <c r="C120" s="221" t="s">
        <v>156</v>
      </c>
      <c r="D120" s="222">
        <f t="shared" si="2"/>
        <v>3064</v>
      </c>
      <c r="E120" s="223">
        <v>1458</v>
      </c>
      <c r="F120" s="224">
        <v>1606</v>
      </c>
    </row>
    <row r="121" spans="2:6" ht="13.5" hidden="1" customHeight="1" x14ac:dyDescent="0.15">
      <c r="B121" s="231">
        <v>20</v>
      </c>
      <c r="C121" s="226" t="s">
        <v>170</v>
      </c>
      <c r="D121" s="227">
        <f t="shared" si="2"/>
        <v>5250</v>
      </c>
      <c r="E121" s="228">
        <v>2540</v>
      </c>
      <c r="F121" s="229">
        <v>2710</v>
      </c>
    </row>
    <row r="122" spans="2:6" ht="13.5" hidden="1" customHeight="1" x14ac:dyDescent="0.15">
      <c r="B122" s="231">
        <v>21</v>
      </c>
      <c r="C122" s="226" t="s">
        <v>158</v>
      </c>
      <c r="D122" s="227">
        <f t="shared" si="2"/>
        <v>4812</v>
      </c>
      <c r="E122" s="228">
        <v>2284</v>
      </c>
      <c r="F122" s="229">
        <v>2528</v>
      </c>
    </row>
    <row r="123" spans="2:6" ht="13.5" hidden="1" customHeight="1" x14ac:dyDescent="0.15">
      <c r="B123" s="231">
        <v>22</v>
      </c>
      <c r="C123" s="226" t="s">
        <v>159</v>
      </c>
      <c r="D123" s="227">
        <f>SUM(E123:F123)</f>
        <v>3291</v>
      </c>
      <c r="E123" s="228">
        <v>1626</v>
      </c>
      <c r="F123" s="229">
        <v>1665</v>
      </c>
    </row>
    <row r="124" spans="2:6" ht="13.5" hidden="1" customHeight="1" x14ac:dyDescent="0.15">
      <c r="B124" s="232">
        <v>23</v>
      </c>
      <c r="C124" s="233" t="s">
        <v>160</v>
      </c>
      <c r="D124" s="234">
        <f t="shared" si="2"/>
        <v>3997</v>
      </c>
      <c r="E124" s="235">
        <v>1933</v>
      </c>
      <c r="F124" s="236">
        <v>2064</v>
      </c>
    </row>
    <row r="125" spans="2:6" ht="13.5" hidden="1" customHeight="1" x14ac:dyDescent="0.15">
      <c r="B125" s="230">
        <v>24</v>
      </c>
      <c r="C125" s="221" t="s">
        <v>161</v>
      </c>
      <c r="D125" s="222">
        <f t="shared" si="2"/>
        <v>3904</v>
      </c>
      <c r="E125" s="223">
        <v>1851</v>
      </c>
      <c r="F125" s="224">
        <v>2053</v>
      </c>
    </row>
    <row r="126" spans="2:6" ht="13.5" hidden="1" customHeight="1" x14ac:dyDescent="0.15">
      <c r="B126" s="231">
        <v>25</v>
      </c>
      <c r="C126" s="226" t="s">
        <v>162</v>
      </c>
      <c r="D126" s="227">
        <f t="shared" si="2"/>
        <v>1529</v>
      </c>
      <c r="E126" s="228">
        <v>733</v>
      </c>
      <c r="F126" s="229">
        <v>796</v>
      </c>
    </row>
    <row r="127" spans="2:6" ht="13.5" hidden="1" customHeight="1" x14ac:dyDescent="0.15">
      <c r="B127" s="231">
        <v>26</v>
      </c>
      <c r="C127" s="226" t="s">
        <v>163</v>
      </c>
      <c r="D127" s="227">
        <f t="shared" si="2"/>
        <v>2382</v>
      </c>
      <c r="E127" s="228">
        <v>1134</v>
      </c>
      <c r="F127" s="229">
        <v>1248</v>
      </c>
    </row>
    <row r="128" spans="2:6" ht="13.5" hidden="1" customHeight="1" x14ac:dyDescent="0.15">
      <c r="B128" s="231">
        <v>27</v>
      </c>
      <c r="C128" s="226" t="s">
        <v>164</v>
      </c>
      <c r="D128" s="227">
        <f t="shared" si="2"/>
        <v>1399</v>
      </c>
      <c r="E128" s="228">
        <v>662</v>
      </c>
      <c r="F128" s="229">
        <v>737</v>
      </c>
    </row>
    <row r="129" spans="2:6" ht="13.5" hidden="1" customHeight="1" x14ac:dyDescent="0.15">
      <c r="B129" s="232">
        <v>28</v>
      </c>
      <c r="C129" s="233" t="s">
        <v>171</v>
      </c>
      <c r="D129" s="234">
        <f t="shared" si="2"/>
        <v>1573</v>
      </c>
      <c r="E129" s="235">
        <v>736</v>
      </c>
      <c r="F129" s="236">
        <v>837</v>
      </c>
    </row>
    <row r="130" spans="2:6" ht="13.5" customHeight="1" x14ac:dyDescent="0.15">
      <c r="B130" s="203" t="s">
        <v>174</v>
      </c>
      <c r="C130" s="207"/>
      <c r="D130" s="211">
        <f>SUM(D132:D159)</f>
        <v>75652</v>
      </c>
      <c r="E130" s="237">
        <f>SUM(E132:E159)</f>
        <v>36334</v>
      </c>
      <c r="F130" s="238">
        <f>SUM(F132:F159)</f>
        <v>39318</v>
      </c>
    </row>
    <row r="131" spans="2:6" ht="13.5" hidden="1" customHeight="1" x14ac:dyDescent="0.15">
      <c r="B131" s="217" t="s">
        <v>136</v>
      </c>
      <c r="C131" s="218" t="s">
        <v>137</v>
      </c>
      <c r="D131" s="219" t="s">
        <v>114</v>
      </c>
      <c r="E131" s="183" t="s">
        <v>115</v>
      </c>
      <c r="F131" s="184" t="s">
        <v>116</v>
      </c>
    </row>
    <row r="132" spans="2:6" ht="13.5" hidden="1" customHeight="1" x14ac:dyDescent="0.15">
      <c r="B132" s="220">
        <v>1</v>
      </c>
      <c r="C132" s="221" t="s">
        <v>138</v>
      </c>
      <c r="D132" s="222">
        <f>SUM(E132:F132)</f>
        <v>2459</v>
      </c>
      <c r="E132" s="223">
        <v>1195</v>
      </c>
      <c r="F132" s="224">
        <v>1264</v>
      </c>
    </row>
    <row r="133" spans="2:6" ht="13.5" hidden="1" customHeight="1" x14ac:dyDescent="0.15">
      <c r="B133" s="225">
        <v>2</v>
      </c>
      <c r="C133" s="226" t="s">
        <v>139</v>
      </c>
      <c r="D133" s="227">
        <f t="shared" ref="D133:D152" si="3">SUM(E133:F133)</f>
        <v>2921</v>
      </c>
      <c r="E133" s="228">
        <v>1363</v>
      </c>
      <c r="F133" s="229">
        <v>1558</v>
      </c>
    </row>
    <row r="134" spans="2:6" ht="13.5" hidden="1" customHeight="1" x14ac:dyDescent="0.15">
      <c r="B134" s="225">
        <v>3</v>
      </c>
      <c r="C134" s="226" t="s">
        <v>140</v>
      </c>
      <c r="D134" s="227">
        <f t="shared" si="3"/>
        <v>3316</v>
      </c>
      <c r="E134" s="228">
        <v>1582</v>
      </c>
      <c r="F134" s="229">
        <v>1734</v>
      </c>
    </row>
    <row r="135" spans="2:6" ht="13.5" hidden="1" customHeight="1" x14ac:dyDescent="0.15">
      <c r="B135" s="225">
        <v>4</v>
      </c>
      <c r="C135" s="226" t="s">
        <v>141</v>
      </c>
      <c r="D135" s="227">
        <f t="shared" si="3"/>
        <v>1550</v>
      </c>
      <c r="E135" s="228">
        <v>738</v>
      </c>
      <c r="F135" s="229">
        <v>812</v>
      </c>
    </row>
    <row r="136" spans="2:6" ht="13.5" hidden="1" customHeight="1" x14ac:dyDescent="0.15">
      <c r="B136" s="225">
        <v>5</v>
      </c>
      <c r="C136" s="226" t="s">
        <v>142</v>
      </c>
      <c r="D136" s="227">
        <f t="shared" si="3"/>
        <v>2064</v>
      </c>
      <c r="E136" s="228">
        <v>1003</v>
      </c>
      <c r="F136" s="229">
        <v>1061</v>
      </c>
    </row>
    <row r="137" spans="2:6" ht="13.5" hidden="1" customHeight="1" x14ac:dyDescent="0.15">
      <c r="B137" s="225">
        <v>6</v>
      </c>
      <c r="C137" s="226" t="s">
        <v>143</v>
      </c>
      <c r="D137" s="227">
        <f t="shared" si="3"/>
        <v>1989</v>
      </c>
      <c r="E137" s="228">
        <v>978</v>
      </c>
      <c r="F137" s="229">
        <v>1011</v>
      </c>
    </row>
    <row r="138" spans="2:6" ht="13.5" hidden="1" customHeight="1" x14ac:dyDescent="0.15">
      <c r="B138" s="225">
        <v>7</v>
      </c>
      <c r="C138" s="226" t="s">
        <v>144</v>
      </c>
      <c r="D138" s="227">
        <f t="shared" si="3"/>
        <v>817</v>
      </c>
      <c r="E138" s="228">
        <v>395</v>
      </c>
      <c r="F138" s="229">
        <v>422</v>
      </c>
    </row>
    <row r="139" spans="2:6" ht="13.5" hidden="1" customHeight="1" x14ac:dyDescent="0.15">
      <c r="B139" s="225">
        <v>8</v>
      </c>
      <c r="C139" s="226" t="s">
        <v>145</v>
      </c>
      <c r="D139" s="227">
        <f t="shared" si="3"/>
        <v>1794</v>
      </c>
      <c r="E139" s="228">
        <v>860</v>
      </c>
      <c r="F139" s="229">
        <v>934</v>
      </c>
    </row>
    <row r="140" spans="2:6" ht="13.5" hidden="1" customHeight="1" x14ac:dyDescent="0.15">
      <c r="B140" s="225">
        <v>9</v>
      </c>
      <c r="C140" s="226" t="s">
        <v>146</v>
      </c>
      <c r="D140" s="227">
        <f t="shared" si="3"/>
        <v>1333</v>
      </c>
      <c r="E140" s="228">
        <v>649</v>
      </c>
      <c r="F140" s="229">
        <v>684</v>
      </c>
    </row>
    <row r="141" spans="2:6" ht="13.5" hidden="1" customHeight="1" x14ac:dyDescent="0.15">
      <c r="B141" s="230">
        <v>10</v>
      </c>
      <c r="C141" s="221" t="s">
        <v>147</v>
      </c>
      <c r="D141" s="222">
        <f t="shared" si="3"/>
        <v>1510</v>
      </c>
      <c r="E141" s="223">
        <v>729</v>
      </c>
      <c r="F141" s="224">
        <v>781</v>
      </c>
    </row>
    <row r="142" spans="2:6" ht="13.5" hidden="1" customHeight="1" x14ac:dyDescent="0.15">
      <c r="B142" s="231">
        <v>11</v>
      </c>
      <c r="C142" s="226" t="s">
        <v>148</v>
      </c>
      <c r="D142" s="227">
        <f t="shared" si="3"/>
        <v>3614</v>
      </c>
      <c r="E142" s="228">
        <v>1763</v>
      </c>
      <c r="F142" s="229">
        <v>1851</v>
      </c>
    </row>
    <row r="143" spans="2:6" ht="13.5" hidden="1" customHeight="1" x14ac:dyDescent="0.15">
      <c r="B143" s="231">
        <v>12</v>
      </c>
      <c r="C143" s="226" t="s">
        <v>173</v>
      </c>
      <c r="D143" s="227">
        <f t="shared" si="3"/>
        <v>2866</v>
      </c>
      <c r="E143" s="228">
        <v>1397</v>
      </c>
      <c r="F143" s="229">
        <v>1469</v>
      </c>
    </row>
    <row r="144" spans="2:6" ht="13.5" hidden="1" customHeight="1" x14ac:dyDescent="0.15">
      <c r="B144" s="231">
        <v>13</v>
      </c>
      <c r="C144" s="226" t="s">
        <v>150</v>
      </c>
      <c r="D144" s="227">
        <f>SUM(E144:F144)</f>
        <v>1921</v>
      </c>
      <c r="E144" s="228">
        <v>909</v>
      </c>
      <c r="F144" s="229">
        <v>1012</v>
      </c>
    </row>
    <row r="145" spans="2:6" ht="13.5" hidden="1" customHeight="1" x14ac:dyDescent="0.15">
      <c r="B145" s="231">
        <v>14</v>
      </c>
      <c r="C145" s="226" t="s">
        <v>169</v>
      </c>
      <c r="D145" s="227">
        <f t="shared" si="3"/>
        <v>4869</v>
      </c>
      <c r="E145" s="228">
        <v>2378</v>
      </c>
      <c r="F145" s="229">
        <v>2491</v>
      </c>
    </row>
    <row r="146" spans="2:6" ht="13.5" hidden="1" customHeight="1" x14ac:dyDescent="0.15">
      <c r="B146" s="231">
        <v>15</v>
      </c>
      <c r="C146" s="226" t="s">
        <v>152</v>
      </c>
      <c r="D146" s="227">
        <f t="shared" si="3"/>
        <v>1356</v>
      </c>
      <c r="E146" s="228">
        <v>657</v>
      </c>
      <c r="F146" s="229">
        <v>699</v>
      </c>
    </row>
    <row r="147" spans="2:6" ht="13.5" hidden="1" customHeight="1" x14ac:dyDescent="0.15">
      <c r="B147" s="231">
        <v>16</v>
      </c>
      <c r="C147" s="226" t="s">
        <v>153</v>
      </c>
      <c r="D147" s="227">
        <f t="shared" si="3"/>
        <v>4667</v>
      </c>
      <c r="E147" s="228">
        <v>2216</v>
      </c>
      <c r="F147" s="229">
        <v>2451</v>
      </c>
    </row>
    <row r="148" spans="2:6" ht="13.5" hidden="1" customHeight="1" x14ac:dyDescent="0.15">
      <c r="B148" s="231">
        <v>17</v>
      </c>
      <c r="C148" s="226" t="s">
        <v>154</v>
      </c>
      <c r="D148" s="227">
        <f t="shared" si="3"/>
        <v>5048</v>
      </c>
      <c r="E148" s="228">
        <v>2416</v>
      </c>
      <c r="F148" s="229">
        <v>2632</v>
      </c>
    </row>
    <row r="149" spans="2:6" ht="13.5" hidden="1" customHeight="1" x14ac:dyDescent="0.15">
      <c r="B149" s="231">
        <v>18</v>
      </c>
      <c r="C149" s="226" t="s">
        <v>155</v>
      </c>
      <c r="D149" s="227">
        <f t="shared" si="3"/>
        <v>300</v>
      </c>
      <c r="E149" s="228">
        <v>142</v>
      </c>
      <c r="F149" s="229">
        <v>158</v>
      </c>
    </row>
    <row r="150" spans="2:6" ht="13.5" hidden="1" customHeight="1" x14ac:dyDescent="0.15">
      <c r="B150" s="230">
        <v>19</v>
      </c>
      <c r="C150" s="221" t="s">
        <v>156</v>
      </c>
      <c r="D150" s="222">
        <f t="shared" si="3"/>
        <v>3036</v>
      </c>
      <c r="E150" s="223">
        <v>1451</v>
      </c>
      <c r="F150" s="224">
        <v>1585</v>
      </c>
    </row>
    <row r="151" spans="2:6" ht="13.5" hidden="1" customHeight="1" x14ac:dyDescent="0.15">
      <c r="B151" s="231">
        <v>20</v>
      </c>
      <c r="C151" s="226" t="s">
        <v>170</v>
      </c>
      <c r="D151" s="227">
        <f t="shared" si="3"/>
        <v>5350</v>
      </c>
      <c r="E151" s="228">
        <v>2578</v>
      </c>
      <c r="F151" s="229">
        <v>2772</v>
      </c>
    </row>
    <row r="152" spans="2:6" ht="13.5" hidden="1" customHeight="1" x14ac:dyDescent="0.15">
      <c r="B152" s="231">
        <v>21</v>
      </c>
      <c r="C152" s="226" t="s">
        <v>158</v>
      </c>
      <c r="D152" s="227">
        <f t="shared" si="3"/>
        <v>4856</v>
      </c>
      <c r="E152" s="228">
        <v>2303</v>
      </c>
      <c r="F152" s="229">
        <v>2553</v>
      </c>
    </row>
    <row r="153" spans="2:6" ht="13.5" hidden="1" customHeight="1" x14ac:dyDescent="0.15">
      <c r="B153" s="231">
        <v>22</v>
      </c>
      <c r="C153" s="226" t="s">
        <v>159</v>
      </c>
      <c r="D153" s="227">
        <f>SUM(E153:F153)</f>
        <v>3293</v>
      </c>
      <c r="E153" s="228">
        <v>1620</v>
      </c>
      <c r="F153" s="229">
        <v>1673</v>
      </c>
    </row>
    <row r="154" spans="2:6" ht="13.5" hidden="1" customHeight="1" x14ac:dyDescent="0.15">
      <c r="B154" s="232">
        <v>23</v>
      </c>
      <c r="C154" s="233" t="s">
        <v>160</v>
      </c>
      <c r="D154" s="234">
        <f t="shared" ref="D154:D159" si="4">SUM(E154:F154)</f>
        <v>3967</v>
      </c>
      <c r="E154" s="235">
        <v>1915</v>
      </c>
      <c r="F154" s="236">
        <v>2052</v>
      </c>
    </row>
    <row r="155" spans="2:6" ht="13.5" hidden="1" customHeight="1" x14ac:dyDescent="0.15">
      <c r="B155" s="230">
        <v>24</v>
      </c>
      <c r="C155" s="221" t="s">
        <v>161</v>
      </c>
      <c r="D155" s="222">
        <f t="shared" si="4"/>
        <v>3890</v>
      </c>
      <c r="E155" s="223">
        <v>1840</v>
      </c>
      <c r="F155" s="224">
        <v>2050</v>
      </c>
    </row>
    <row r="156" spans="2:6" ht="13.5" hidden="1" customHeight="1" x14ac:dyDescent="0.15">
      <c r="B156" s="231">
        <v>25</v>
      </c>
      <c r="C156" s="226" t="s">
        <v>162</v>
      </c>
      <c r="D156" s="227">
        <f t="shared" si="4"/>
        <v>1541</v>
      </c>
      <c r="E156" s="228">
        <v>739</v>
      </c>
      <c r="F156" s="229">
        <v>802</v>
      </c>
    </row>
    <row r="157" spans="2:6" ht="13.5" hidden="1" customHeight="1" x14ac:dyDescent="0.15">
      <c r="B157" s="231">
        <v>26</v>
      </c>
      <c r="C157" s="226" t="s">
        <v>163</v>
      </c>
      <c r="D157" s="227">
        <f t="shared" si="4"/>
        <v>2378</v>
      </c>
      <c r="E157" s="228">
        <v>1129</v>
      </c>
      <c r="F157" s="229">
        <v>1249</v>
      </c>
    </row>
    <row r="158" spans="2:6" ht="13.5" hidden="1" customHeight="1" x14ac:dyDescent="0.15">
      <c r="B158" s="231">
        <v>27</v>
      </c>
      <c r="C158" s="226" t="s">
        <v>164</v>
      </c>
      <c r="D158" s="227">
        <f t="shared" si="4"/>
        <v>1394</v>
      </c>
      <c r="E158" s="228">
        <v>658</v>
      </c>
      <c r="F158" s="229">
        <v>736</v>
      </c>
    </row>
    <row r="159" spans="2:6" ht="13.5" hidden="1" customHeight="1" x14ac:dyDescent="0.15">
      <c r="B159" s="232">
        <v>28</v>
      </c>
      <c r="C159" s="233" t="s">
        <v>171</v>
      </c>
      <c r="D159" s="234">
        <f t="shared" si="4"/>
        <v>1553</v>
      </c>
      <c r="E159" s="235">
        <v>731</v>
      </c>
      <c r="F159" s="236">
        <v>822</v>
      </c>
    </row>
    <row r="160" spans="2:6" ht="13.5" customHeight="1" x14ac:dyDescent="0.15">
      <c r="B160" s="203" t="s">
        <v>175</v>
      </c>
      <c r="C160" s="207"/>
      <c r="D160" s="211">
        <f>SUM(D162:D189)</f>
        <v>75264</v>
      </c>
      <c r="E160" s="237">
        <f>SUM(E162:E189)</f>
        <v>36121</v>
      </c>
      <c r="F160" s="238">
        <f>SUM(F162:F189)</f>
        <v>39143</v>
      </c>
    </row>
    <row r="161" spans="2:6" ht="18.75" hidden="1" customHeight="1" x14ac:dyDescent="0.15">
      <c r="B161" s="217" t="s">
        <v>136</v>
      </c>
      <c r="C161" s="218" t="s">
        <v>137</v>
      </c>
      <c r="D161" s="219" t="s">
        <v>114</v>
      </c>
      <c r="E161" s="183" t="s">
        <v>115</v>
      </c>
      <c r="F161" s="184" t="s">
        <v>116</v>
      </c>
    </row>
    <row r="162" spans="2:6" ht="13.5" hidden="1" customHeight="1" x14ac:dyDescent="0.15">
      <c r="B162" s="220">
        <v>1</v>
      </c>
      <c r="C162" s="221" t="s">
        <v>138</v>
      </c>
      <c r="D162" s="239">
        <f>SUM(E162:F162)</f>
        <v>2401</v>
      </c>
      <c r="E162" s="223">
        <v>1162</v>
      </c>
      <c r="F162" s="224">
        <v>1239</v>
      </c>
    </row>
    <row r="163" spans="2:6" ht="13.5" hidden="1" customHeight="1" x14ac:dyDescent="0.15">
      <c r="B163" s="225">
        <v>2</v>
      </c>
      <c r="C163" s="226" t="s">
        <v>139</v>
      </c>
      <c r="D163" s="240">
        <f t="shared" ref="D163:D173" si="5">SUM(E163:F163)</f>
        <v>2857</v>
      </c>
      <c r="E163" s="228">
        <v>1333</v>
      </c>
      <c r="F163" s="229">
        <v>1524</v>
      </c>
    </row>
    <row r="164" spans="2:6" ht="13.5" hidden="1" customHeight="1" x14ac:dyDescent="0.15">
      <c r="B164" s="225">
        <v>3</v>
      </c>
      <c r="C164" s="226" t="s">
        <v>176</v>
      </c>
      <c r="D164" s="240">
        <f t="shared" si="5"/>
        <v>3301</v>
      </c>
      <c r="E164" s="228">
        <v>1580</v>
      </c>
      <c r="F164" s="229">
        <v>1721</v>
      </c>
    </row>
    <row r="165" spans="2:6" ht="13.5" hidden="1" customHeight="1" x14ac:dyDescent="0.15">
      <c r="B165" s="225">
        <v>4</v>
      </c>
      <c r="C165" s="226" t="s">
        <v>141</v>
      </c>
      <c r="D165" s="240">
        <f t="shared" si="5"/>
        <v>1528</v>
      </c>
      <c r="E165" s="228">
        <v>715</v>
      </c>
      <c r="F165" s="229">
        <v>813</v>
      </c>
    </row>
    <row r="166" spans="2:6" ht="13.5" hidden="1" customHeight="1" x14ac:dyDescent="0.15">
      <c r="B166" s="225">
        <v>5</v>
      </c>
      <c r="C166" s="226" t="s">
        <v>142</v>
      </c>
      <c r="D166" s="240">
        <f t="shared" si="5"/>
        <v>2036</v>
      </c>
      <c r="E166" s="228">
        <v>998</v>
      </c>
      <c r="F166" s="229">
        <v>1038</v>
      </c>
    </row>
    <row r="167" spans="2:6" ht="13.5" hidden="1" customHeight="1" x14ac:dyDescent="0.15">
      <c r="B167" s="225">
        <v>6</v>
      </c>
      <c r="C167" s="226" t="s">
        <v>143</v>
      </c>
      <c r="D167" s="240">
        <f t="shared" si="5"/>
        <v>1993</v>
      </c>
      <c r="E167" s="228">
        <v>979</v>
      </c>
      <c r="F167" s="229">
        <v>1014</v>
      </c>
    </row>
    <row r="168" spans="2:6" ht="13.5" hidden="1" customHeight="1" x14ac:dyDescent="0.15">
      <c r="B168" s="225">
        <v>7</v>
      </c>
      <c r="C168" s="226" t="s">
        <v>144</v>
      </c>
      <c r="D168" s="240">
        <f t="shared" si="5"/>
        <v>809</v>
      </c>
      <c r="E168" s="228">
        <v>393</v>
      </c>
      <c r="F168" s="229">
        <v>416</v>
      </c>
    </row>
    <row r="169" spans="2:6" ht="13.5" hidden="1" customHeight="1" x14ac:dyDescent="0.15">
      <c r="B169" s="225">
        <v>8</v>
      </c>
      <c r="C169" s="226" t="s">
        <v>145</v>
      </c>
      <c r="D169" s="240">
        <f t="shared" si="5"/>
        <v>1769</v>
      </c>
      <c r="E169" s="228">
        <v>855</v>
      </c>
      <c r="F169" s="229">
        <v>914</v>
      </c>
    </row>
    <row r="170" spans="2:6" ht="13.5" hidden="1" customHeight="1" x14ac:dyDescent="0.15">
      <c r="B170" s="225">
        <v>9</v>
      </c>
      <c r="C170" s="226" t="s">
        <v>146</v>
      </c>
      <c r="D170" s="240">
        <f t="shared" si="5"/>
        <v>1327</v>
      </c>
      <c r="E170" s="228">
        <v>653</v>
      </c>
      <c r="F170" s="229">
        <v>674</v>
      </c>
    </row>
    <row r="171" spans="2:6" ht="13.5" hidden="1" customHeight="1" x14ac:dyDescent="0.15">
      <c r="B171" s="230">
        <v>10</v>
      </c>
      <c r="C171" s="221" t="s">
        <v>147</v>
      </c>
      <c r="D171" s="239">
        <f t="shared" si="5"/>
        <v>1501</v>
      </c>
      <c r="E171" s="223">
        <v>726</v>
      </c>
      <c r="F171" s="224">
        <v>775</v>
      </c>
    </row>
    <row r="172" spans="2:6" ht="13.5" hidden="1" customHeight="1" x14ac:dyDescent="0.15">
      <c r="B172" s="231">
        <v>11</v>
      </c>
      <c r="C172" s="226" t="s">
        <v>148</v>
      </c>
      <c r="D172" s="240">
        <f t="shared" si="5"/>
        <v>3637</v>
      </c>
      <c r="E172" s="228">
        <v>1768</v>
      </c>
      <c r="F172" s="229">
        <v>1869</v>
      </c>
    </row>
    <row r="173" spans="2:6" ht="13.5" hidden="1" customHeight="1" x14ac:dyDescent="0.15">
      <c r="B173" s="231">
        <v>12</v>
      </c>
      <c r="C173" s="226" t="s">
        <v>173</v>
      </c>
      <c r="D173" s="240">
        <f t="shared" si="5"/>
        <v>2861</v>
      </c>
      <c r="E173" s="228">
        <v>1400</v>
      </c>
      <c r="F173" s="229">
        <v>1461</v>
      </c>
    </row>
    <row r="174" spans="2:6" ht="13.5" hidden="1" customHeight="1" x14ac:dyDescent="0.15">
      <c r="B174" s="231">
        <v>13</v>
      </c>
      <c r="C174" s="226" t="s">
        <v>150</v>
      </c>
      <c r="D174" s="240">
        <f>SUM(E174:F174)</f>
        <v>1898</v>
      </c>
      <c r="E174" s="228">
        <v>902</v>
      </c>
      <c r="F174" s="229">
        <v>996</v>
      </c>
    </row>
    <row r="175" spans="2:6" ht="13.5" hidden="1" customHeight="1" x14ac:dyDescent="0.15">
      <c r="B175" s="231">
        <v>14</v>
      </c>
      <c r="C175" s="226" t="s">
        <v>169</v>
      </c>
      <c r="D175" s="240">
        <f t="shared" ref="D175:D182" si="6">SUM(E175:F175)</f>
        <v>4808</v>
      </c>
      <c r="E175" s="228">
        <v>2353</v>
      </c>
      <c r="F175" s="229">
        <v>2455</v>
      </c>
    </row>
    <row r="176" spans="2:6" ht="13.5" hidden="1" customHeight="1" x14ac:dyDescent="0.15">
      <c r="B176" s="231">
        <v>15</v>
      </c>
      <c r="C176" s="226" t="s">
        <v>152</v>
      </c>
      <c r="D176" s="240">
        <f t="shared" si="6"/>
        <v>1361</v>
      </c>
      <c r="E176" s="228">
        <v>655</v>
      </c>
      <c r="F176" s="229">
        <v>706</v>
      </c>
    </row>
    <row r="177" spans="2:6" ht="13.5" hidden="1" customHeight="1" x14ac:dyDescent="0.15">
      <c r="B177" s="231">
        <v>16</v>
      </c>
      <c r="C177" s="226" t="s">
        <v>153</v>
      </c>
      <c r="D177" s="240">
        <f t="shared" si="6"/>
        <v>4649</v>
      </c>
      <c r="E177" s="228">
        <v>2206</v>
      </c>
      <c r="F177" s="229">
        <v>2443</v>
      </c>
    </row>
    <row r="178" spans="2:6" ht="13.5" hidden="1" customHeight="1" x14ac:dyDescent="0.15">
      <c r="B178" s="231">
        <v>17</v>
      </c>
      <c r="C178" s="226" t="s">
        <v>154</v>
      </c>
      <c r="D178" s="240">
        <f t="shared" si="6"/>
        <v>5004</v>
      </c>
      <c r="E178" s="228">
        <v>2381</v>
      </c>
      <c r="F178" s="229">
        <v>2623</v>
      </c>
    </row>
    <row r="179" spans="2:6" ht="13.5" hidden="1" customHeight="1" x14ac:dyDescent="0.15">
      <c r="B179" s="231">
        <v>18</v>
      </c>
      <c r="C179" s="226" t="s">
        <v>155</v>
      </c>
      <c r="D179" s="240">
        <f t="shared" si="6"/>
        <v>285</v>
      </c>
      <c r="E179" s="228">
        <v>137</v>
      </c>
      <c r="F179" s="229">
        <v>148</v>
      </c>
    </row>
    <row r="180" spans="2:6" ht="13.5" hidden="1" customHeight="1" x14ac:dyDescent="0.15">
      <c r="B180" s="230">
        <v>19</v>
      </c>
      <c r="C180" s="221" t="s">
        <v>177</v>
      </c>
      <c r="D180" s="239">
        <f t="shared" si="6"/>
        <v>3023</v>
      </c>
      <c r="E180" s="223">
        <v>1438</v>
      </c>
      <c r="F180" s="224">
        <v>1585</v>
      </c>
    </row>
    <row r="181" spans="2:6" ht="13.5" hidden="1" customHeight="1" x14ac:dyDescent="0.15">
      <c r="B181" s="231">
        <v>20</v>
      </c>
      <c r="C181" s="226" t="s">
        <v>157</v>
      </c>
      <c r="D181" s="240">
        <f t="shared" si="6"/>
        <v>5404</v>
      </c>
      <c r="E181" s="228">
        <v>2599</v>
      </c>
      <c r="F181" s="229">
        <v>2805</v>
      </c>
    </row>
    <row r="182" spans="2:6" ht="13.5" hidden="1" customHeight="1" x14ac:dyDescent="0.15">
      <c r="B182" s="231">
        <v>21</v>
      </c>
      <c r="C182" s="226" t="s">
        <v>158</v>
      </c>
      <c r="D182" s="240">
        <f t="shared" si="6"/>
        <v>4858</v>
      </c>
      <c r="E182" s="228">
        <v>2304</v>
      </c>
      <c r="F182" s="229">
        <v>2554</v>
      </c>
    </row>
    <row r="183" spans="2:6" ht="13.5" hidden="1" customHeight="1" x14ac:dyDescent="0.15">
      <c r="B183" s="231">
        <v>22</v>
      </c>
      <c r="C183" s="226" t="s">
        <v>178</v>
      </c>
      <c r="D183" s="240">
        <f>SUM(E183:F183)</f>
        <v>3300</v>
      </c>
      <c r="E183" s="228">
        <v>1611</v>
      </c>
      <c r="F183" s="229">
        <v>1689</v>
      </c>
    </row>
    <row r="184" spans="2:6" ht="13.5" hidden="1" customHeight="1" x14ac:dyDescent="0.15">
      <c r="B184" s="232">
        <v>23</v>
      </c>
      <c r="C184" s="233" t="s">
        <v>179</v>
      </c>
      <c r="D184" s="241">
        <f t="shared" ref="D184:D189" si="7">SUM(E184:F184)</f>
        <v>3996</v>
      </c>
      <c r="E184" s="235">
        <v>1923</v>
      </c>
      <c r="F184" s="236">
        <v>2073</v>
      </c>
    </row>
    <row r="185" spans="2:6" ht="13.5" hidden="1" customHeight="1" x14ac:dyDescent="0.15">
      <c r="B185" s="230">
        <v>24</v>
      </c>
      <c r="C185" s="221" t="s">
        <v>161</v>
      </c>
      <c r="D185" s="239">
        <f t="shared" si="7"/>
        <v>3857</v>
      </c>
      <c r="E185" s="223">
        <v>1822</v>
      </c>
      <c r="F185" s="224">
        <v>2035</v>
      </c>
    </row>
    <row r="186" spans="2:6" ht="13.5" hidden="1" customHeight="1" x14ac:dyDescent="0.15">
      <c r="B186" s="231">
        <v>25</v>
      </c>
      <c r="C186" s="226" t="s">
        <v>162</v>
      </c>
      <c r="D186" s="240">
        <f t="shared" si="7"/>
        <v>1535</v>
      </c>
      <c r="E186" s="228">
        <v>735</v>
      </c>
      <c r="F186" s="229">
        <v>800</v>
      </c>
    </row>
    <row r="187" spans="2:6" ht="13.5" hidden="1" customHeight="1" x14ac:dyDescent="0.15">
      <c r="B187" s="231">
        <v>26</v>
      </c>
      <c r="C187" s="226" t="s">
        <v>163</v>
      </c>
      <c r="D187" s="240">
        <f t="shared" si="7"/>
        <v>2371</v>
      </c>
      <c r="E187" s="228">
        <v>1133</v>
      </c>
      <c r="F187" s="229">
        <v>1238</v>
      </c>
    </row>
    <row r="188" spans="2:6" ht="13.5" hidden="1" customHeight="1" x14ac:dyDescent="0.15">
      <c r="B188" s="231">
        <v>27</v>
      </c>
      <c r="C188" s="226" t="s">
        <v>180</v>
      </c>
      <c r="D188" s="240">
        <f t="shared" si="7"/>
        <v>1376</v>
      </c>
      <c r="E188" s="228">
        <v>649</v>
      </c>
      <c r="F188" s="229">
        <v>727</v>
      </c>
    </row>
    <row r="189" spans="2:6" ht="13.5" hidden="1" customHeight="1" x14ac:dyDescent="0.15">
      <c r="B189" s="232">
        <v>28</v>
      </c>
      <c r="C189" s="233" t="s">
        <v>171</v>
      </c>
      <c r="D189" s="241">
        <f t="shared" si="7"/>
        <v>1519</v>
      </c>
      <c r="E189" s="235">
        <v>711</v>
      </c>
      <c r="F189" s="236">
        <v>808</v>
      </c>
    </row>
    <row r="190" spans="2:6" ht="13.15" customHeight="1" x14ac:dyDescent="0.15">
      <c r="B190" s="203" t="s">
        <v>181</v>
      </c>
      <c r="C190" s="207"/>
      <c r="D190" s="211">
        <f>SUM(D192:D219)</f>
        <v>74947</v>
      </c>
      <c r="E190" s="237">
        <f>SUM(E192:E219)</f>
        <v>36038</v>
      </c>
      <c r="F190" s="238">
        <f>SUM(F192:F219)</f>
        <v>38909</v>
      </c>
    </row>
    <row r="191" spans="2:6" ht="18.75" hidden="1" customHeight="1" x14ac:dyDescent="0.15">
      <c r="B191" s="217" t="s">
        <v>136</v>
      </c>
      <c r="C191" s="218" t="s">
        <v>137</v>
      </c>
      <c r="D191" s="219" t="s">
        <v>114</v>
      </c>
      <c r="E191" s="183" t="s">
        <v>115</v>
      </c>
      <c r="F191" s="184" t="s">
        <v>116</v>
      </c>
    </row>
    <row r="192" spans="2:6" ht="13.5" hidden="1" customHeight="1" x14ac:dyDescent="0.15">
      <c r="B192" s="220">
        <v>1</v>
      </c>
      <c r="C192" s="221" t="s">
        <v>138</v>
      </c>
      <c r="D192" s="239">
        <f>SUM(E192:F192)</f>
        <v>2374</v>
      </c>
      <c r="E192" s="223">
        <v>1153</v>
      </c>
      <c r="F192" s="224">
        <v>1221</v>
      </c>
    </row>
    <row r="193" spans="2:6" ht="13.5" hidden="1" customHeight="1" x14ac:dyDescent="0.15">
      <c r="B193" s="225">
        <v>2</v>
      </c>
      <c r="C193" s="226" t="s">
        <v>139</v>
      </c>
      <c r="D193" s="240">
        <f t="shared" ref="D193:D203" si="8">SUM(E193:F193)</f>
        <v>2794</v>
      </c>
      <c r="E193" s="228">
        <v>1310</v>
      </c>
      <c r="F193" s="229">
        <v>1484</v>
      </c>
    </row>
    <row r="194" spans="2:6" ht="13.5" hidden="1" customHeight="1" x14ac:dyDescent="0.15">
      <c r="B194" s="225">
        <v>3</v>
      </c>
      <c r="C194" s="226" t="s">
        <v>176</v>
      </c>
      <c r="D194" s="240">
        <f t="shared" si="8"/>
        <v>3267</v>
      </c>
      <c r="E194" s="228">
        <v>1565</v>
      </c>
      <c r="F194" s="229">
        <v>1702</v>
      </c>
    </row>
    <row r="195" spans="2:6" ht="13.5" hidden="1" customHeight="1" x14ac:dyDescent="0.15">
      <c r="B195" s="225">
        <v>4</v>
      </c>
      <c r="C195" s="226" t="s">
        <v>141</v>
      </c>
      <c r="D195" s="240">
        <f t="shared" si="8"/>
        <v>1505</v>
      </c>
      <c r="E195" s="228">
        <v>703</v>
      </c>
      <c r="F195" s="229">
        <v>802</v>
      </c>
    </row>
    <row r="196" spans="2:6" ht="13.5" hidden="1" customHeight="1" x14ac:dyDescent="0.15">
      <c r="B196" s="225">
        <v>5</v>
      </c>
      <c r="C196" s="226" t="s">
        <v>142</v>
      </c>
      <c r="D196" s="240">
        <f t="shared" si="8"/>
        <v>2027</v>
      </c>
      <c r="E196" s="228">
        <v>987</v>
      </c>
      <c r="F196" s="229">
        <v>1040</v>
      </c>
    </row>
    <row r="197" spans="2:6" ht="13.5" hidden="1" customHeight="1" x14ac:dyDescent="0.15">
      <c r="B197" s="225">
        <v>6</v>
      </c>
      <c r="C197" s="226" t="s">
        <v>143</v>
      </c>
      <c r="D197" s="240">
        <f t="shared" si="8"/>
        <v>1985</v>
      </c>
      <c r="E197" s="228">
        <v>985</v>
      </c>
      <c r="F197" s="229">
        <v>1000</v>
      </c>
    </row>
    <row r="198" spans="2:6" ht="13.5" hidden="1" customHeight="1" x14ac:dyDescent="0.15">
      <c r="B198" s="225">
        <v>7</v>
      </c>
      <c r="C198" s="226" t="s">
        <v>144</v>
      </c>
      <c r="D198" s="240">
        <f t="shared" si="8"/>
        <v>792</v>
      </c>
      <c r="E198" s="228">
        <v>386</v>
      </c>
      <c r="F198" s="229">
        <v>406</v>
      </c>
    </row>
    <row r="199" spans="2:6" ht="13.5" hidden="1" customHeight="1" x14ac:dyDescent="0.15">
      <c r="B199" s="225">
        <v>8</v>
      </c>
      <c r="C199" s="226" t="s">
        <v>145</v>
      </c>
      <c r="D199" s="240">
        <f t="shared" si="8"/>
        <v>1751</v>
      </c>
      <c r="E199" s="228">
        <v>851</v>
      </c>
      <c r="F199" s="229">
        <v>900</v>
      </c>
    </row>
    <row r="200" spans="2:6" ht="13.5" hidden="1" customHeight="1" x14ac:dyDescent="0.15">
      <c r="B200" s="225">
        <v>9</v>
      </c>
      <c r="C200" s="226" t="s">
        <v>146</v>
      </c>
      <c r="D200" s="240">
        <f t="shared" si="8"/>
        <v>1319</v>
      </c>
      <c r="E200" s="228">
        <v>647</v>
      </c>
      <c r="F200" s="229">
        <v>672</v>
      </c>
    </row>
    <row r="201" spans="2:6" ht="13.5" hidden="1" customHeight="1" x14ac:dyDescent="0.15">
      <c r="B201" s="230">
        <v>10</v>
      </c>
      <c r="C201" s="221" t="s">
        <v>147</v>
      </c>
      <c r="D201" s="239">
        <f t="shared" si="8"/>
        <v>1495</v>
      </c>
      <c r="E201" s="223">
        <v>727</v>
      </c>
      <c r="F201" s="224">
        <v>768</v>
      </c>
    </row>
    <row r="202" spans="2:6" ht="13.5" hidden="1" customHeight="1" x14ac:dyDescent="0.15">
      <c r="B202" s="231">
        <v>11</v>
      </c>
      <c r="C202" s="226" t="s">
        <v>148</v>
      </c>
      <c r="D202" s="240">
        <f t="shared" si="8"/>
        <v>3596</v>
      </c>
      <c r="E202" s="228">
        <v>1753</v>
      </c>
      <c r="F202" s="229">
        <v>1843</v>
      </c>
    </row>
    <row r="203" spans="2:6" ht="13.5" hidden="1" customHeight="1" x14ac:dyDescent="0.15">
      <c r="B203" s="231">
        <v>12</v>
      </c>
      <c r="C203" s="226" t="s">
        <v>173</v>
      </c>
      <c r="D203" s="240">
        <f t="shared" si="8"/>
        <v>2871</v>
      </c>
      <c r="E203" s="228">
        <v>1404</v>
      </c>
      <c r="F203" s="229">
        <v>1467</v>
      </c>
    </row>
    <row r="204" spans="2:6" ht="13.5" hidden="1" customHeight="1" x14ac:dyDescent="0.15">
      <c r="B204" s="231">
        <v>13</v>
      </c>
      <c r="C204" s="226" t="s">
        <v>150</v>
      </c>
      <c r="D204" s="240">
        <f>SUM(E204:F204)</f>
        <v>1888</v>
      </c>
      <c r="E204" s="228">
        <v>900</v>
      </c>
      <c r="F204" s="229">
        <v>988</v>
      </c>
    </row>
    <row r="205" spans="2:6" ht="13.5" hidden="1" customHeight="1" x14ac:dyDescent="0.15">
      <c r="B205" s="231">
        <v>14</v>
      </c>
      <c r="C205" s="226" t="s">
        <v>169</v>
      </c>
      <c r="D205" s="240">
        <f t="shared" ref="D205:D212" si="9">SUM(E205:F205)</f>
        <v>4819</v>
      </c>
      <c r="E205" s="228">
        <v>2338</v>
      </c>
      <c r="F205" s="229">
        <v>2481</v>
      </c>
    </row>
    <row r="206" spans="2:6" ht="13.5" hidden="1" customHeight="1" x14ac:dyDescent="0.15">
      <c r="B206" s="231">
        <v>15</v>
      </c>
      <c r="C206" s="226" t="s">
        <v>152</v>
      </c>
      <c r="D206" s="240">
        <f t="shared" si="9"/>
        <v>1384</v>
      </c>
      <c r="E206" s="228">
        <v>667</v>
      </c>
      <c r="F206" s="229">
        <v>717</v>
      </c>
    </row>
    <row r="207" spans="2:6" ht="13.5" hidden="1" customHeight="1" x14ac:dyDescent="0.15">
      <c r="B207" s="231">
        <v>16</v>
      </c>
      <c r="C207" s="226" t="s">
        <v>153</v>
      </c>
      <c r="D207" s="240">
        <f t="shared" si="9"/>
        <v>4571</v>
      </c>
      <c r="E207" s="228">
        <v>2168</v>
      </c>
      <c r="F207" s="229">
        <v>2403</v>
      </c>
    </row>
    <row r="208" spans="2:6" ht="13.5" hidden="1" customHeight="1" x14ac:dyDescent="0.15">
      <c r="B208" s="231">
        <v>17</v>
      </c>
      <c r="C208" s="226" t="s">
        <v>154</v>
      </c>
      <c r="D208" s="240">
        <f t="shared" si="9"/>
        <v>4953</v>
      </c>
      <c r="E208" s="228">
        <v>2357</v>
      </c>
      <c r="F208" s="229">
        <v>2596</v>
      </c>
    </row>
    <row r="209" spans="2:6" ht="13.5" hidden="1" customHeight="1" x14ac:dyDescent="0.15">
      <c r="B209" s="231">
        <v>18</v>
      </c>
      <c r="C209" s="226" t="s">
        <v>155</v>
      </c>
      <c r="D209" s="240">
        <f t="shared" si="9"/>
        <v>277</v>
      </c>
      <c r="E209" s="228">
        <v>132</v>
      </c>
      <c r="F209" s="229">
        <v>145</v>
      </c>
    </row>
    <row r="210" spans="2:6" ht="13.5" hidden="1" customHeight="1" x14ac:dyDescent="0.15">
      <c r="B210" s="230">
        <v>19</v>
      </c>
      <c r="C210" s="221" t="s">
        <v>177</v>
      </c>
      <c r="D210" s="239">
        <f t="shared" si="9"/>
        <v>3055</v>
      </c>
      <c r="E210" s="223">
        <v>1475</v>
      </c>
      <c r="F210" s="224">
        <v>1580</v>
      </c>
    </row>
    <row r="211" spans="2:6" ht="13.5" hidden="1" customHeight="1" x14ac:dyDescent="0.15">
      <c r="B211" s="231">
        <v>20</v>
      </c>
      <c r="C211" s="226" t="s">
        <v>157</v>
      </c>
      <c r="D211" s="240">
        <f t="shared" si="9"/>
        <v>5431</v>
      </c>
      <c r="E211" s="228">
        <v>2615</v>
      </c>
      <c r="F211" s="229">
        <v>2816</v>
      </c>
    </row>
    <row r="212" spans="2:6" ht="13.5" hidden="1" customHeight="1" x14ac:dyDescent="0.15">
      <c r="B212" s="231">
        <v>21</v>
      </c>
      <c r="C212" s="226" t="s">
        <v>158</v>
      </c>
      <c r="D212" s="240">
        <f t="shared" si="9"/>
        <v>4904</v>
      </c>
      <c r="E212" s="228">
        <v>2341</v>
      </c>
      <c r="F212" s="229">
        <v>2563</v>
      </c>
    </row>
    <row r="213" spans="2:6" ht="13.5" hidden="1" customHeight="1" x14ac:dyDescent="0.15">
      <c r="B213" s="231">
        <v>22</v>
      </c>
      <c r="C213" s="226" t="s">
        <v>178</v>
      </c>
      <c r="D213" s="240">
        <f>SUM(E213:F213)</f>
        <v>3324</v>
      </c>
      <c r="E213" s="228">
        <v>1623</v>
      </c>
      <c r="F213" s="229">
        <v>1701</v>
      </c>
    </row>
    <row r="214" spans="2:6" ht="13.5" hidden="1" customHeight="1" x14ac:dyDescent="0.15">
      <c r="B214" s="232">
        <v>23</v>
      </c>
      <c r="C214" s="233" t="s">
        <v>179</v>
      </c>
      <c r="D214" s="241">
        <f t="shared" ref="D214:D219" si="10">SUM(E214:F214)</f>
        <v>3954</v>
      </c>
      <c r="E214" s="235">
        <v>1893</v>
      </c>
      <c r="F214" s="236">
        <v>2061</v>
      </c>
    </row>
    <row r="215" spans="2:6" ht="13.5" hidden="1" customHeight="1" x14ac:dyDescent="0.15">
      <c r="B215" s="230">
        <v>24</v>
      </c>
      <c r="C215" s="221" t="s">
        <v>161</v>
      </c>
      <c r="D215" s="239">
        <f t="shared" si="10"/>
        <v>3836</v>
      </c>
      <c r="E215" s="223">
        <v>1823</v>
      </c>
      <c r="F215" s="224">
        <v>2013</v>
      </c>
    </row>
    <row r="216" spans="2:6" ht="13.5" hidden="1" customHeight="1" x14ac:dyDescent="0.15">
      <c r="B216" s="231">
        <v>25</v>
      </c>
      <c r="C216" s="226" t="s">
        <v>162</v>
      </c>
      <c r="D216" s="240">
        <f t="shared" si="10"/>
        <v>1544</v>
      </c>
      <c r="E216" s="228">
        <v>737</v>
      </c>
      <c r="F216" s="229">
        <v>807</v>
      </c>
    </row>
    <row r="217" spans="2:6" ht="13.5" hidden="1" customHeight="1" x14ac:dyDescent="0.15">
      <c r="B217" s="231">
        <v>26</v>
      </c>
      <c r="C217" s="226" t="s">
        <v>163</v>
      </c>
      <c r="D217" s="240">
        <f t="shared" si="10"/>
        <v>2360</v>
      </c>
      <c r="E217" s="228">
        <v>1142</v>
      </c>
      <c r="F217" s="229">
        <v>1218</v>
      </c>
    </row>
    <row r="218" spans="2:6" ht="13.5" hidden="1" customHeight="1" x14ac:dyDescent="0.15">
      <c r="B218" s="231">
        <v>27</v>
      </c>
      <c r="C218" s="226" t="s">
        <v>180</v>
      </c>
      <c r="D218" s="240">
        <f t="shared" si="10"/>
        <v>1377</v>
      </c>
      <c r="E218" s="228">
        <v>656</v>
      </c>
      <c r="F218" s="229">
        <v>721</v>
      </c>
    </row>
    <row r="219" spans="2:6" ht="13.5" hidden="1" customHeight="1" x14ac:dyDescent="0.15">
      <c r="B219" s="232">
        <v>28</v>
      </c>
      <c r="C219" s="233" t="s">
        <v>171</v>
      </c>
      <c r="D219" s="241">
        <f t="shared" si="10"/>
        <v>1494</v>
      </c>
      <c r="E219" s="235">
        <v>700</v>
      </c>
      <c r="F219" s="236">
        <v>794</v>
      </c>
    </row>
    <row r="220" spans="2:6" ht="13.9" customHeight="1" x14ac:dyDescent="0.15">
      <c r="B220" s="203" t="s">
        <v>182</v>
      </c>
      <c r="C220" s="207"/>
      <c r="D220" s="211">
        <f>SUM(D222:D241)</f>
        <v>74648</v>
      </c>
      <c r="E220" s="237">
        <f>SUM(E222:E241)</f>
        <v>35876</v>
      </c>
      <c r="F220" s="238">
        <f>SUM(F222:F241)</f>
        <v>38772</v>
      </c>
    </row>
    <row r="221" spans="2:6" hidden="1" x14ac:dyDescent="0.15">
      <c r="B221" s="217" t="s">
        <v>136</v>
      </c>
      <c r="C221" s="218" t="s">
        <v>137</v>
      </c>
      <c r="D221" s="219" t="s">
        <v>114</v>
      </c>
      <c r="E221" s="183" t="s">
        <v>115</v>
      </c>
      <c r="F221" s="184" t="s">
        <v>116</v>
      </c>
    </row>
    <row r="222" spans="2:6" hidden="1" x14ac:dyDescent="0.15">
      <c r="B222" s="220">
        <v>1</v>
      </c>
      <c r="C222" s="221" t="s">
        <v>138</v>
      </c>
      <c r="D222" s="239">
        <f>SUM(E222:F222)</f>
        <v>3660</v>
      </c>
      <c r="E222" s="223">
        <v>1791</v>
      </c>
      <c r="F222" s="224">
        <v>1869</v>
      </c>
    </row>
    <row r="223" spans="2:6" hidden="1" x14ac:dyDescent="0.15">
      <c r="B223" s="225">
        <v>2</v>
      </c>
      <c r="C223" s="226" t="s">
        <v>139</v>
      </c>
      <c r="D223" s="240">
        <f t="shared" ref="D223:D233" si="11">SUM(E223:F223)</f>
        <v>3656</v>
      </c>
      <c r="E223" s="228">
        <v>1738</v>
      </c>
      <c r="F223" s="229">
        <v>1918</v>
      </c>
    </row>
    <row r="224" spans="2:6" hidden="1" x14ac:dyDescent="0.15">
      <c r="B224" s="225">
        <v>3</v>
      </c>
      <c r="C224" s="226" t="s">
        <v>176</v>
      </c>
      <c r="D224" s="240">
        <f t="shared" si="11"/>
        <v>4424</v>
      </c>
      <c r="E224" s="228">
        <v>2099</v>
      </c>
      <c r="F224" s="229">
        <v>2325</v>
      </c>
    </row>
    <row r="225" spans="2:6" hidden="1" x14ac:dyDescent="0.15">
      <c r="B225" s="225">
        <v>4</v>
      </c>
      <c r="C225" s="226" t="s">
        <v>142</v>
      </c>
      <c r="D225" s="240">
        <f t="shared" si="11"/>
        <v>3362</v>
      </c>
      <c r="E225" s="228">
        <v>1635</v>
      </c>
      <c r="F225" s="229">
        <v>1727</v>
      </c>
    </row>
    <row r="226" spans="2:6" hidden="1" x14ac:dyDescent="0.15">
      <c r="B226" s="242">
        <v>5</v>
      </c>
      <c r="C226" s="243" t="s">
        <v>183</v>
      </c>
      <c r="D226" s="244">
        <f t="shared" si="11"/>
        <v>2526</v>
      </c>
      <c r="E226" s="245">
        <v>1229</v>
      </c>
      <c r="F226" s="246">
        <v>1297</v>
      </c>
    </row>
    <row r="227" spans="2:6" hidden="1" x14ac:dyDescent="0.15">
      <c r="B227" s="247">
        <v>6</v>
      </c>
      <c r="C227" s="248" t="s">
        <v>147</v>
      </c>
      <c r="D227" s="249">
        <f t="shared" si="11"/>
        <v>1460</v>
      </c>
      <c r="E227" s="250">
        <v>715</v>
      </c>
      <c r="F227" s="251">
        <v>745</v>
      </c>
    </row>
    <row r="228" spans="2:6" hidden="1" x14ac:dyDescent="0.15">
      <c r="B228" s="225">
        <v>7</v>
      </c>
      <c r="C228" s="226" t="s">
        <v>148</v>
      </c>
      <c r="D228" s="240">
        <f t="shared" si="11"/>
        <v>6348</v>
      </c>
      <c r="E228" s="228">
        <v>3101</v>
      </c>
      <c r="F228" s="229">
        <v>3247</v>
      </c>
    </row>
    <row r="229" spans="2:6" hidden="1" x14ac:dyDescent="0.15">
      <c r="B229" s="225">
        <v>8</v>
      </c>
      <c r="C229" s="226" t="s">
        <v>150</v>
      </c>
      <c r="D229" s="240">
        <f t="shared" si="11"/>
        <v>2008</v>
      </c>
      <c r="E229" s="228">
        <v>968</v>
      </c>
      <c r="F229" s="229">
        <v>1040</v>
      </c>
    </row>
    <row r="230" spans="2:6" hidden="1" x14ac:dyDescent="0.15">
      <c r="B230" s="225">
        <v>9</v>
      </c>
      <c r="C230" s="226" t="s">
        <v>169</v>
      </c>
      <c r="D230" s="240">
        <f t="shared" si="11"/>
        <v>6245</v>
      </c>
      <c r="E230" s="228">
        <v>3034</v>
      </c>
      <c r="F230" s="229">
        <v>3211</v>
      </c>
    </row>
    <row r="231" spans="2:6" hidden="1" x14ac:dyDescent="0.15">
      <c r="B231" s="231">
        <v>10</v>
      </c>
      <c r="C231" s="226" t="s">
        <v>153</v>
      </c>
      <c r="D231" s="240">
        <f t="shared" si="11"/>
        <v>4563</v>
      </c>
      <c r="E231" s="228">
        <v>2163</v>
      </c>
      <c r="F231" s="229">
        <v>2400</v>
      </c>
    </row>
    <row r="232" spans="2:6" hidden="1" x14ac:dyDescent="0.15">
      <c r="B232" s="232">
        <v>11</v>
      </c>
      <c r="C232" s="233" t="s">
        <v>154</v>
      </c>
      <c r="D232" s="241">
        <f t="shared" si="11"/>
        <v>5143</v>
      </c>
      <c r="E232" s="235">
        <v>2441</v>
      </c>
      <c r="F232" s="236">
        <v>2702</v>
      </c>
    </row>
    <row r="233" spans="2:6" hidden="1" x14ac:dyDescent="0.15">
      <c r="B233" s="230">
        <v>12</v>
      </c>
      <c r="C233" s="221" t="s">
        <v>177</v>
      </c>
      <c r="D233" s="239">
        <f t="shared" si="11"/>
        <v>3077</v>
      </c>
      <c r="E233" s="223">
        <v>1478</v>
      </c>
      <c r="F233" s="224">
        <v>1599</v>
      </c>
    </row>
    <row r="234" spans="2:6" hidden="1" x14ac:dyDescent="0.15">
      <c r="B234" s="231">
        <v>13</v>
      </c>
      <c r="C234" s="226" t="s">
        <v>157</v>
      </c>
      <c r="D234" s="240">
        <f>SUM(E234:F234)</f>
        <v>5487</v>
      </c>
      <c r="E234" s="228">
        <v>2642</v>
      </c>
      <c r="F234" s="229">
        <v>2845</v>
      </c>
    </row>
    <row r="235" spans="2:6" hidden="1" x14ac:dyDescent="0.15">
      <c r="B235" s="231">
        <v>14</v>
      </c>
      <c r="C235" s="226" t="s">
        <v>158</v>
      </c>
      <c r="D235" s="240">
        <f t="shared" ref="D235:D241" si="12">SUM(E235:F235)</f>
        <v>4875</v>
      </c>
      <c r="E235" s="228">
        <v>2326</v>
      </c>
      <c r="F235" s="229">
        <v>2549</v>
      </c>
    </row>
    <row r="236" spans="2:6" hidden="1" x14ac:dyDescent="0.15">
      <c r="B236" s="231">
        <v>15</v>
      </c>
      <c r="C236" s="226" t="s">
        <v>184</v>
      </c>
      <c r="D236" s="240">
        <f t="shared" si="12"/>
        <v>3319</v>
      </c>
      <c r="E236" s="228">
        <v>1609</v>
      </c>
      <c r="F236" s="229">
        <v>1710</v>
      </c>
    </row>
    <row r="237" spans="2:6" hidden="1" x14ac:dyDescent="0.15">
      <c r="B237" s="252">
        <v>16</v>
      </c>
      <c r="C237" s="243" t="s">
        <v>179</v>
      </c>
      <c r="D237" s="244">
        <f t="shared" si="12"/>
        <v>3952</v>
      </c>
      <c r="E237" s="245">
        <v>1894</v>
      </c>
      <c r="F237" s="246">
        <v>2058</v>
      </c>
    </row>
    <row r="238" spans="2:6" hidden="1" x14ac:dyDescent="0.15">
      <c r="B238" s="253">
        <v>17</v>
      </c>
      <c r="C238" s="248" t="s">
        <v>185</v>
      </c>
      <c r="D238" s="249">
        <f t="shared" si="12"/>
        <v>5361</v>
      </c>
      <c r="E238" s="250">
        <v>2542</v>
      </c>
      <c r="F238" s="251">
        <v>2819</v>
      </c>
    </row>
    <row r="239" spans="2:6" hidden="1" x14ac:dyDescent="0.15">
      <c r="B239" s="231">
        <v>18</v>
      </c>
      <c r="C239" s="226" t="s">
        <v>163</v>
      </c>
      <c r="D239" s="240">
        <f t="shared" si="12"/>
        <v>2349</v>
      </c>
      <c r="E239" s="228">
        <v>1129</v>
      </c>
      <c r="F239" s="229">
        <v>1220</v>
      </c>
    </row>
    <row r="240" spans="2:6" hidden="1" x14ac:dyDescent="0.15">
      <c r="B240" s="231">
        <v>19</v>
      </c>
      <c r="C240" s="226" t="s">
        <v>180</v>
      </c>
      <c r="D240" s="240">
        <f t="shared" si="12"/>
        <v>1364</v>
      </c>
      <c r="E240" s="228">
        <v>653</v>
      </c>
      <c r="F240" s="229">
        <v>711</v>
      </c>
    </row>
    <row r="241" spans="2:6" hidden="1" x14ac:dyDescent="0.15">
      <c r="B241" s="232">
        <v>20</v>
      </c>
      <c r="C241" s="233" t="s">
        <v>171</v>
      </c>
      <c r="D241" s="241">
        <f t="shared" si="12"/>
        <v>1469</v>
      </c>
      <c r="E241" s="235">
        <v>689</v>
      </c>
      <c r="F241" s="236">
        <v>780</v>
      </c>
    </row>
    <row r="242" spans="2:6" ht="13.9" customHeight="1" x14ac:dyDescent="0.15">
      <c r="B242" s="203" t="s">
        <v>186</v>
      </c>
      <c r="C242" s="207"/>
      <c r="D242" s="211">
        <f>SUM(D244:D263)</f>
        <v>74277</v>
      </c>
      <c r="E242" s="237">
        <v>35736</v>
      </c>
      <c r="F242" s="238">
        <v>38541</v>
      </c>
    </row>
    <row r="243" spans="2:6" hidden="1" x14ac:dyDescent="0.15">
      <c r="B243" s="217" t="s">
        <v>136</v>
      </c>
      <c r="C243" s="218" t="s">
        <v>137</v>
      </c>
      <c r="D243" s="219" t="s">
        <v>114</v>
      </c>
      <c r="E243" s="183" t="s">
        <v>115</v>
      </c>
      <c r="F243" s="184" t="s">
        <v>116</v>
      </c>
    </row>
    <row r="244" spans="2:6" hidden="1" x14ac:dyDescent="0.15">
      <c r="B244" s="220">
        <v>1</v>
      </c>
      <c r="C244" s="221" t="s">
        <v>138</v>
      </c>
      <c r="D244" s="239">
        <f>SUM(E244:F244)</f>
        <v>3630</v>
      </c>
      <c r="E244" s="223">
        <v>1777</v>
      </c>
      <c r="F244" s="224">
        <v>1853</v>
      </c>
    </row>
    <row r="245" spans="2:6" hidden="1" x14ac:dyDescent="0.15">
      <c r="B245" s="225">
        <v>2</v>
      </c>
      <c r="C245" s="226" t="s">
        <v>139</v>
      </c>
      <c r="D245" s="240">
        <f t="shared" ref="D245:D255" si="13">SUM(E245:F245)</f>
        <v>3588</v>
      </c>
      <c r="E245" s="228">
        <v>1713</v>
      </c>
      <c r="F245" s="229">
        <v>1875</v>
      </c>
    </row>
    <row r="246" spans="2:6" hidden="1" x14ac:dyDescent="0.15">
      <c r="B246" s="225">
        <v>3</v>
      </c>
      <c r="C246" s="226" t="s">
        <v>187</v>
      </c>
      <c r="D246" s="240">
        <f t="shared" si="13"/>
        <v>4322</v>
      </c>
      <c r="E246" s="228">
        <v>2056</v>
      </c>
      <c r="F246" s="229">
        <v>2266</v>
      </c>
    </row>
    <row r="247" spans="2:6" hidden="1" x14ac:dyDescent="0.15">
      <c r="B247" s="225">
        <v>4</v>
      </c>
      <c r="C247" s="226" t="s">
        <v>142</v>
      </c>
      <c r="D247" s="240">
        <f t="shared" si="13"/>
        <v>3355</v>
      </c>
      <c r="E247" s="228">
        <v>1630</v>
      </c>
      <c r="F247" s="229">
        <v>1725</v>
      </c>
    </row>
    <row r="248" spans="2:6" hidden="1" x14ac:dyDescent="0.15">
      <c r="B248" s="242">
        <v>5</v>
      </c>
      <c r="C248" s="243" t="s">
        <v>183</v>
      </c>
      <c r="D248" s="244">
        <f t="shared" si="13"/>
        <v>2492</v>
      </c>
      <c r="E248" s="245">
        <v>1213</v>
      </c>
      <c r="F248" s="246">
        <v>1279</v>
      </c>
    </row>
    <row r="249" spans="2:6" hidden="1" x14ac:dyDescent="0.15">
      <c r="B249" s="247">
        <v>6</v>
      </c>
      <c r="C249" s="248" t="s">
        <v>147</v>
      </c>
      <c r="D249" s="249">
        <f t="shared" si="13"/>
        <v>1451</v>
      </c>
      <c r="E249" s="250">
        <v>709</v>
      </c>
      <c r="F249" s="251">
        <v>742</v>
      </c>
    </row>
    <row r="250" spans="2:6" hidden="1" x14ac:dyDescent="0.15">
      <c r="B250" s="225">
        <v>7</v>
      </c>
      <c r="C250" s="226" t="s">
        <v>148</v>
      </c>
      <c r="D250" s="240">
        <f t="shared" si="13"/>
        <v>6325</v>
      </c>
      <c r="E250" s="228">
        <v>3084</v>
      </c>
      <c r="F250" s="229">
        <v>3241</v>
      </c>
    </row>
    <row r="251" spans="2:6" hidden="1" x14ac:dyDescent="0.15">
      <c r="B251" s="225">
        <v>8</v>
      </c>
      <c r="C251" s="226" t="s">
        <v>150</v>
      </c>
      <c r="D251" s="240">
        <f t="shared" si="13"/>
        <v>1982</v>
      </c>
      <c r="E251" s="228">
        <v>949</v>
      </c>
      <c r="F251" s="229">
        <v>1033</v>
      </c>
    </row>
    <row r="252" spans="2:6" hidden="1" x14ac:dyDescent="0.15">
      <c r="B252" s="225">
        <v>9</v>
      </c>
      <c r="C252" s="226" t="s">
        <v>169</v>
      </c>
      <c r="D252" s="240">
        <f t="shared" si="13"/>
        <v>6274</v>
      </c>
      <c r="E252" s="228">
        <v>3051</v>
      </c>
      <c r="F252" s="229">
        <v>3223</v>
      </c>
    </row>
    <row r="253" spans="2:6" hidden="1" x14ac:dyDescent="0.15">
      <c r="B253" s="231">
        <v>10</v>
      </c>
      <c r="C253" s="226" t="s">
        <v>153</v>
      </c>
      <c r="D253" s="240">
        <f t="shared" si="13"/>
        <v>4522</v>
      </c>
      <c r="E253" s="228">
        <v>2151</v>
      </c>
      <c r="F253" s="229">
        <v>2371</v>
      </c>
    </row>
    <row r="254" spans="2:6" hidden="1" x14ac:dyDescent="0.15">
      <c r="B254" s="232">
        <v>11</v>
      </c>
      <c r="C254" s="233" t="s">
        <v>154</v>
      </c>
      <c r="D254" s="241">
        <f t="shared" si="13"/>
        <v>5106</v>
      </c>
      <c r="E254" s="235">
        <v>2435</v>
      </c>
      <c r="F254" s="236">
        <v>2671</v>
      </c>
    </row>
    <row r="255" spans="2:6" hidden="1" x14ac:dyDescent="0.15">
      <c r="B255" s="230">
        <v>12</v>
      </c>
      <c r="C255" s="221" t="s">
        <v>177</v>
      </c>
      <c r="D255" s="239">
        <f t="shared" si="13"/>
        <v>3061</v>
      </c>
      <c r="E255" s="223">
        <v>1477</v>
      </c>
      <c r="F255" s="224">
        <v>1584</v>
      </c>
    </row>
    <row r="256" spans="2:6" hidden="1" x14ac:dyDescent="0.15">
      <c r="B256" s="231">
        <v>13</v>
      </c>
      <c r="C256" s="226" t="s">
        <v>170</v>
      </c>
      <c r="D256" s="240">
        <f>SUM(E256:F256)</f>
        <v>5521</v>
      </c>
      <c r="E256" s="228">
        <v>2657</v>
      </c>
      <c r="F256" s="229">
        <v>2864</v>
      </c>
    </row>
    <row r="257" spans="2:6" hidden="1" x14ac:dyDescent="0.15">
      <c r="B257" s="231">
        <v>14</v>
      </c>
      <c r="C257" s="226" t="s">
        <v>158</v>
      </c>
      <c r="D257" s="240">
        <f t="shared" ref="D257:D263" si="14">SUM(E257:F257)</f>
        <v>4865</v>
      </c>
      <c r="E257" s="228">
        <v>2320</v>
      </c>
      <c r="F257" s="229">
        <v>2545</v>
      </c>
    </row>
    <row r="258" spans="2:6" hidden="1" x14ac:dyDescent="0.15">
      <c r="B258" s="231">
        <v>15</v>
      </c>
      <c r="C258" s="226" t="s">
        <v>184</v>
      </c>
      <c r="D258" s="240">
        <f t="shared" si="14"/>
        <v>3314</v>
      </c>
      <c r="E258" s="228">
        <v>1610</v>
      </c>
      <c r="F258" s="229">
        <v>1704</v>
      </c>
    </row>
    <row r="259" spans="2:6" hidden="1" x14ac:dyDescent="0.15">
      <c r="B259" s="252">
        <v>16</v>
      </c>
      <c r="C259" s="243" t="s">
        <v>179</v>
      </c>
      <c r="D259" s="244">
        <f t="shared" si="14"/>
        <v>3989</v>
      </c>
      <c r="E259" s="245">
        <v>1917</v>
      </c>
      <c r="F259" s="246">
        <v>2072</v>
      </c>
    </row>
    <row r="260" spans="2:6" hidden="1" x14ac:dyDescent="0.15">
      <c r="B260" s="253">
        <v>17</v>
      </c>
      <c r="C260" s="248" t="s">
        <v>185</v>
      </c>
      <c r="D260" s="249">
        <f t="shared" si="14"/>
        <v>5339</v>
      </c>
      <c r="E260" s="250">
        <v>2537</v>
      </c>
      <c r="F260" s="251">
        <v>2802</v>
      </c>
    </row>
    <row r="261" spans="2:6" hidden="1" x14ac:dyDescent="0.15">
      <c r="B261" s="231">
        <v>18</v>
      </c>
      <c r="C261" s="226" t="s">
        <v>163</v>
      </c>
      <c r="D261" s="240">
        <f t="shared" si="14"/>
        <v>2340</v>
      </c>
      <c r="E261" s="228">
        <v>1125</v>
      </c>
      <c r="F261" s="229">
        <v>1215</v>
      </c>
    </row>
    <row r="262" spans="2:6" hidden="1" x14ac:dyDescent="0.15">
      <c r="B262" s="231">
        <v>19</v>
      </c>
      <c r="C262" s="226" t="s">
        <v>180</v>
      </c>
      <c r="D262" s="240">
        <f t="shared" si="14"/>
        <v>1357</v>
      </c>
      <c r="E262" s="228">
        <v>649</v>
      </c>
      <c r="F262" s="229">
        <v>708</v>
      </c>
    </row>
    <row r="263" spans="2:6" hidden="1" x14ac:dyDescent="0.15">
      <c r="B263" s="232">
        <v>20</v>
      </c>
      <c r="C263" s="233" t="s">
        <v>171</v>
      </c>
      <c r="D263" s="241">
        <f t="shared" si="14"/>
        <v>1444</v>
      </c>
      <c r="E263" s="235">
        <v>676</v>
      </c>
      <c r="F263" s="236">
        <v>768</v>
      </c>
    </row>
    <row r="264" spans="2:6" ht="13.9" customHeight="1" x14ac:dyDescent="0.15">
      <c r="B264" s="203" t="s">
        <v>188</v>
      </c>
      <c r="C264" s="207"/>
      <c r="D264" s="211">
        <f>SUM(D266:D285)</f>
        <v>73822</v>
      </c>
      <c r="E264" s="237">
        <f t="shared" ref="E264:F264" si="15">SUM(E266:E285)</f>
        <v>35557</v>
      </c>
      <c r="F264" s="238">
        <f t="shared" si="15"/>
        <v>38265</v>
      </c>
    </row>
    <row r="265" spans="2:6" hidden="1" x14ac:dyDescent="0.15">
      <c r="B265" s="217" t="s">
        <v>136</v>
      </c>
      <c r="C265" s="218" t="s">
        <v>137</v>
      </c>
      <c r="D265" s="219" t="s">
        <v>114</v>
      </c>
      <c r="E265" s="183" t="s">
        <v>115</v>
      </c>
      <c r="F265" s="184" t="s">
        <v>116</v>
      </c>
    </row>
    <row r="266" spans="2:6" hidden="1" x14ac:dyDescent="0.15">
      <c r="B266" s="220">
        <v>1</v>
      </c>
      <c r="C266" s="221" t="s">
        <v>138</v>
      </c>
      <c r="D266" s="239">
        <f>SUM(E266:F266)</f>
        <v>3594</v>
      </c>
      <c r="E266" s="223">
        <v>1761</v>
      </c>
      <c r="F266" s="224">
        <v>1833</v>
      </c>
    </row>
    <row r="267" spans="2:6" hidden="1" x14ac:dyDescent="0.15">
      <c r="B267" s="225">
        <v>2</v>
      </c>
      <c r="C267" s="226" t="s">
        <v>139</v>
      </c>
      <c r="D267" s="240">
        <f t="shared" ref="D267:D277" si="16">SUM(E267:F267)</f>
        <v>3542</v>
      </c>
      <c r="E267" s="228">
        <v>1678</v>
      </c>
      <c r="F267" s="229">
        <v>1864</v>
      </c>
    </row>
    <row r="268" spans="2:6" hidden="1" x14ac:dyDescent="0.15">
      <c r="B268" s="225">
        <v>3</v>
      </c>
      <c r="C268" s="226" t="s">
        <v>187</v>
      </c>
      <c r="D268" s="240">
        <f t="shared" si="16"/>
        <v>4286</v>
      </c>
      <c r="E268" s="228">
        <v>2040</v>
      </c>
      <c r="F268" s="229">
        <v>2246</v>
      </c>
    </row>
    <row r="269" spans="2:6" hidden="1" x14ac:dyDescent="0.15">
      <c r="B269" s="225">
        <v>4</v>
      </c>
      <c r="C269" s="226" t="s">
        <v>142</v>
      </c>
      <c r="D269" s="240">
        <f t="shared" si="16"/>
        <v>3327</v>
      </c>
      <c r="E269" s="228">
        <v>1618</v>
      </c>
      <c r="F269" s="229">
        <v>1709</v>
      </c>
    </row>
    <row r="270" spans="2:6" hidden="1" x14ac:dyDescent="0.15">
      <c r="B270" s="242">
        <v>5</v>
      </c>
      <c r="C270" s="243" t="s">
        <v>183</v>
      </c>
      <c r="D270" s="244">
        <f t="shared" si="16"/>
        <v>2421</v>
      </c>
      <c r="E270" s="245">
        <v>1183</v>
      </c>
      <c r="F270" s="246">
        <v>1238</v>
      </c>
    </row>
    <row r="271" spans="2:6" hidden="1" x14ac:dyDescent="0.15">
      <c r="B271" s="247">
        <v>6</v>
      </c>
      <c r="C271" s="248" t="s">
        <v>147</v>
      </c>
      <c r="D271" s="249">
        <f t="shared" si="16"/>
        <v>1422</v>
      </c>
      <c r="E271" s="250">
        <v>706</v>
      </c>
      <c r="F271" s="251">
        <v>716</v>
      </c>
    </row>
    <row r="272" spans="2:6" hidden="1" x14ac:dyDescent="0.15">
      <c r="B272" s="225">
        <v>7</v>
      </c>
      <c r="C272" s="226" t="s">
        <v>148</v>
      </c>
      <c r="D272" s="240">
        <f t="shared" si="16"/>
        <v>6336</v>
      </c>
      <c r="E272" s="228">
        <v>3084</v>
      </c>
      <c r="F272" s="229">
        <v>3252</v>
      </c>
    </row>
    <row r="273" spans="2:6" hidden="1" x14ac:dyDescent="0.15">
      <c r="B273" s="225">
        <v>8</v>
      </c>
      <c r="C273" s="226" t="s">
        <v>150</v>
      </c>
      <c r="D273" s="240">
        <f t="shared" si="16"/>
        <v>1960</v>
      </c>
      <c r="E273" s="228">
        <v>949</v>
      </c>
      <c r="F273" s="229">
        <v>1011</v>
      </c>
    </row>
    <row r="274" spans="2:6" hidden="1" x14ac:dyDescent="0.15">
      <c r="B274" s="225">
        <v>9</v>
      </c>
      <c r="C274" s="226" t="s">
        <v>169</v>
      </c>
      <c r="D274" s="240">
        <f t="shared" si="16"/>
        <v>6278</v>
      </c>
      <c r="E274" s="228">
        <v>3057</v>
      </c>
      <c r="F274" s="229">
        <v>3221</v>
      </c>
    </row>
    <row r="275" spans="2:6" hidden="1" x14ac:dyDescent="0.15">
      <c r="B275" s="231">
        <v>10</v>
      </c>
      <c r="C275" s="226" t="s">
        <v>153</v>
      </c>
      <c r="D275" s="240">
        <f t="shared" si="16"/>
        <v>4482</v>
      </c>
      <c r="E275" s="228">
        <v>2139</v>
      </c>
      <c r="F275" s="229">
        <v>2343</v>
      </c>
    </row>
    <row r="276" spans="2:6" hidden="1" x14ac:dyDescent="0.15">
      <c r="B276" s="232">
        <v>11</v>
      </c>
      <c r="C276" s="233" t="s">
        <v>154</v>
      </c>
      <c r="D276" s="241">
        <f t="shared" si="16"/>
        <v>5045</v>
      </c>
      <c r="E276" s="235">
        <v>2413</v>
      </c>
      <c r="F276" s="236">
        <v>2632</v>
      </c>
    </row>
    <row r="277" spans="2:6" hidden="1" x14ac:dyDescent="0.15">
      <c r="B277" s="230">
        <v>12</v>
      </c>
      <c r="C277" s="221" t="s">
        <v>177</v>
      </c>
      <c r="D277" s="239">
        <f t="shared" si="16"/>
        <v>3020</v>
      </c>
      <c r="E277" s="223">
        <v>1451</v>
      </c>
      <c r="F277" s="224">
        <v>1569</v>
      </c>
    </row>
    <row r="278" spans="2:6" hidden="1" x14ac:dyDescent="0.15">
      <c r="B278" s="231">
        <v>13</v>
      </c>
      <c r="C278" s="226" t="s">
        <v>170</v>
      </c>
      <c r="D278" s="240">
        <f>SUM(E278:F278)</f>
        <v>5524</v>
      </c>
      <c r="E278" s="228">
        <v>2663</v>
      </c>
      <c r="F278" s="229">
        <v>2861</v>
      </c>
    </row>
    <row r="279" spans="2:6" hidden="1" x14ac:dyDescent="0.15">
      <c r="B279" s="231">
        <v>14</v>
      </c>
      <c r="C279" s="226" t="s">
        <v>158</v>
      </c>
      <c r="D279" s="240">
        <f t="shared" ref="D279:D285" si="17">SUM(E279:F279)</f>
        <v>4855</v>
      </c>
      <c r="E279" s="228">
        <v>2309</v>
      </c>
      <c r="F279" s="229">
        <v>2546</v>
      </c>
    </row>
    <row r="280" spans="2:6" hidden="1" x14ac:dyDescent="0.15">
      <c r="B280" s="231">
        <v>15</v>
      </c>
      <c r="C280" s="226" t="s">
        <v>184</v>
      </c>
      <c r="D280" s="240">
        <f t="shared" si="17"/>
        <v>3291</v>
      </c>
      <c r="E280" s="228">
        <v>1606</v>
      </c>
      <c r="F280" s="229">
        <v>1685</v>
      </c>
    </row>
    <row r="281" spans="2:6" hidden="1" x14ac:dyDescent="0.15">
      <c r="B281" s="252">
        <v>16</v>
      </c>
      <c r="C281" s="243" t="s">
        <v>179</v>
      </c>
      <c r="D281" s="244">
        <f t="shared" si="17"/>
        <v>4038</v>
      </c>
      <c r="E281" s="245">
        <v>1945</v>
      </c>
      <c r="F281" s="246">
        <v>2093</v>
      </c>
    </row>
    <row r="282" spans="2:6" hidden="1" x14ac:dyDescent="0.15">
      <c r="B282" s="253">
        <v>17</v>
      </c>
      <c r="C282" s="248" t="s">
        <v>185</v>
      </c>
      <c r="D282" s="249">
        <f t="shared" si="17"/>
        <v>5320</v>
      </c>
      <c r="E282" s="250">
        <v>2529</v>
      </c>
      <c r="F282" s="251">
        <v>2791</v>
      </c>
    </row>
    <row r="283" spans="2:6" hidden="1" x14ac:dyDescent="0.15">
      <c r="B283" s="231">
        <v>18</v>
      </c>
      <c r="C283" s="226" t="s">
        <v>163</v>
      </c>
      <c r="D283" s="240">
        <f t="shared" si="17"/>
        <v>2319</v>
      </c>
      <c r="E283" s="228">
        <v>1115</v>
      </c>
      <c r="F283" s="229">
        <v>1204</v>
      </c>
    </row>
    <row r="284" spans="2:6" hidden="1" x14ac:dyDescent="0.15">
      <c r="B284" s="231">
        <v>19</v>
      </c>
      <c r="C284" s="226" t="s">
        <v>180</v>
      </c>
      <c r="D284" s="240">
        <f t="shared" si="17"/>
        <v>1338</v>
      </c>
      <c r="E284" s="228">
        <v>640</v>
      </c>
      <c r="F284" s="229">
        <v>698</v>
      </c>
    </row>
    <row r="285" spans="2:6" hidden="1" x14ac:dyDescent="0.15">
      <c r="B285" s="232">
        <v>20</v>
      </c>
      <c r="C285" s="233" t="s">
        <v>171</v>
      </c>
      <c r="D285" s="241">
        <f t="shared" si="17"/>
        <v>1424</v>
      </c>
      <c r="E285" s="235">
        <v>671</v>
      </c>
      <c r="F285" s="236">
        <v>753</v>
      </c>
    </row>
    <row r="286" spans="2:6" ht="13.9" customHeight="1" x14ac:dyDescent="0.15">
      <c r="B286" s="203" t="s">
        <v>189</v>
      </c>
      <c r="C286" s="207"/>
      <c r="D286" s="211">
        <f>SUM(D288:D307)</f>
        <v>73406</v>
      </c>
      <c r="E286" s="237">
        <f t="shared" ref="E286:F286" si="18">SUM(E288:E307)</f>
        <v>35372</v>
      </c>
      <c r="F286" s="238">
        <f t="shared" si="18"/>
        <v>38034</v>
      </c>
    </row>
    <row r="287" spans="2:6" ht="19.149999999999999" hidden="1" customHeight="1" x14ac:dyDescent="0.15">
      <c r="B287" s="217" t="s">
        <v>136</v>
      </c>
      <c r="C287" s="218" t="s">
        <v>137</v>
      </c>
      <c r="D287" s="219" t="s">
        <v>114</v>
      </c>
      <c r="E287" s="183" t="s">
        <v>115</v>
      </c>
      <c r="F287" s="184" t="s">
        <v>116</v>
      </c>
    </row>
    <row r="288" spans="2:6" ht="13.15" hidden="1" customHeight="1" x14ac:dyDescent="0.15">
      <c r="B288" s="220">
        <v>1</v>
      </c>
      <c r="C288" s="221" t="s">
        <v>138</v>
      </c>
      <c r="D288" s="239">
        <f>SUM(E288:F288)</f>
        <v>3547</v>
      </c>
      <c r="E288" s="223">
        <v>1742</v>
      </c>
      <c r="F288" s="224">
        <v>1805</v>
      </c>
    </row>
    <row r="289" spans="2:6" ht="13.15" hidden="1" customHeight="1" x14ac:dyDescent="0.15">
      <c r="B289" s="225">
        <v>2</v>
      </c>
      <c r="C289" s="226" t="s">
        <v>139</v>
      </c>
      <c r="D289" s="240">
        <f t="shared" ref="D289:D299" si="19">SUM(E289:F289)</f>
        <v>3478</v>
      </c>
      <c r="E289" s="228">
        <v>1640</v>
      </c>
      <c r="F289" s="229">
        <v>1838</v>
      </c>
    </row>
    <row r="290" spans="2:6" ht="13.15" hidden="1" customHeight="1" x14ac:dyDescent="0.15">
      <c r="B290" s="225">
        <v>3</v>
      </c>
      <c r="C290" s="226" t="s">
        <v>190</v>
      </c>
      <c r="D290" s="240">
        <f t="shared" si="19"/>
        <v>4245</v>
      </c>
      <c r="E290" s="228">
        <v>2018</v>
      </c>
      <c r="F290" s="229">
        <v>2227</v>
      </c>
    </row>
    <row r="291" spans="2:6" ht="13.15" hidden="1" customHeight="1" x14ac:dyDescent="0.15">
      <c r="B291" s="225">
        <v>4</v>
      </c>
      <c r="C291" s="226" t="s">
        <v>142</v>
      </c>
      <c r="D291" s="240">
        <f t="shared" si="19"/>
        <v>3293</v>
      </c>
      <c r="E291" s="228">
        <v>1595</v>
      </c>
      <c r="F291" s="229">
        <v>1698</v>
      </c>
    </row>
    <row r="292" spans="2:6" ht="13.15" hidden="1" customHeight="1" x14ac:dyDescent="0.15">
      <c r="B292" s="242">
        <v>5</v>
      </c>
      <c r="C292" s="243" t="s">
        <v>183</v>
      </c>
      <c r="D292" s="244">
        <f t="shared" si="19"/>
        <v>2375</v>
      </c>
      <c r="E292" s="245">
        <v>1165</v>
      </c>
      <c r="F292" s="246">
        <v>1210</v>
      </c>
    </row>
    <row r="293" spans="2:6" ht="13.15" hidden="1" customHeight="1" x14ac:dyDescent="0.15">
      <c r="B293" s="247">
        <v>6</v>
      </c>
      <c r="C293" s="248" t="s">
        <v>147</v>
      </c>
      <c r="D293" s="249">
        <f t="shared" si="19"/>
        <v>1405</v>
      </c>
      <c r="E293" s="250">
        <v>697</v>
      </c>
      <c r="F293" s="251">
        <v>708</v>
      </c>
    </row>
    <row r="294" spans="2:6" ht="13.15" hidden="1" customHeight="1" x14ac:dyDescent="0.15">
      <c r="B294" s="225">
        <v>7</v>
      </c>
      <c r="C294" s="226" t="s">
        <v>148</v>
      </c>
      <c r="D294" s="240">
        <f t="shared" si="19"/>
        <v>6319</v>
      </c>
      <c r="E294" s="228">
        <v>3067</v>
      </c>
      <c r="F294" s="229">
        <v>3252</v>
      </c>
    </row>
    <row r="295" spans="2:6" ht="13.15" hidden="1" customHeight="1" x14ac:dyDescent="0.15">
      <c r="B295" s="225">
        <v>8</v>
      </c>
      <c r="C295" s="226" t="s">
        <v>150</v>
      </c>
      <c r="D295" s="240">
        <f t="shared" si="19"/>
        <v>1924</v>
      </c>
      <c r="E295" s="228">
        <v>935</v>
      </c>
      <c r="F295" s="229">
        <v>989</v>
      </c>
    </row>
    <row r="296" spans="2:6" ht="13.15" hidden="1" customHeight="1" x14ac:dyDescent="0.15">
      <c r="B296" s="225">
        <v>9</v>
      </c>
      <c r="C296" s="226" t="s">
        <v>169</v>
      </c>
      <c r="D296" s="240">
        <f t="shared" si="19"/>
        <v>6240</v>
      </c>
      <c r="E296" s="228">
        <v>3038</v>
      </c>
      <c r="F296" s="229">
        <v>3202</v>
      </c>
    </row>
    <row r="297" spans="2:6" ht="13.15" hidden="1" customHeight="1" x14ac:dyDescent="0.15">
      <c r="B297" s="231">
        <v>10</v>
      </c>
      <c r="C297" s="226" t="s">
        <v>153</v>
      </c>
      <c r="D297" s="240">
        <f t="shared" si="19"/>
        <v>4471</v>
      </c>
      <c r="E297" s="228">
        <v>2139</v>
      </c>
      <c r="F297" s="229">
        <v>2332</v>
      </c>
    </row>
    <row r="298" spans="2:6" ht="13.15" hidden="1" customHeight="1" x14ac:dyDescent="0.15">
      <c r="B298" s="232">
        <v>11</v>
      </c>
      <c r="C298" s="233" t="s">
        <v>154</v>
      </c>
      <c r="D298" s="241">
        <f t="shared" si="19"/>
        <v>5003</v>
      </c>
      <c r="E298" s="235">
        <v>2385</v>
      </c>
      <c r="F298" s="236">
        <v>2618</v>
      </c>
    </row>
    <row r="299" spans="2:6" ht="13.15" hidden="1" customHeight="1" x14ac:dyDescent="0.15">
      <c r="B299" s="230">
        <v>12</v>
      </c>
      <c r="C299" s="221" t="s">
        <v>177</v>
      </c>
      <c r="D299" s="239">
        <f t="shared" si="19"/>
        <v>3030</v>
      </c>
      <c r="E299" s="223">
        <v>1474</v>
      </c>
      <c r="F299" s="224">
        <v>1556</v>
      </c>
    </row>
    <row r="300" spans="2:6" ht="13.15" hidden="1" customHeight="1" x14ac:dyDescent="0.15">
      <c r="B300" s="231">
        <v>13</v>
      </c>
      <c r="C300" s="226" t="s">
        <v>170</v>
      </c>
      <c r="D300" s="240">
        <f>SUM(E300:F300)</f>
        <v>5594</v>
      </c>
      <c r="E300" s="228">
        <v>2716</v>
      </c>
      <c r="F300" s="229">
        <v>2878</v>
      </c>
    </row>
    <row r="301" spans="2:6" ht="13.15" hidden="1" customHeight="1" x14ac:dyDescent="0.15">
      <c r="B301" s="231">
        <v>14</v>
      </c>
      <c r="C301" s="226" t="s">
        <v>158</v>
      </c>
      <c r="D301" s="240">
        <f t="shared" ref="D301:D307" si="20">SUM(E301:F301)</f>
        <v>4838</v>
      </c>
      <c r="E301" s="228">
        <v>2295</v>
      </c>
      <c r="F301" s="229">
        <v>2543</v>
      </c>
    </row>
    <row r="302" spans="2:6" ht="13.15" hidden="1" customHeight="1" x14ac:dyDescent="0.15">
      <c r="B302" s="231">
        <v>15</v>
      </c>
      <c r="C302" s="226" t="s">
        <v>184</v>
      </c>
      <c r="D302" s="240">
        <f t="shared" si="20"/>
        <v>3274</v>
      </c>
      <c r="E302" s="228">
        <v>1599</v>
      </c>
      <c r="F302" s="229">
        <v>1675</v>
      </c>
    </row>
    <row r="303" spans="2:6" ht="13.15" hidden="1" customHeight="1" x14ac:dyDescent="0.15">
      <c r="B303" s="252">
        <v>16</v>
      </c>
      <c r="C303" s="243" t="s">
        <v>179</v>
      </c>
      <c r="D303" s="244">
        <f t="shared" si="20"/>
        <v>4044</v>
      </c>
      <c r="E303" s="245">
        <v>1944</v>
      </c>
      <c r="F303" s="246">
        <v>2100</v>
      </c>
    </row>
    <row r="304" spans="2:6" ht="13.15" hidden="1" customHeight="1" x14ac:dyDescent="0.15">
      <c r="B304" s="253">
        <v>17</v>
      </c>
      <c r="C304" s="248" t="s">
        <v>185</v>
      </c>
      <c r="D304" s="249">
        <f t="shared" si="20"/>
        <v>5296</v>
      </c>
      <c r="E304" s="250">
        <v>2516</v>
      </c>
      <c r="F304" s="251">
        <v>2780</v>
      </c>
    </row>
    <row r="305" spans="2:6" ht="13.15" hidden="1" customHeight="1" x14ac:dyDescent="0.15">
      <c r="B305" s="231">
        <v>18</v>
      </c>
      <c r="C305" s="226" t="s">
        <v>163</v>
      </c>
      <c r="D305" s="240">
        <f t="shared" si="20"/>
        <v>2300</v>
      </c>
      <c r="E305" s="228">
        <v>1107</v>
      </c>
      <c r="F305" s="229">
        <v>1193</v>
      </c>
    </row>
    <row r="306" spans="2:6" ht="13.15" hidden="1" customHeight="1" x14ac:dyDescent="0.15">
      <c r="B306" s="231">
        <v>19</v>
      </c>
      <c r="C306" s="226" t="s">
        <v>180</v>
      </c>
      <c r="D306" s="240">
        <f t="shared" si="20"/>
        <v>1335</v>
      </c>
      <c r="E306" s="228">
        <v>637</v>
      </c>
      <c r="F306" s="229">
        <v>698</v>
      </c>
    </row>
    <row r="307" spans="2:6" ht="13.15" hidden="1" customHeight="1" x14ac:dyDescent="0.15">
      <c r="B307" s="232">
        <v>20</v>
      </c>
      <c r="C307" s="233" t="s">
        <v>171</v>
      </c>
      <c r="D307" s="241">
        <f t="shared" si="20"/>
        <v>1395</v>
      </c>
      <c r="E307" s="235">
        <v>663</v>
      </c>
      <c r="F307" s="236">
        <v>732</v>
      </c>
    </row>
    <row r="308" spans="2:6" ht="13.9" customHeight="1" x14ac:dyDescent="0.15">
      <c r="B308" s="203" t="s">
        <v>191</v>
      </c>
      <c r="C308" s="207"/>
      <c r="D308" s="211">
        <f>SUM(D310:D329)</f>
        <v>73047</v>
      </c>
      <c r="E308" s="237">
        <f t="shared" ref="E308:F308" si="21">SUM(E310:E329)</f>
        <v>35219</v>
      </c>
      <c r="F308" s="238">
        <f t="shared" si="21"/>
        <v>37828</v>
      </c>
    </row>
    <row r="309" spans="2:6" ht="19.149999999999999" customHeight="1" x14ac:dyDescent="0.15">
      <c r="B309" s="217" t="s">
        <v>136</v>
      </c>
      <c r="C309" s="218" t="s">
        <v>137</v>
      </c>
      <c r="D309" s="219" t="s">
        <v>114</v>
      </c>
      <c r="E309" s="183" t="s">
        <v>115</v>
      </c>
      <c r="F309" s="184" t="s">
        <v>116</v>
      </c>
    </row>
    <row r="310" spans="2:6" ht="13.15" customHeight="1" x14ac:dyDescent="0.15">
      <c r="B310" s="220">
        <v>1</v>
      </c>
      <c r="C310" s="221" t="s">
        <v>192</v>
      </c>
      <c r="D310" s="239">
        <f>SUM(E310:F310)</f>
        <v>3505</v>
      </c>
      <c r="E310" s="223">
        <v>1723</v>
      </c>
      <c r="F310" s="224">
        <v>1782</v>
      </c>
    </row>
    <row r="311" spans="2:6" ht="13.15" customHeight="1" x14ac:dyDescent="0.15">
      <c r="B311" s="225">
        <v>2</v>
      </c>
      <c r="C311" s="226" t="s">
        <v>139</v>
      </c>
      <c r="D311" s="240">
        <f t="shared" ref="D311:D321" si="22">SUM(E311:F311)</f>
        <v>3405</v>
      </c>
      <c r="E311" s="228">
        <v>1609</v>
      </c>
      <c r="F311" s="229">
        <v>1796</v>
      </c>
    </row>
    <row r="312" spans="2:6" ht="13.15" customHeight="1" x14ac:dyDescent="0.15">
      <c r="B312" s="225">
        <v>3</v>
      </c>
      <c r="C312" s="226" t="s">
        <v>176</v>
      </c>
      <c r="D312" s="240">
        <f t="shared" si="22"/>
        <v>4195</v>
      </c>
      <c r="E312" s="228">
        <v>2004</v>
      </c>
      <c r="F312" s="229">
        <v>2191</v>
      </c>
    </row>
    <row r="313" spans="2:6" ht="13.15" customHeight="1" x14ac:dyDescent="0.15">
      <c r="B313" s="225">
        <v>4</v>
      </c>
      <c r="C313" s="226" t="s">
        <v>142</v>
      </c>
      <c r="D313" s="240">
        <f t="shared" si="22"/>
        <v>3266</v>
      </c>
      <c r="E313" s="228">
        <v>1569</v>
      </c>
      <c r="F313" s="229">
        <v>1697</v>
      </c>
    </row>
    <row r="314" spans="2:6" ht="13.15" customHeight="1" x14ac:dyDescent="0.15">
      <c r="B314" s="242">
        <v>5</v>
      </c>
      <c r="C314" s="243" t="s">
        <v>183</v>
      </c>
      <c r="D314" s="244">
        <f t="shared" si="22"/>
        <v>2340</v>
      </c>
      <c r="E314" s="245">
        <v>1141</v>
      </c>
      <c r="F314" s="246">
        <v>1199</v>
      </c>
    </row>
    <row r="315" spans="2:6" ht="13.15" customHeight="1" x14ac:dyDescent="0.15">
      <c r="B315" s="247">
        <v>6</v>
      </c>
      <c r="C315" s="248" t="s">
        <v>147</v>
      </c>
      <c r="D315" s="249">
        <f t="shared" si="22"/>
        <v>1378</v>
      </c>
      <c r="E315" s="250">
        <v>682</v>
      </c>
      <c r="F315" s="251">
        <v>696</v>
      </c>
    </row>
    <row r="316" spans="2:6" ht="13.15" customHeight="1" x14ac:dyDescent="0.15">
      <c r="B316" s="225">
        <v>7</v>
      </c>
      <c r="C316" s="226" t="s">
        <v>148</v>
      </c>
      <c r="D316" s="240">
        <f t="shared" si="22"/>
        <v>6310</v>
      </c>
      <c r="E316" s="228">
        <v>3062</v>
      </c>
      <c r="F316" s="229">
        <v>3248</v>
      </c>
    </row>
    <row r="317" spans="2:6" ht="13.15" customHeight="1" x14ac:dyDescent="0.15">
      <c r="B317" s="225">
        <v>8</v>
      </c>
      <c r="C317" s="226" t="s">
        <v>150</v>
      </c>
      <c r="D317" s="240">
        <f t="shared" si="22"/>
        <v>1897</v>
      </c>
      <c r="E317" s="228">
        <v>924</v>
      </c>
      <c r="F317" s="229">
        <v>973</v>
      </c>
    </row>
    <row r="318" spans="2:6" ht="13.15" customHeight="1" x14ac:dyDescent="0.15">
      <c r="B318" s="225">
        <v>9</v>
      </c>
      <c r="C318" s="226" t="s">
        <v>169</v>
      </c>
      <c r="D318" s="240">
        <f t="shared" si="22"/>
        <v>6256</v>
      </c>
      <c r="E318" s="228">
        <v>3038</v>
      </c>
      <c r="F318" s="229">
        <v>3218</v>
      </c>
    </row>
    <row r="319" spans="2:6" ht="13.15" customHeight="1" x14ac:dyDescent="0.15">
      <c r="B319" s="231">
        <v>10</v>
      </c>
      <c r="C319" s="226" t="s">
        <v>153</v>
      </c>
      <c r="D319" s="240">
        <f t="shared" si="22"/>
        <v>4442</v>
      </c>
      <c r="E319" s="228">
        <v>2126</v>
      </c>
      <c r="F319" s="229">
        <v>2316</v>
      </c>
    </row>
    <row r="320" spans="2:6" ht="13.15" customHeight="1" x14ac:dyDescent="0.15">
      <c r="B320" s="232">
        <v>11</v>
      </c>
      <c r="C320" s="233" t="s">
        <v>154</v>
      </c>
      <c r="D320" s="241">
        <f t="shared" si="22"/>
        <v>4918</v>
      </c>
      <c r="E320" s="235">
        <v>2356</v>
      </c>
      <c r="F320" s="236">
        <v>2562</v>
      </c>
    </row>
    <row r="321" spans="2:6" ht="13.15" customHeight="1" x14ac:dyDescent="0.15">
      <c r="B321" s="230">
        <v>12</v>
      </c>
      <c r="C321" s="221" t="s">
        <v>177</v>
      </c>
      <c r="D321" s="239">
        <f t="shared" si="22"/>
        <v>3060</v>
      </c>
      <c r="E321" s="223">
        <v>1488</v>
      </c>
      <c r="F321" s="224">
        <v>1572</v>
      </c>
    </row>
    <row r="322" spans="2:6" ht="13.15" customHeight="1" x14ac:dyDescent="0.15">
      <c r="B322" s="231">
        <v>13</v>
      </c>
      <c r="C322" s="226" t="s">
        <v>170</v>
      </c>
      <c r="D322" s="240">
        <f>SUM(E322:F322)</f>
        <v>5710</v>
      </c>
      <c r="E322" s="228">
        <v>2761</v>
      </c>
      <c r="F322" s="229">
        <v>2949</v>
      </c>
    </row>
    <row r="323" spans="2:6" ht="13.15" customHeight="1" x14ac:dyDescent="0.15">
      <c r="B323" s="231">
        <v>14</v>
      </c>
      <c r="C323" s="226" t="s">
        <v>158</v>
      </c>
      <c r="D323" s="240">
        <f t="shared" ref="D323:D329" si="23">SUM(E323:F323)</f>
        <v>4812</v>
      </c>
      <c r="E323" s="228">
        <v>2292</v>
      </c>
      <c r="F323" s="229">
        <v>2520</v>
      </c>
    </row>
    <row r="324" spans="2:6" ht="13.15" customHeight="1" x14ac:dyDescent="0.15">
      <c r="B324" s="231">
        <v>15</v>
      </c>
      <c r="C324" s="226" t="s">
        <v>184</v>
      </c>
      <c r="D324" s="240">
        <f t="shared" si="23"/>
        <v>3235</v>
      </c>
      <c r="E324" s="228">
        <v>1587</v>
      </c>
      <c r="F324" s="229">
        <v>1648</v>
      </c>
    </row>
    <row r="325" spans="2:6" ht="13.15" customHeight="1" x14ac:dyDescent="0.15">
      <c r="B325" s="252">
        <v>16</v>
      </c>
      <c r="C325" s="243" t="s">
        <v>179</v>
      </c>
      <c r="D325" s="244">
        <f t="shared" si="23"/>
        <v>4066</v>
      </c>
      <c r="E325" s="245">
        <v>1953</v>
      </c>
      <c r="F325" s="246">
        <v>2113</v>
      </c>
    </row>
    <row r="326" spans="2:6" ht="13.15" customHeight="1" x14ac:dyDescent="0.15">
      <c r="B326" s="253">
        <v>17</v>
      </c>
      <c r="C326" s="248" t="s">
        <v>185</v>
      </c>
      <c r="D326" s="249">
        <f t="shared" si="23"/>
        <v>5284</v>
      </c>
      <c r="E326" s="250">
        <v>2530</v>
      </c>
      <c r="F326" s="251">
        <v>2754</v>
      </c>
    </row>
    <row r="327" spans="2:6" ht="13.15" customHeight="1" x14ac:dyDescent="0.15">
      <c r="B327" s="231">
        <v>18</v>
      </c>
      <c r="C327" s="226" t="s">
        <v>163</v>
      </c>
      <c r="D327" s="240">
        <f t="shared" si="23"/>
        <v>2253</v>
      </c>
      <c r="E327" s="228">
        <v>1080</v>
      </c>
      <c r="F327" s="229">
        <v>1173</v>
      </c>
    </row>
    <row r="328" spans="2:6" ht="13.15" customHeight="1" x14ac:dyDescent="0.15">
      <c r="B328" s="231">
        <v>19</v>
      </c>
      <c r="C328" s="226" t="s">
        <v>180</v>
      </c>
      <c r="D328" s="240">
        <f t="shared" si="23"/>
        <v>1344</v>
      </c>
      <c r="E328" s="228">
        <v>633</v>
      </c>
      <c r="F328" s="229">
        <v>711</v>
      </c>
    </row>
    <row r="329" spans="2:6" ht="13.15" customHeight="1" x14ac:dyDescent="0.15">
      <c r="B329" s="232">
        <v>20</v>
      </c>
      <c r="C329" s="233" t="s">
        <v>171</v>
      </c>
      <c r="D329" s="241">
        <f t="shared" si="23"/>
        <v>1371</v>
      </c>
      <c r="E329" s="235">
        <v>661</v>
      </c>
      <c r="F329" s="236">
        <v>710</v>
      </c>
    </row>
    <row r="330" spans="2:6" ht="13.5" customHeight="1" x14ac:dyDescent="0.15">
      <c r="B330" s="8" t="s">
        <v>91</v>
      </c>
      <c r="D330" s="254"/>
      <c r="E330" s="254"/>
      <c r="F330" s="255"/>
    </row>
  </sheetData>
  <mergeCells count="27">
    <mergeCell ref="B264:C264"/>
    <mergeCell ref="B286:C286"/>
    <mergeCell ref="B308:C308"/>
    <mergeCell ref="B100:C100"/>
    <mergeCell ref="B130:C130"/>
    <mergeCell ref="B160:C160"/>
    <mergeCell ref="B190:C190"/>
    <mergeCell ref="B220:C220"/>
    <mergeCell ref="B242:C242"/>
    <mergeCell ref="B36:C36"/>
    <mergeCell ref="B37:C37"/>
    <mergeCell ref="B38:C38"/>
    <mergeCell ref="B39:C39"/>
    <mergeCell ref="B40:C40"/>
    <mergeCell ref="B70:C70"/>
    <mergeCell ref="B26:C26"/>
    <mergeCell ref="B31:C31"/>
    <mergeCell ref="B32:C32"/>
    <mergeCell ref="B33:C33"/>
    <mergeCell ref="B34:C34"/>
    <mergeCell ref="B35:C35"/>
    <mergeCell ref="B4:C5"/>
    <mergeCell ref="D4:F4"/>
    <mergeCell ref="B6:C6"/>
    <mergeCell ref="B11:C11"/>
    <mergeCell ref="B16:C16"/>
    <mergeCell ref="B21:C21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4B36-AFD4-47BB-8849-70DE6423189F}">
  <dimension ref="A1:J132"/>
  <sheetViews>
    <sheetView showGridLines="0" zoomScaleNormal="100" workbookViewId="0"/>
  </sheetViews>
  <sheetFormatPr defaultColWidth="8" defaultRowHeight="13.5" x14ac:dyDescent="0.15"/>
  <cols>
    <col min="1" max="1" width="1.625" style="8" customWidth="1"/>
    <col min="2" max="2" width="6.875" style="352" customWidth="1"/>
    <col min="3" max="10" width="10" style="8" customWidth="1"/>
    <col min="11" max="16384" width="8" style="1"/>
  </cols>
  <sheetData>
    <row r="1" spans="1:10" ht="30" customHeight="1" x14ac:dyDescent="0.15">
      <c r="A1" s="7" t="s">
        <v>193</v>
      </c>
      <c r="B1" s="134"/>
    </row>
    <row r="2" spans="1:10" ht="7.5" customHeight="1" x14ac:dyDescent="0.15">
      <c r="A2" s="7"/>
      <c r="B2" s="134"/>
    </row>
    <row r="3" spans="1:10" ht="22.5" customHeight="1" x14ac:dyDescent="0.15">
      <c r="A3" s="1"/>
      <c r="B3" s="256"/>
    </row>
    <row r="4" spans="1:10" ht="18.75" customHeight="1" x14ac:dyDescent="0.15">
      <c r="B4" s="257" t="s">
        <v>194</v>
      </c>
      <c r="C4" s="258" t="s">
        <v>195</v>
      </c>
      <c r="D4" s="258"/>
      <c r="E4" s="259" t="s">
        <v>196</v>
      </c>
      <c r="F4" s="258"/>
      <c r="G4" s="258" t="s">
        <v>197</v>
      </c>
      <c r="H4" s="258"/>
      <c r="I4" s="259" t="s">
        <v>198</v>
      </c>
      <c r="J4" s="258"/>
    </row>
    <row r="5" spans="1:10" ht="18.75" customHeight="1" x14ac:dyDescent="0.15">
      <c r="B5" s="260"/>
      <c r="C5" s="261" t="s">
        <v>199</v>
      </c>
      <c r="D5" s="262" t="s">
        <v>200</v>
      </c>
      <c r="E5" s="261" t="s">
        <v>199</v>
      </c>
      <c r="F5" s="262" t="s">
        <v>200</v>
      </c>
      <c r="G5" s="261" t="s">
        <v>199</v>
      </c>
      <c r="H5" s="262" t="s">
        <v>200</v>
      </c>
      <c r="I5" s="263" t="s">
        <v>199</v>
      </c>
      <c r="J5" s="262" t="s">
        <v>200</v>
      </c>
    </row>
    <row r="6" spans="1:10" ht="11.25" hidden="1" customHeight="1" x14ac:dyDescent="0.15">
      <c r="B6" s="264" t="s">
        <v>201</v>
      </c>
      <c r="C6" s="265" t="s">
        <v>202</v>
      </c>
      <c r="D6" s="266"/>
      <c r="E6" s="267"/>
      <c r="F6" s="266"/>
      <c r="G6" s="267"/>
      <c r="H6" s="266"/>
      <c r="I6" s="267"/>
      <c r="J6" s="266"/>
    </row>
    <row r="7" spans="1:10" ht="11.25" hidden="1" customHeight="1" x14ac:dyDescent="0.15">
      <c r="B7" s="268">
        <v>22</v>
      </c>
      <c r="C7" s="269"/>
      <c r="D7" s="270" t="s">
        <v>203</v>
      </c>
      <c r="E7" s="271"/>
      <c r="F7" s="270"/>
      <c r="G7" s="271"/>
      <c r="H7" s="270"/>
      <c r="I7" s="271"/>
      <c r="J7" s="270"/>
    </row>
    <row r="8" spans="1:10" ht="11.25" hidden="1" customHeight="1" x14ac:dyDescent="0.15">
      <c r="B8" s="268">
        <v>23</v>
      </c>
      <c r="C8" s="272" t="s">
        <v>204</v>
      </c>
      <c r="D8" s="273"/>
      <c r="E8" s="271"/>
      <c r="F8" s="270"/>
      <c r="G8" s="271"/>
      <c r="H8" s="270"/>
      <c r="I8" s="271"/>
      <c r="J8" s="270"/>
    </row>
    <row r="9" spans="1:10" ht="11.25" hidden="1" customHeight="1" x14ac:dyDescent="0.15">
      <c r="B9" s="268">
        <v>24</v>
      </c>
      <c r="C9" s="274" t="s">
        <v>205</v>
      </c>
      <c r="D9" s="270"/>
      <c r="E9" s="271"/>
      <c r="F9" s="270"/>
      <c r="G9" s="271"/>
      <c r="H9" s="270"/>
      <c r="I9" s="271"/>
      <c r="J9" s="270"/>
    </row>
    <row r="10" spans="1:10" ht="11.25" hidden="1" customHeight="1" x14ac:dyDescent="0.15">
      <c r="B10" s="268">
        <v>25</v>
      </c>
      <c r="C10" s="271"/>
      <c r="D10" s="270" t="s">
        <v>206</v>
      </c>
      <c r="E10" s="271"/>
      <c r="F10" s="270"/>
      <c r="G10" s="271"/>
      <c r="H10" s="270"/>
      <c r="I10" s="271"/>
      <c r="J10" s="270"/>
    </row>
    <row r="11" spans="1:10" ht="11.25" hidden="1" customHeight="1" x14ac:dyDescent="0.15">
      <c r="B11" s="268">
        <v>26</v>
      </c>
      <c r="C11" s="272">
        <v>26</v>
      </c>
      <c r="D11" s="273"/>
      <c r="E11" s="271"/>
      <c r="F11" s="270"/>
      <c r="G11" s="271"/>
      <c r="H11" s="270"/>
      <c r="I11" s="271"/>
      <c r="J11" s="270"/>
    </row>
    <row r="12" spans="1:10" ht="11.25" hidden="1" customHeight="1" x14ac:dyDescent="0.15">
      <c r="B12" s="268">
        <v>27</v>
      </c>
      <c r="C12" s="275" t="s">
        <v>207</v>
      </c>
      <c r="D12" s="270"/>
      <c r="E12" s="271"/>
      <c r="F12" s="270"/>
      <c r="G12" s="271"/>
      <c r="H12" s="270"/>
      <c r="I12" s="271"/>
      <c r="J12" s="270"/>
    </row>
    <row r="13" spans="1:10" ht="11.25" hidden="1" customHeight="1" x14ac:dyDescent="0.15">
      <c r="B13" s="268">
        <v>28</v>
      </c>
      <c r="C13" s="271"/>
      <c r="D13" s="270" t="s">
        <v>208</v>
      </c>
      <c r="E13" s="271"/>
      <c r="F13" s="270"/>
      <c r="G13" s="271"/>
      <c r="H13" s="270"/>
      <c r="I13" s="271"/>
      <c r="J13" s="270"/>
    </row>
    <row r="14" spans="1:10" ht="11.25" hidden="1" customHeight="1" x14ac:dyDescent="0.15">
      <c r="B14" s="276">
        <v>29</v>
      </c>
      <c r="C14" s="272">
        <v>29</v>
      </c>
      <c r="D14" s="273"/>
      <c r="E14" s="277"/>
      <c r="F14" s="278"/>
      <c r="G14" s="277"/>
      <c r="H14" s="278"/>
      <c r="I14" s="277"/>
      <c r="J14" s="278"/>
    </row>
    <row r="15" spans="1:10" ht="11.25" hidden="1" customHeight="1" x14ac:dyDescent="0.15">
      <c r="B15" s="268">
        <v>30</v>
      </c>
      <c r="C15" s="279" t="s">
        <v>209</v>
      </c>
      <c r="D15" s="273" t="s">
        <v>210</v>
      </c>
      <c r="E15" s="271"/>
      <c r="F15" s="270"/>
      <c r="G15" s="271"/>
      <c r="H15" s="270"/>
      <c r="I15" s="271"/>
      <c r="J15" s="270"/>
    </row>
    <row r="16" spans="1:10" ht="11.25" hidden="1" customHeight="1" x14ac:dyDescent="0.15">
      <c r="B16" s="268">
        <v>31</v>
      </c>
      <c r="C16" s="274" t="s">
        <v>211</v>
      </c>
      <c r="D16" s="270"/>
      <c r="E16" s="271"/>
      <c r="F16" s="270"/>
      <c r="G16" s="271"/>
      <c r="H16" s="270"/>
      <c r="I16" s="271"/>
      <c r="J16" s="270"/>
    </row>
    <row r="17" spans="2:10" ht="11.25" hidden="1" customHeight="1" x14ac:dyDescent="0.15">
      <c r="B17" s="268">
        <v>32</v>
      </c>
      <c r="C17" s="271"/>
      <c r="D17" s="270"/>
      <c r="E17" s="271"/>
      <c r="F17" s="270"/>
      <c r="G17" s="271"/>
      <c r="H17" s="270"/>
      <c r="I17" s="271"/>
      <c r="J17" s="270"/>
    </row>
    <row r="18" spans="2:10" ht="11.25" hidden="1" customHeight="1" x14ac:dyDescent="0.15">
      <c r="B18" s="268">
        <v>33</v>
      </c>
      <c r="C18" s="271"/>
      <c r="D18" s="270" t="s">
        <v>212</v>
      </c>
      <c r="E18" s="271"/>
      <c r="F18" s="270"/>
      <c r="G18" s="271"/>
      <c r="H18" s="270"/>
      <c r="I18" s="271"/>
      <c r="J18" s="270"/>
    </row>
    <row r="19" spans="2:10" ht="11.25" hidden="1" customHeight="1" x14ac:dyDescent="0.15">
      <c r="B19" s="268">
        <v>34</v>
      </c>
      <c r="C19" s="271"/>
      <c r="D19" s="270"/>
      <c r="E19" s="271"/>
      <c r="F19" s="270"/>
      <c r="G19" s="271"/>
      <c r="H19" s="270"/>
      <c r="I19" s="271"/>
      <c r="J19" s="270"/>
    </row>
    <row r="20" spans="2:10" ht="11.25" hidden="1" customHeight="1" x14ac:dyDescent="0.15">
      <c r="B20" s="268">
        <v>35</v>
      </c>
      <c r="C20" s="271"/>
      <c r="D20" s="270"/>
      <c r="E20" s="271"/>
      <c r="F20" s="270"/>
      <c r="G20" s="271"/>
      <c r="H20" s="270"/>
      <c r="I20" s="271"/>
      <c r="J20" s="270"/>
    </row>
    <row r="21" spans="2:10" ht="11.25" hidden="1" customHeight="1" x14ac:dyDescent="0.15">
      <c r="B21" s="268">
        <v>36</v>
      </c>
      <c r="C21" s="272">
        <v>36</v>
      </c>
      <c r="D21" s="273"/>
      <c r="E21" s="271"/>
      <c r="F21" s="270"/>
      <c r="G21" s="271"/>
      <c r="H21" s="270"/>
      <c r="I21" s="271"/>
      <c r="J21" s="270"/>
    </row>
    <row r="22" spans="2:10" ht="11.25" hidden="1" customHeight="1" x14ac:dyDescent="0.15">
      <c r="B22" s="268">
        <v>37</v>
      </c>
      <c r="C22" s="274" t="s">
        <v>213</v>
      </c>
      <c r="D22" s="270"/>
      <c r="E22" s="271"/>
      <c r="F22" s="270"/>
      <c r="G22" s="271"/>
      <c r="H22" s="270"/>
      <c r="I22" s="271"/>
      <c r="J22" s="270"/>
    </row>
    <row r="23" spans="2:10" ht="11.25" hidden="1" customHeight="1" x14ac:dyDescent="0.15">
      <c r="B23" s="268">
        <v>38</v>
      </c>
      <c r="C23" s="271"/>
      <c r="D23" s="270"/>
      <c r="E23" s="271"/>
      <c r="F23" s="270"/>
      <c r="G23" s="271"/>
      <c r="H23" s="270"/>
      <c r="I23" s="271"/>
      <c r="J23" s="270"/>
    </row>
    <row r="24" spans="2:10" ht="11.25" hidden="1" customHeight="1" x14ac:dyDescent="0.15">
      <c r="B24" s="276">
        <v>39</v>
      </c>
      <c r="C24" s="277"/>
      <c r="D24" s="278"/>
      <c r="E24" s="277"/>
      <c r="F24" s="278"/>
      <c r="G24" s="277"/>
      <c r="H24" s="278"/>
      <c r="I24" s="277"/>
      <c r="J24" s="278"/>
    </row>
    <row r="25" spans="2:10" ht="11.25" hidden="1" customHeight="1" x14ac:dyDescent="0.15">
      <c r="B25" s="268">
        <v>40</v>
      </c>
      <c r="C25" s="271"/>
      <c r="D25" s="270"/>
      <c r="E25" s="271"/>
      <c r="F25" s="270"/>
      <c r="G25" s="271"/>
      <c r="H25" s="270"/>
      <c r="I25" s="271"/>
      <c r="J25" s="270"/>
    </row>
    <row r="26" spans="2:10" ht="11.25" hidden="1" customHeight="1" x14ac:dyDescent="0.15">
      <c r="B26" s="268">
        <v>41</v>
      </c>
      <c r="C26" s="271"/>
      <c r="D26" s="270" t="s">
        <v>214</v>
      </c>
      <c r="E26" s="271"/>
      <c r="F26" s="270"/>
      <c r="G26" s="271"/>
      <c r="H26" s="270"/>
      <c r="I26" s="271"/>
      <c r="J26" s="270"/>
    </row>
    <row r="27" spans="2:10" ht="11.25" hidden="1" customHeight="1" x14ac:dyDescent="0.15">
      <c r="B27" s="268">
        <v>42</v>
      </c>
      <c r="C27" s="271"/>
      <c r="D27" s="270"/>
      <c r="E27" s="271"/>
      <c r="F27" s="270"/>
      <c r="G27" s="271"/>
      <c r="H27" s="270"/>
      <c r="I27" s="271"/>
      <c r="J27" s="270"/>
    </row>
    <row r="28" spans="2:10" ht="11.25" hidden="1" customHeight="1" x14ac:dyDescent="0.15">
      <c r="B28" s="268">
        <v>43</v>
      </c>
      <c r="C28" s="271"/>
      <c r="D28" s="270"/>
      <c r="E28" s="271"/>
      <c r="F28" s="270"/>
      <c r="G28" s="271"/>
      <c r="H28" s="270"/>
      <c r="I28" s="271"/>
      <c r="J28" s="270"/>
    </row>
    <row r="29" spans="2:10" ht="11.25" hidden="1" customHeight="1" x14ac:dyDescent="0.15">
      <c r="B29" s="276">
        <v>44</v>
      </c>
      <c r="C29" s="277"/>
      <c r="D29" s="278"/>
      <c r="E29" s="277"/>
      <c r="F29" s="278"/>
      <c r="G29" s="277"/>
      <c r="H29" s="278"/>
      <c r="I29" s="277"/>
      <c r="J29" s="278"/>
    </row>
    <row r="30" spans="2:10" ht="11.25" hidden="1" customHeight="1" x14ac:dyDescent="0.15">
      <c r="B30" s="280" t="s">
        <v>215</v>
      </c>
      <c r="C30" s="281" t="s">
        <v>216</v>
      </c>
      <c r="D30" s="282"/>
      <c r="E30" s="271"/>
      <c r="F30" s="270"/>
      <c r="G30" s="271"/>
      <c r="H30" s="270"/>
      <c r="I30" s="271"/>
      <c r="J30" s="270"/>
    </row>
    <row r="31" spans="2:10" ht="11.25" hidden="1" customHeight="1" x14ac:dyDescent="0.15">
      <c r="B31" s="280">
        <v>2</v>
      </c>
      <c r="C31" s="283" t="s">
        <v>217</v>
      </c>
      <c r="D31" s="284" t="s">
        <v>212</v>
      </c>
      <c r="E31" s="271"/>
      <c r="F31" s="270"/>
      <c r="G31" s="271"/>
      <c r="H31" s="270"/>
      <c r="I31" s="271"/>
      <c r="J31" s="270"/>
    </row>
    <row r="32" spans="2:10" ht="11.25" hidden="1" customHeight="1" x14ac:dyDescent="0.15">
      <c r="B32" s="280">
        <v>3</v>
      </c>
      <c r="C32" s="274" t="s">
        <v>218</v>
      </c>
      <c r="D32" s="270"/>
      <c r="E32" s="271"/>
      <c r="F32" s="270"/>
      <c r="G32" s="271"/>
      <c r="H32" s="270"/>
      <c r="I32" s="271"/>
      <c r="J32" s="270"/>
    </row>
    <row r="33" spans="2:10" ht="11.25" hidden="1" customHeight="1" x14ac:dyDescent="0.15">
      <c r="B33" s="280">
        <v>4</v>
      </c>
      <c r="C33" s="271"/>
      <c r="D33" s="270"/>
      <c r="E33" s="271"/>
      <c r="F33" s="270"/>
      <c r="G33" s="271"/>
      <c r="H33" s="270"/>
      <c r="I33" s="271"/>
      <c r="J33" s="270"/>
    </row>
    <row r="34" spans="2:10" ht="11.25" hidden="1" customHeight="1" x14ac:dyDescent="0.15">
      <c r="B34" s="280">
        <v>5</v>
      </c>
      <c r="C34" s="271"/>
      <c r="D34" s="270"/>
      <c r="E34" s="271"/>
      <c r="F34" s="270"/>
      <c r="G34" s="271"/>
      <c r="H34" s="270"/>
      <c r="I34" s="271"/>
      <c r="J34" s="270"/>
    </row>
    <row r="35" spans="2:10" ht="11.25" hidden="1" customHeight="1" x14ac:dyDescent="0.15">
      <c r="B35" s="280">
        <v>6</v>
      </c>
      <c r="C35" s="271"/>
      <c r="D35" s="270"/>
      <c r="E35" s="271"/>
      <c r="F35" s="270"/>
      <c r="G35" s="271"/>
      <c r="H35" s="270"/>
      <c r="I35" s="271"/>
      <c r="J35" s="270"/>
    </row>
    <row r="36" spans="2:10" ht="11.25" hidden="1" customHeight="1" x14ac:dyDescent="0.15">
      <c r="B36" s="280">
        <v>7</v>
      </c>
      <c r="C36" s="271"/>
      <c r="D36" s="270"/>
      <c r="E36" s="271"/>
      <c r="F36" s="270"/>
      <c r="G36" s="271"/>
      <c r="H36" s="270"/>
      <c r="I36" s="271"/>
      <c r="J36" s="270"/>
    </row>
    <row r="37" spans="2:10" ht="11.25" hidden="1" customHeight="1" x14ac:dyDescent="0.15">
      <c r="B37" s="280">
        <v>8</v>
      </c>
      <c r="C37" s="271"/>
      <c r="D37" s="270"/>
      <c r="E37" s="271"/>
      <c r="F37" s="270"/>
      <c r="G37" s="271"/>
      <c r="H37" s="270"/>
      <c r="I37" s="271"/>
      <c r="J37" s="270"/>
    </row>
    <row r="38" spans="2:10" ht="11.25" hidden="1" customHeight="1" x14ac:dyDescent="0.15">
      <c r="B38" s="285">
        <v>9</v>
      </c>
      <c r="C38" s="277"/>
      <c r="D38" s="278" t="s">
        <v>219</v>
      </c>
      <c r="E38" s="277"/>
      <c r="F38" s="278"/>
      <c r="G38" s="277"/>
      <c r="H38" s="278"/>
      <c r="I38" s="277"/>
      <c r="J38" s="278"/>
    </row>
    <row r="39" spans="2:10" ht="11.25" hidden="1" customHeight="1" x14ac:dyDescent="0.15">
      <c r="B39" s="280">
        <v>10</v>
      </c>
      <c r="C39" s="271"/>
      <c r="D39" s="270"/>
      <c r="E39" s="271"/>
      <c r="F39" s="270"/>
      <c r="G39" s="271"/>
      <c r="H39" s="270"/>
      <c r="I39" s="271"/>
      <c r="J39" s="270"/>
    </row>
    <row r="40" spans="2:10" ht="11.25" hidden="1" customHeight="1" x14ac:dyDescent="0.15">
      <c r="B40" s="280">
        <v>11</v>
      </c>
      <c r="C40" s="271"/>
      <c r="D40" s="270"/>
      <c r="E40" s="271"/>
      <c r="F40" s="270"/>
      <c r="G40" s="271"/>
      <c r="H40" s="270"/>
      <c r="I40" s="271"/>
      <c r="J40" s="270"/>
    </row>
    <row r="41" spans="2:10" ht="11.25" hidden="1" customHeight="1" x14ac:dyDescent="0.15">
      <c r="B41" s="280">
        <v>12</v>
      </c>
      <c r="C41" s="271"/>
      <c r="D41" s="270"/>
      <c r="E41" s="271"/>
      <c r="F41" s="270"/>
      <c r="G41" s="271"/>
      <c r="H41" s="270"/>
      <c r="I41" s="271"/>
      <c r="J41" s="270"/>
    </row>
    <row r="42" spans="2:10" ht="11.25" hidden="1" customHeight="1" x14ac:dyDescent="0.15">
      <c r="B42" s="280">
        <v>13</v>
      </c>
      <c r="C42" s="271"/>
      <c r="D42" s="270"/>
      <c r="E42" s="271"/>
      <c r="F42" s="270"/>
      <c r="G42" s="271"/>
      <c r="H42" s="270"/>
      <c r="I42" s="271"/>
      <c r="J42" s="270"/>
    </row>
    <row r="43" spans="2:10" ht="11.25" hidden="1" customHeight="1" x14ac:dyDescent="0.15">
      <c r="B43" s="280">
        <v>14</v>
      </c>
      <c r="C43" s="271"/>
      <c r="D43" s="270"/>
      <c r="E43" s="271"/>
      <c r="F43" s="270"/>
      <c r="G43" s="271"/>
      <c r="H43" s="270"/>
      <c r="I43" s="271"/>
      <c r="J43" s="270"/>
    </row>
    <row r="44" spans="2:10" ht="11.25" hidden="1" customHeight="1" x14ac:dyDescent="0.15">
      <c r="B44" s="285">
        <v>15</v>
      </c>
      <c r="C44" s="272" t="s">
        <v>220</v>
      </c>
      <c r="D44" s="286"/>
      <c r="E44" s="277"/>
      <c r="F44" s="287"/>
      <c r="G44" s="277"/>
      <c r="H44" s="287"/>
      <c r="I44" s="277"/>
      <c r="J44" s="287"/>
    </row>
    <row r="45" spans="2:10" ht="11.25" hidden="1" customHeight="1" x14ac:dyDescent="0.15">
      <c r="B45" s="280" t="s">
        <v>221</v>
      </c>
      <c r="C45" s="288" t="s">
        <v>222</v>
      </c>
      <c r="D45" s="289"/>
      <c r="E45" s="288"/>
      <c r="F45" s="289"/>
      <c r="G45" s="288"/>
      <c r="H45" s="289"/>
      <c r="I45" s="271"/>
      <c r="J45" s="290"/>
    </row>
    <row r="46" spans="2:10" ht="11.25" hidden="1" customHeight="1" x14ac:dyDescent="0.15">
      <c r="B46" s="280">
        <v>3</v>
      </c>
      <c r="C46" s="288"/>
      <c r="D46" s="289"/>
      <c r="E46" s="288"/>
      <c r="F46" s="289"/>
      <c r="G46" s="288"/>
      <c r="H46" s="289"/>
      <c r="I46" s="271"/>
      <c r="J46" s="290"/>
    </row>
    <row r="47" spans="2:10" ht="11.25" hidden="1" customHeight="1" x14ac:dyDescent="0.15">
      <c r="B47" s="280">
        <v>4</v>
      </c>
      <c r="C47" s="288"/>
      <c r="D47" s="289"/>
      <c r="E47" s="288"/>
      <c r="F47" s="289"/>
      <c r="G47" s="288"/>
      <c r="H47" s="289"/>
      <c r="I47" s="271"/>
      <c r="J47" s="290"/>
    </row>
    <row r="48" spans="2:10" ht="11.25" hidden="1" customHeight="1" x14ac:dyDescent="0.15">
      <c r="B48" s="280">
        <v>5</v>
      </c>
      <c r="C48" s="291"/>
      <c r="D48" s="289"/>
      <c r="E48" s="288"/>
      <c r="F48" s="289"/>
      <c r="G48" s="288"/>
      <c r="H48" s="289"/>
      <c r="I48" s="271"/>
      <c r="J48" s="290"/>
    </row>
    <row r="49" spans="2:10" ht="11.25" hidden="1" customHeight="1" x14ac:dyDescent="0.15">
      <c r="B49" s="280">
        <v>6</v>
      </c>
      <c r="C49" s="288"/>
      <c r="D49" s="289"/>
      <c r="E49" s="288"/>
      <c r="F49" s="289"/>
      <c r="G49" s="288"/>
      <c r="H49" s="289"/>
      <c r="I49" s="271"/>
      <c r="J49" s="290"/>
    </row>
    <row r="50" spans="2:10" ht="11.25" hidden="1" customHeight="1" x14ac:dyDescent="0.15">
      <c r="B50" s="280">
        <v>7</v>
      </c>
      <c r="C50" s="288"/>
      <c r="D50" s="289"/>
      <c r="E50" s="288"/>
      <c r="F50" s="289"/>
      <c r="G50" s="288"/>
      <c r="H50" s="289"/>
      <c r="I50" s="271"/>
      <c r="J50" s="290"/>
    </row>
    <row r="51" spans="2:10" ht="11.25" hidden="1" customHeight="1" x14ac:dyDescent="0.15">
      <c r="B51" s="280">
        <v>8</v>
      </c>
      <c r="C51" s="288"/>
      <c r="D51" s="289"/>
      <c r="E51" s="288"/>
      <c r="F51" s="289"/>
      <c r="G51" s="288"/>
      <c r="H51" s="289"/>
      <c r="I51" s="271"/>
      <c r="J51" s="290"/>
    </row>
    <row r="52" spans="2:10" ht="11.25" hidden="1" customHeight="1" x14ac:dyDescent="0.15">
      <c r="B52" s="285">
        <v>9</v>
      </c>
      <c r="C52" s="292"/>
      <c r="D52" s="293"/>
      <c r="E52" s="292"/>
      <c r="F52" s="293"/>
      <c r="G52" s="292"/>
      <c r="H52" s="293"/>
      <c r="I52" s="277"/>
      <c r="J52" s="287"/>
    </row>
    <row r="53" spans="2:10" ht="11.25" hidden="1" customHeight="1" x14ac:dyDescent="0.15">
      <c r="B53" s="280">
        <v>10</v>
      </c>
      <c r="C53" s="288"/>
      <c r="D53" s="294" t="s">
        <v>223</v>
      </c>
      <c r="E53" s="288"/>
      <c r="F53" s="289"/>
      <c r="G53" s="288"/>
      <c r="H53" s="289"/>
      <c r="I53" s="271"/>
      <c r="J53" s="290"/>
    </row>
    <row r="54" spans="2:10" ht="11.25" hidden="1" customHeight="1" x14ac:dyDescent="0.15">
      <c r="B54" s="280">
        <v>11</v>
      </c>
      <c r="C54" s="288"/>
      <c r="D54" s="289"/>
      <c r="E54" s="288"/>
      <c r="F54" s="289"/>
      <c r="G54" s="288"/>
      <c r="H54" s="289"/>
      <c r="I54" s="271"/>
      <c r="J54" s="290"/>
    </row>
    <row r="55" spans="2:10" ht="11.25" hidden="1" customHeight="1" x14ac:dyDescent="0.15">
      <c r="B55" s="280">
        <v>12</v>
      </c>
      <c r="C55" s="288"/>
      <c r="D55" s="289"/>
      <c r="E55" s="288"/>
      <c r="F55" s="289"/>
      <c r="G55" s="288"/>
      <c r="H55" s="289"/>
      <c r="I55" s="271"/>
      <c r="J55" s="290"/>
    </row>
    <row r="56" spans="2:10" ht="11.25" hidden="1" customHeight="1" x14ac:dyDescent="0.15">
      <c r="B56" s="280">
        <v>13</v>
      </c>
      <c r="C56" s="288"/>
      <c r="D56" s="289"/>
      <c r="E56" s="288"/>
      <c r="F56" s="289"/>
      <c r="G56" s="288"/>
      <c r="H56" s="289"/>
      <c r="I56" s="271"/>
      <c r="J56" s="290"/>
    </row>
    <row r="57" spans="2:10" ht="11.25" hidden="1" customHeight="1" x14ac:dyDescent="0.15">
      <c r="B57" s="280">
        <v>14</v>
      </c>
      <c r="C57" s="288"/>
      <c r="D57" s="289"/>
      <c r="E57" s="288"/>
      <c r="F57" s="289"/>
      <c r="G57" s="288"/>
      <c r="H57" s="289"/>
      <c r="I57" s="271"/>
      <c r="J57" s="290"/>
    </row>
    <row r="58" spans="2:10" ht="11.25" hidden="1" customHeight="1" x14ac:dyDescent="0.15">
      <c r="B58" s="280">
        <v>15</v>
      </c>
      <c r="C58" s="288"/>
      <c r="D58" s="289"/>
      <c r="E58" s="288"/>
      <c r="F58" s="289"/>
      <c r="G58" s="288"/>
      <c r="H58" s="289"/>
      <c r="I58" s="271"/>
      <c r="J58" s="290"/>
    </row>
    <row r="59" spans="2:10" ht="11.25" hidden="1" customHeight="1" x14ac:dyDescent="0.15">
      <c r="B59" s="280">
        <v>16</v>
      </c>
      <c r="C59" s="288"/>
      <c r="D59" s="289"/>
      <c r="E59" s="288"/>
      <c r="F59" s="289"/>
      <c r="G59" s="288"/>
      <c r="H59" s="289"/>
      <c r="I59" s="271"/>
      <c r="J59" s="290"/>
    </row>
    <row r="60" spans="2:10" ht="11.25" hidden="1" customHeight="1" x14ac:dyDescent="0.15">
      <c r="B60" s="280">
        <v>17</v>
      </c>
      <c r="C60" s="295" t="s">
        <v>224</v>
      </c>
      <c r="D60" s="296"/>
      <c r="E60" s="288"/>
      <c r="F60" s="289"/>
      <c r="G60" s="288"/>
      <c r="H60" s="289"/>
      <c r="I60" s="271"/>
      <c r="J60" s="290"/>
    </row>
    <row r="61" spans="2:10" ht="11.25" hidden="1" customHeight="1" x14ac:dyDescent="0.15">
      <c r="B61" s="280">
        <v>18</v>
      </c>
      <c r="C61" s="297" t="s">
        <v>225</v>
      </c>
      <c r="D61" s="298" t="s">
        <v>226</v>
      </c>
      <c r="E61" s="288"/>
      <c r="F61" s="289"/>
      <c r="G61" s="288"/>
      <c r="H61" s="289"/>
      <c r="I61" s="271"/>
      <c r="J61" s="290"/>
    </row>
    <row r="62" spans="2:10" ht="11.25" hidden="1" customHeight="1" x14ac:dyDescent="0.15">
      <c r="B62" s="285">
        <v>19</v>
      </c>
      <c r="C62" s="292" t="s">
        <v>227</v>
      </c>
      <c r="D62" s="293"/>
      <c r="E62" s="292"/>
      <c r="F62" s="293"/>
      <c r="G62" s="292"/>
      <c r="H62" s="293"/>
      <c r="I62" s="277"/>
      <c r="J62" s="287"/>
    </row>
    <row r="63" spans="2:10" ht="11.25" hidden="1" customHeight="1" x14ac:dyDescent="0.15">
      <c r="B63" s="280">
        <v>20</v>
      </c>
      <c r="C63" s="288"/>
      <c r="D63" s="294" t="s">
        <v>228</v>
      </c>
      <c r="E63" s="288"/>
      <c r="F63" s="289"/>
      <c r="G63" s="288"/>
      <c r="H63" s="289"/>
      <c r="I63" s="271"/>
      <c r="J63" s="290"/>
    </row>
    <row r="64" spans="2:10" ht="11.25" hidden="1" customHeight="1" x14ac:dyDescent="0.15">
      <c r="B64" s="280">
        <v>21</v>
      </c>
      <c r="C64" s="288"/>
      <c r="D64" s="289"/>
      <c r="E64" s="288"/>
      <c r="F64" s="289"/>
      <c r="G64" s="288"/>
      <c r="H64" s="289"/>
      <c r="I64" s="271"/>
      <c r="J64" s="290"/>
    </row>
    <row r="65" spans="2:10" ht="11.25" hidden="1" customHeight="1" x14ac:dyDescent="0.15">
      <c r="B65" s="280">
        <v>22</v>
      </c>
      <c r="C65" s="295" t="s">
        <v>229</v>
      </c>
      <c r="D65" s="296"/>
      <c r="E65" s="288"/>
      <c r="F65" s="289"/>
      <c r="G65" s="288"/>
      <c r="H65" s="289"/>
      <c r="I65" s="271"/>
      <c r="J65" s="290"/>
    </row>
    <row r="66" spans="2:10" ht="11.25" hidden="1" customHeight="1" x14ac:dyDescent="0.15">
      <c r="B66" s="280">
        <v>23</v>
      </c>
      <c r="C66" s="288" t="s">
        <v>230</v>
      </c>
      <c r="D66" s="289"/>
      <c r="E66" s="288"/>
      <c r="F66" s="289"/>
      <c r="G66" s="288"/>
      <c r="H66" s="289"/>
      <c r="I66" s="271"/>
      <c r="J66" s="290"/>
    </row>
    <row r="67" spans="2:10" ht="11.25" hidden="1" customHeight="1" x14ac:dyDescent="0.15">
      <c r="B67" s="280">
        <v>24</v>
      </c>
      <c r="C67" s="288"/>
      <c r="D67" s="294" t="s">
        <v>231</v>
      </c>
      <c r="E67" s="288"/>
      <c r="F67" s="289"/>
      <c r="G67" s="288"/>
      <c r="H67" s="289"/>
      <c r="I67" s="271"/>
      <c r="J67" s="290"/>
    </row>
    <row r="68" spans="2:10" ht="11.25" hidden="1" customHeight="1" x14ac:dyDescent="0.15">
      <c r="B68" s="280">
        <v>25</v>
      </c>
      <c r="C68" s="288"/>
      <c r="D68" s="289"/>
      <c r="E68" s="288"/>
      <c r="F68" s="289"/>
      <c r="G68" s="288"/>
      <c r="H68" s="289"/>
      <c r="I68" s="271"/>
      <c r="J68" s="290"/>
    </row>
    <row r="69" spans="2:10" ht="11.25" hidden="1" customHeight="1" x14ac:dyDescent="0.15">
      <c r="B69" s="280">
        <v>26</v>
      </c>
      <c r="C69" s="295" t="s">
        <v>232</v>
      </c>
      <c r="D69" s="296"/>
      <c r="E69" s="288"/>
      <c r="F69" s="289"/>
      <c r="G69" s="288"/>
      <c r="H69" s="289"/>
      <c r="I69" s="271"/>
      <c r="J69" s="290"/>
    </row>
    <row r="70" spans="2:10" ht="11.25" hidden="1" customHeight="1" x14ac:dyDescent="0.15">
      <c r="B70" s="280">
        <v>27</v>
      </c>
      <c r="C70" s="297" t="s">
        <v>233</v>
      </c>
      <c r="D70" s="298" t="s">
        <v>234</v>
      </c>
      <c r="E70" s="288"/>
      <c r="F70" s="289"/>
      <c r="G70" s="288"/>
      <c r="H70" s="289"/>
      <c r="I70" s="271"/>
      <c r="J70" s="290"/>
    </row>
    <row r="71" spans="2:10" ht="11.25" hidden="1" customHeight="1" x14ac:dyDescent="0.15">
      <c r="B71" s="280">
        <v>28</v>
      </c>
      <c r="C71" s="288" t="s">
        <v>235</v>
      </c>
      <c r="D71" s="289"/>
      <c r="E71" s="288"/>
      <c r="F71" s="289"/>
      <c r="G71" s="288"/>
      <c r="H71" s="289"/>
      <c r="I71" s="271"/>
      <c r="J71" s="290"/>
    </row>
    <row r="72" spans="2:10" ht="11.25" customHeight="1" x14ac:dyDescent="0.15">
      <c r="B72" s="280" t="s">
        <v>236</v>
      </c>
      <c r="C72" s="299" t="s">
        <v>237</v>
      </c>
      <c r="D72" s="300"/>
      <c r="E72" s="288"/>
      <c r="F72" s="289"/>
      <c r="G72" s="288"/>
      <c r="H72" s="289"/>
      <c r="I72" s="279"/>
      <c r="J72" s="286"/>
    </row>
    <row r="73" spans="2:10" ht="11.25" customHeight="1" x14ac:dyDescent="0.15">
      <c r="B73" s="280">
        <v>30</v>
      </c>
      <c r="C73" s="288"/>
      <c r="D73" s="289"/>
      <c r="E73" s="301" t="s">
        <v>238</v>
      </c>
      <c r="F73" s="300"/>
      <c r="G73" s="302" t="s">
        <v>239</v>
      </c>
      <c r="H73" s="298" t="s">
        <v>240</v>
      </c>
      <c r="I73" s="274" t="s">
        <v>241</v>
      </c>
      <c r="J73" s="303"/>
    </row>
    <row r="74" spans="2:10" ht="11.25" customHeight="1" x14ac:dyDescent="0.15">
      <c r="B74" s="280">
        <v>31</v>
      </c>
      <c r="C74" s="288"/>
      <c r="D74" s="289"/>
      <c r="E74" s="288"/>
      <c r="F74" s="289"/>
      <c r="G74" s="288" t="s">
        <v>238</v>
      </c>
      <c r="H74" s="300"/>
      <c r="I74" s="274"/>
      <c r="J74" s="304"/>
    </row>
    <row r="75" spans="2:10" ht="11.25" customHeight="1" x14ac:dyDescent="0.15">
      <c r="B75" s="280">
        <v>32</v>
      </c>
      <c r="C75" s="288"/>
      <c r="D75" s="289"/>
      <c r="E75" s="288"/>
      <c r="F75" s="289"/>
      <c r="H75" s="294" t="s">
        <v>242</v>
      </c>
      <c r="J75" s="304"/>
    </row>
    <row r="76" spans="2:10" ht="11.25" customHeight="1" x14ac:dyDescent="0.15">
      <c r="B76" s="280">
        <v>33</v>
      </c>
      <c r="C76" s="288"/>
      <c r="D76" s="289"/>
      <c r="E76" s="288"/>
      <c r="F76" s="294" t="s">
        <v>243</v>
      </c>
      <c r="H76" s="289"/>
      <c r="I76" s="274"/>
      <c r="J76" s="270" t="s">
        <v>244</v>
      </c>
    </row>
    <row r="77" spans="2:10" ht="11.25" customHeight="1" x14ac:dyDescent="0.15">
      <c r="B77" s="280">
        <v>34</v>
      </c>
      <c r="C77" s="288"/>
      <c r="D77" s="289"/>
      <c r="E77" s="288"/>
      <c r="F77" s="289"/>
      <c r="G77" s="305">
        <v>21669</v>
      </c>
      <c r="H77" s="296"/>
      <c r="J77" s="304"/>
    </row>
    <row r="78" spans="2:10" ht="11.25" customHeight="1" x14ac:dyDescent="0.15">
      <c r="B78" s="280">
        <v>35</v>
      </c>
      <c r="C78" s="288"/>
      <c r="D78" s="289"/>
      <c r="E78" s="288"/>
      <c r="F78" s="289"/>
      <c r="G78" s="306" t="s">
        <v>245</v>
      </c>
      <c r="H78" s="300"/>
      <c r="I78" s="274"/>
      <c r="J78" s="304"/>
    </row>
    <row r="79" spans="2:10" ht="11.25" customHeight="1" x14ac:dyDescent="0.15">
      <c r="B79" s="280">
        <v>36</v>
      </c>
      <c r="C79" s="288"/>
      <c r="D79" s="294" t="s">
        <v>246</v>
      </c>
      <c r="E79" s="288"/>
      <c r="F79" s="289"/>
      <c r="G79" s="306"/>
      <c r="H79" s="289"/>
      <c r="I79" s="274"/>
      <c r="J79" s="304"/>
    </row>
    <row r="80" spans="2:10" ht="11.25" customHeight="1" x14ac:dyDescent="0.15">
      <c r="B80" s="280">
        <v>37</v>
      </c>
      <c r="C80" s="288"/>
      <c r="D80" s="289"/>
      <c r="E80" s="307" t="s">
        <v>247</v>
      </c>
      <c r="F80" s="289"/>
      <c r="G80" s="288"/>
      <c r="H80" s="289"/>
      <c r="I80" s="307" t="s">
        <v>248</v>
      </c>
      <c r="J80" s="304"/>
    </row>
    <row r="81" spans="2:10" ht="11.25" customHeight="1" x14ac:dyDescent="0.15">
      <c r="B81" s="308">
        <v>38</v>
      </c>
      <c r="C81" s="288"/>
      <c r="D81" s="289"/>
      <c r="E81" s="309"/>
      <c r="F81" s="296"/>
      <c r="G81" s="288"/>
      <c r="H81" s="289"/>
      <c r="I81" s="309"/>
      <c r="J81" s="296"/>
    </row>
    <row r="82" spans="2:10" ht="11.25" customHeight="1" x14ac:dyDescent="0.15">
      <c r="B82" s="308"/>
      <c r="C82" s="288"/>
      <c r="D82" s="289"/>
      <c r="E82" s="310" t="s">
        <v>249</v>
      </c>
      <c r="F82" s="289"/>
      <c r="G82" s="288"/>
      <c r="H82" s="289"/>
      <c r="I82" s="310" t="s">
        <v>250</v>
      </c>
      <c r="J82" s="289"/>
    </row>
    <row r="83" spans="2:10" ht="11.25" customHeight="1" x14ac:dyDescent="0.15">
      <c r="B83" s="280">
        <v>39</v>
      </c>
      <c r="C83" s="288"/>
      <c r="D83" s="289"/>
      <c r="E83" s="311"/>
      <c r="F83" s="289"/>
      <c r="G83" s="288"/>
      <c r="H83" s="289"/>
      <c r="I83" s="311"/>
      <c r="J83" s="304"/>
    </row>
    <row r="84" spans="2:10" ht="11.25" customHeight="1" x14ac:dyDescent="0.15">
      <c r="B84" s="280">
        <v>40</v>
      </c>
      <c r="C84" s="288"/>
      <c r="D84" s="289"/>
      <c r="E84" s="288"/>
      <c r="F84" s="289"/>
      <c r="G84" s="288"/>
      <c r="H84" s="289"/>
      <c r="I84" s="274"/>
      <c r="J84" s="304"/>
    </row>
    <row r="85" spans="2:10" ht="11.25" customHeight="1" x14ac:dyDescent="0.15">
      <c r="B85" s="280">
        <v>41</v>
      </c>
      <c r="C85" s="288"/>
      <c r="D85" s="289"/>
      <c r="E85" s="288"/>
      <c r="F85" s="294" t="s">
        <v>251</v>
      </c>
      <c r="G85" s="288"/>
      <c r="H85" s="289"/>
      <c r="I85" s="274"/>
      <c r="J85" s="304"/>
    </row>
    <row r="86" spans="2:10" ht="11.25" customHeight="1" x14ac:dyDescent="0.15">
      <c r="B86" s="280">
        <v>42</v>
      </c>
      <c r="C86" s="288"/>
      <c r="D86" s="289"/>
      <c r="E86" s="288"/>
      <c r="F86" s="289"/>
      <c r="G86" s="288"/>
      <c r="H86" s="289"/>
      <c r="I86" s="1"/>
      <c r="J86" s="304"/>
    </row>
    <row r="87" spans="2:10" ht="11.25" customHeight="1" x14ac:dyDescent="0.15">
      <c r="B87" s="280">
        <v>43</v>
      </c>
      <c r="C87" s="288"/>
      <c r="D87" s="289"/>
      <c r="E87" s="288"/>
      <c r="F87" s="289"/>
      <c r="G87" s="288"/>
      <c r="H87" s="289"/>
      <c r="I87" s="274"/>
      <c r="J87" s="270" t="s">
        <v>252</v>
      </c>
    </row>
    <row r="88" spans="2:10" ht="11.25" customHeight="1" x14ac:dyDescent="0.15">
      <c r="B88" s="280">
        <v>44</v>
      </c>
      <c r="C88" s="312" t="s">
        <v>253</v>
      </c>
      <c r="D88" s="289"/>
      <c r="E88" s="288"/>
      <c r="F88" s="289"/>
      <c r="G88" s="288"/>
      <c r="H88" s="294" t="s">
        <v>240</v>
      </c>
      <c r="I88" s="1"/>
      <c r="J88" s="304"/>
    </row>
    <row r="89" spans="2:10" ht="11.25" customHeight="1" x14ac:dyDescent="0.15">
      <c r="B89" s="308">
        <v>45</v>
      </c>
      <c r="C89" s="313"/>
      <c r="D89" s="296"/>
      <c r="E89" s="1"/>
      <c r="F89" s="289"/>
      <c r="G89" s="288"/>
      <c r="H89" s="289"/>
      <c r="I89" s="1"/>
      <c r="J89" s="304"/>
    </row>
    <row r="90" spans="2:10" ht="11.25" customHeight="1" x14ac:dyDescent="0.15">
      <c r="B90" s="308"/>
      <c r="C90" s="314" t="s">
        <v>254</v>
      </c>
      <c r="D90" s="289"/>
      <c r="E90" s="315" t="s">
        <v>255</v>
      </c>
      <c r="F90" s="289"/>
      <c r="G90" s="288"/>
      <c r="H90" s="289"/>
      <c r="I90" s="1"/>
      <c r="J90" s="304"/>
    </row>
    <row r="91" spans="2:10" ht="11.25" customHeight="1" x14ac:dyDescent="0.15">
      <c r="B91" s="308">
        <v>46</v>
      </c>
      <c r="C91" s="316"/>
      <c r="D91" s="289"/>
      <c r="E91" s="317"/>
      <c r="F91" s="296"/>
      <c r="G91" s="288"/>
      <c r="H91" s="289"/>
      <c r="I91" s="1"/>
      <c r="J91" s="304"/>
    </row>
    <row r="92" spans="2:10" ht="11.25" customHeight="1" x14ac:dyDescent="0.15">
      <c r="B92" s="308"/>
      <c r="C92" s="288"/>
      <c r="D92" s="289"/>
      <c r="E92" s="318" t="s">
        <v>256</v>
      </c>
      <c r="F92" s="289"/>
      <c r="G92" s="288"/>
      <c r="H92" s="289"/>
      <c r="I92" s="1"/>
      <c r="J92" s="304"/>
    </row>
    <row r="93" spans="2:10" ht="11.25" customHeight="1" x14ac:dyDescent="0.15">
      <c r="B93" s="280">
        <v>47</v>
      </c>
      <c r="C93" s="288"/>
      <c r="D93" s="289"/>
      <c r="E93" s="319"/>
      <c r="F93" s="289"/>
      <c r="G93" s="288"/>
      <c r="H93" s="289"/>
      <c r="I93" s="274"/>
      <c r="J93" s="304"/>
    </row>
    <row r="94" spans="2:10" ht="11.25" customHeight="1" x14ac:dyDescent="0.15">
      <c r="B94" s="280">
        <v>48</v>
      </c>
      <c r="C94" s="288"/>
      <c r="D94" s="289"/>
      <c r="E94" s="288"/>
      <c r="F94" s="294" t="s">
        <v>257</v>
      </c>
      <c r="G94" s="288"/>
      <c r="H94" s="289"/>
      <c r="I94" s="274"/>
      <c r="J94" s="304"/>
    </row>
    <row r="95" spans="2:10" ht="11.25" customHeight="1" x14ac:dyDescent="0.15">
      <c r="B95" s="280">
        <v>49</v>
      </c>
      <c r="C95" s="288"/>
      <c r="D95" s="289"/>
      <c r="E95" s="307" t="s">
        <v>258</v>
      </c>
      <c r="F95" s="289"/>
      <c r="G95" s="288"/>
      <c r="H95" s="289"/>
      <c r="I95" s="307">
        <v>27514</v>
      </c>
      <c r="J95" s="304"/>
    </row>
    <row r="96" spans="2:10" ht="11.25" customHeight="1" x14ac:dyDescent="0.15">
      <c r="B96" s="308">
        <v>50</v>
      </c>
      <c r="C96" s="288"/>
      <c r="D96" s="289"/>
      <c r="E96" s="309"/>
      <c r="F96" s="296"/>
      <c r="G96" s="288"/>
      <c r="H96" s="289"/>
      <c r="I96" s="309"/>
      <c r="J96" s="320"/>
    </row>
    <row r="97" spans="2:10" ht="11.25" customHeight="1" x14ac:dyDescent="0.15">
      <c r="B97" s="308"/>
      <c r="C97" s="288"/>
      <c r="D97" s="289"/>
      <c r="E97" s="310" t="s">
        <v>259</v>
      </c>
      <c r="F97" s="289"/>
      <c r="G97" s="288"/>
      <c r="H97" s="289"/>
      <c r="I97" s="321" t="s">
        <v>260</v>
      </c>
      <c r="J97" s="322"/>
    </row>
    <row r="98" spans="2:10" ht="11.25" customHeight="1" x14ac:dyDescent="0.15">
      <c r="B98" s="280">
        <v>51</v>
      </c>
      <c r="C98" s="288"/>
      <c r="D98" s="289"/>
      <c r="E98" s="311"/>
      <c r="F98" s="289"/>
      <c r="G98" s="288"/>
      <c r="H98" s="289"/>
      <c r="I98" s="323"/>
      <c r="J98" s="304"/>
    </row>
    <row r="99" spans="2:10" ht="11.25" customHeight="1" x14ac:dyDescent="0.15">
      <c r="B99" s="280">
        <v>52</v>
      </c>
      <c r="C99" s="288"/>
      <c r="D99" s="289"/>
      <c r="E99" s="288"/>
      <c r="F99" s="289"/>
      <c r="G99" s="288"/>
      <c r="H99" s="289"/>
      <c r="I99" s="274"/>
      <c r="J99" s="304"/>
    </row>
    <row r="100" spans="2:10" ht="11.25" customHeight="1" x14ac:dyDescent="0.15">
      <c r="B100" s="280">
        <v>53</v>
      </c>
      <c r="C100" s="288"/>
      <c r="D100" s="289"/>
      <c r="E100" s="288"/>
      <c r="F100" s="289"/>
      <c r="G100" s="288"/>
      <c r="H100" s="289"/>
      <c r="I100" s="274"/>
      <c r="J100" s="304"/>
    </row>
    <row r="101" spans="2:10" ht="11.25" customHeight="1" x14ac:dyDescent="0.15">
      <c r="B101" s="280">
        <v>54</v>
      </c>
      <c r="C101" s="288"/>
      <c r="D101" s="289"/>
      <c r="E101" s="288"/>
      <c r="F101" s="289"/>
      <c r="G101" s="288"/>
      <c r="H101" s="289"/>
      <c r="I101" s="274"/>
      <c r="J101" s="304"/>
    </row>
    <row r="102" spans="2:10" ht="11.25" customHeight="1" x14ac:dyDescent="0.15">
      <c r="B102" s="280">
        <v>55</v>
      </c>
      <c r="C102" s="288"/>
      <c r="D102" s="289"/>
      <c r="E102" s="288"/>
      <c r="F102" s="289"/>
      <c r="G102" s="306"/>
      <c r="H102" s="289"/>
      <c r="I102" s="274"/>
      <c r="J102" s="304"/>
    </row>
    <row r="103" spans="2:10" ht="11.25" customHeight="1" x14ac:dyDescent="0.15">
      <c r="B103" s="280">
        <v>56</v>
      </c>
      <c r="C103" s="288"/>
      <c r="D103" s="289"/>
      <c r="E103" s="288"/>
      <c r="F103" s="294" t="s">
        <v>261</v>
      </c>
      <c r="G103" s="324" t="s">
        <v>262</v>
      </c>
      <c r="H103" s="296"/>
      <c r="I103" s="1"/>
      <c r="J103" s="304"/>
    </row>
    <row r="104" spans="2:10" ht="11.25" customHeight="1" x14ac:dyDescent="0.15">
      <c r="B104" s="280">
        <v>57</v>
      </c>
      <c r="C104" s="288"/>
      <c r="D104" s="294"/>
      <c r="E104" s="288"/>
      <c r="F104" s="289"/>
      <c r="G104" s="288" t="s">
        <v>263</v>
      </c>
      <c r="H104" s="289"/>
      <c r="I104" s="274"/>
      <c r="J104" s="270" t="s">
        <v>264</v>
      </c>
    </row>
    <row r="105" spans="2:10" ht="11.25" customHeight="1" x14ac:dyDescent="0.15">
      <c r="B105" s="280">
        <v>58</v>
      </c>
      <c r="C105" s="288"/>
      <c r="D105" s="294" t="s">
        <v>265</v>
      </c>
      <c r="E105" s="288"/>
      <c r="F105" s="289"/>
      <c r="G105" s="288"/>
      <c r="H105" s="289"/>
      <c r="I105" s="1"/>
      <c r="J105" s="304"/>
    </row>
    <row r="106" spans="2:10" ht="11.25" customHeight="1" x14ac:dyDescent="0.15">
      <c r="B106" s="280">
        <v>59</v>
      </c>
      <c r="C106" s="288"/>
      <c r="D106" s="289"/>
      <c r="E106" s="288"/>
      <c r="F106" s="289"/>
      <c r="G106" s="288"/>
      <c r="H106" s="289"/>
      <c r="I106" s="274"/>
      <c r="J106" s="304"/>
    </row>
    <row r="107" spans="2:10" ht="11.25" customHeight="1" x14ac:dyDescent="0.15">
      <c r="B107" s="280">
        <v>60</v>
      </c>
      <c r="C107" s="288"/>
      <c r="D107" s="289"/>
      <c r="E107" s="288"/>
      <c r="F107" s="289"/>
      <c r="G107" s="288"/>
      <c r="H107" s="289"/>
      <c r="I107" s="1"/>
      <c r="J107" s="304"/>
    </row>
    <row r="108" spans="2:10" ht="11.25" customHeight="1" x14ac:dyDescent="0.15">
      <c r="B108" s="280">
        <v>61</v>
      </c>
      <c r="C108" s="288"/>
      <c r="D108" s="289"/>
      <c r="E108" s="307" t="s">
        <v>266</v>
      </c>
      <c r="F108" s="289"/>
      <c r="G108" s="288"/>
      <c r="H108" s="289"/>
      <c r="I108" s="274"/>
      <c r="J108" s="304"/>
    </row>
    <row r="109" spans="2:10" ht="11.25" customHeight="1" x14ac:dyDescent="0.15">
      <c r="B109" s="308">
        <v>62</v>
      </c>
      <c r="C109" s="288"/>
      <c r="D109" s="289"/>
      <c r="E109" s="309"/>
      <c r="F109" s="296"/>
      <c r="G109" s="288"/>
      <c r="H109" s="289"/>
      <c r="I109" s="274"/>
      <c r="J109" s="304"/>
    </row>
    <row r="110" spans="2:10" ht="11.25" customHeight="1" x14ac:dyDescent="0.15">
      <c r="B110" s="308"/>
      <c r="C110" s="288"/>
      <c r="D110" s="289"/>
      <c r="E110" s="310" t="s">
        <v>267</v>
      </c>
      <c r="F110" s="289"/>
      <c r="G110" s="288"/>
      <c r="H110" s="289"/>
      <c r="I110" s="274"/>
      <c r="J110" s="304"/>
    </row>
    <row r="111" spans="2:10" ht="11.25" customHeight="1" x14ac:dyDescent="0.15">
      <c r="B111" s="280">
        <v>63</v>
      </c>
      <c r="C111" s="288"/>
      <c r="D111" s="289"/>
      <c r="E111" s="311"/>
      <c r="F111" s="289"/>
      <c r="G111" s="288"/>
      <c r="H111" s="294"/>
      <c r="I111" s="274"/>
      <c r="J111" s="304"/>
    </row>
    <row r="112" spans="2:10" ht="11.25" customHeight="1" x14ac:dyDescent="0.15">
      <c r="B112" s="280" t="s">
        <v>268</v>
      </c>
      <c r="C112" s="288"/>
      <c r="D112" s="289"/>
      <c r="E112" s="288"/>
      <c r="F112" s="289"/>
      <c r="G112" s="288"/>
      <c r="H112" s="294" t="s">
        <v>269</v>
      </c>
      <c r="I112" s="274"/>
      <c r="J112" s="304"/>
    </row>
    <row r="113" spans="2:10" ht="11.25" customHeight="1" x14ac:dyDescent="0.15">
      <c r="B113" s="280">
        <v>2</v>
      </c>
      <c r="C113" s="288"/>
      <c r="D113" s="289"/>
      <c r="E113" s="288"/>
      <c r="F113" s="289"/>
      <c r="G113" s="288"/>
      <c r="H113" s="289"/>
      <c r="I113" s="325">
        <v>33358</v>
      </c>
      <c r="J113" s="320"/>
    </row>
    <row r="114" spans="2:10" ht="11.25" customHeight="1" x14ac:dyDescent="0.15">
      <c r="B114" s="280">
        <v>3</v>
      </c>
      <c r="C114" s="288"/>
      <c r="D114" s="289"/>
      <c r="E114" s="288"/>
      <c r="F114" s="289"/>
      <c r="G114" s="288"/>
      <c r="H114" s="289"/>
      <c r="I114" s="274" t="s">
        <v>270</v>
      </c>
      <c r="J114" s="326"/>
    </row>
    <row r="115" spans="2:10" ht="11.25" customHeight="1" x14ac:dyDescent="0.15">
      <c r="B115" s="280">
        <v>4</v>
      </c>
      <c r="C115" s="288"/>
      <c r="D115" s="289"/>
      <c r="E115" s="288"/>
      <c r="F115" s="294" t="s">
        <v>271</v>
      </c>
      <c r="G115" s="288"/>
      <c r="H115" s="289"/>
      <c r="I115" s="274"/>
      <c r="J115" s="304"/>
    </row>
    <row r="116" spans="2:10" ht="11.25" customHeight="1" x14ac:dyDescent="0.15">
      <c r="B116" s="280">
        <v>5</v>
      </c>
      <c r="C116" s="306"/>
      <c r="D116" s="289"/>
      <c r="E116" s="288"/>
      <c r="F116" s="289"/>
      <c r="G116" s="288"/>
      <c r="H116" s="289"/>
      <c r="I116" s="274"/>
      <c r="J116" s="304"/>
    </row>
    <row r="117" spans="2:10" ht="11.25" customHeight="1" x14ac:dyDescent="0.15">
      <c r="B117" s="280">
        <v>6</v>
      </c>
      <c r="C117" s="288"/>
      <c r="D117" s="289"/>
      <c r="E117" s="288"/>
      <c r="F117" s="289"/>
      <c r="G117" s="288"/>
      <c r="H117" s="289"/>
      <c r="I117" s="274"/>
      <c r="J117" s="304"/>
    </row>
    <row r="118" spans="2:10" ht="11.25" customHeight="1" x14ac:dyDescent="0.15">
      <c r="B118" s="280">
        <v>7</v>
      </c>
      <c r="C118" s="306"/>
      <c r="D118" s="289"/>
      <c r="E118" s="288"/>
      <c r="F118" s="289"/>
      <c r="G118" s="288"/>
      <c r="H118" s="289"/>
      <c r="I118" s="1"/>
      <c r="J118" s="304"/>
    </row>
    <row r="119" spans="2:10" ht="11.25" customHeight="1" x14ac:dyDescent="0.15">
      <c r="B119" s="280">
        <v>8</v>
      </c>
      <c r="C119" s="288"/>
      <c r="D119" s="289"/>
      <c r="E119" s="288"/>
      <c r="F119" s="289"/>
      <c r="G119" s="327"/>
      <c r="H119" s="289"/>
      <c r="I119" s="274"/>
      <c r="J119" s="270" t="s">
        <v>272</v>
      </c>
    </row>
    <row r="120" spans="2:10" ht="11.25" customHeight="1" x14ac:dyDescent="0.15">
      <c r="B120" s="280">
        <v>9</v>
      </c>
      <c r="C120" s="312" t="s">
        <v>273</v>
      </c>
      <c r="D120" s="289"/>
      <c r="E120" s="288"/>
      <c r="F120" s="289"/>
      <c r="G120" s="328" t="s">
        <v>274</v>
      </c>
      <c r="H120" s="289"/>
      <c r="I120" s="1"/>
      <c r="J120" s="304"/>
    </row>
    <row r="121" spans="2:10" ht="11.25" customHeight="1" x14ac:dyDescent="0.15">
      <c r="B121" s="308">
        <v>10</v>
      </c>
      <c r="C121" s="329"/>
      <c r="D121" s="296"/>
      <c r="E121" s="330"/>
      <c r="F121" s="289"/>
      <c r="G121" s="331"/>
      <c r="H121" s="332"/>
      <c r="I121" s="274"/>
      <c r="J121" s="304"/>
    </row>
    <row r="122" spans="2:10" ht="11.25" customHeight="1" x14ac:dyDescent="0.15">
      <c r="B122" s="308"/>
      <c r="C122" s="333" t="s">
        <v>275</v>
      </c>
      <c r="D122" s="289"/>
      <c r="E122" s="315" t="s">
        <v>276</v>
      </c>
      <c r="F122" s="289"/>
      <c r="G122" s="334" t="s">
        <v>277</v>
      </c>
      <c r="H122" s="289"/>
      <c r="I122" s="335"/>
      <c r="J122" s="304"/>
    </row>
    <row r="123" spans="2:10" ht="11.25" customHeight="1" x14ac:dyDescent="0.15">
      <c r="B123" s="308">
        <v>11</v>
      </c>
      <c r="C123" s="336"/>
      <c r="D123" s="289"/>
      <c r="E123" s="317"/>
      <c r="F123" s="296"/>
      <c r="G123" s="337"/>
      <c r="H123" s="289"/>
      <c r="I123" s="1"/>
      <c r="J123" s="304"/>
    </row>
    <row r="124" spans="2:10" ht="11.25" customHeight="1" x14ac:dyDescent="0.15">
      <c r="B124" s="308"/>
      <c r="C124" s="338"/>
      <c r="D124" s="289"/>
      <c r="E124" s="339" t="s">
        <v>278</v>
      </c>
      <c r="F124" s="289"/>
      <c r="G124" s="337"/>
      <c r="H124" s="289"/>
      <c r="I124" s="1"/>
      <c r="J124" s="304"/>
    </row>
    <row r="125" spans="2:10" ht="11.25" customHeight="1" x14ac:dyDescent="0.15">
      <c r="B125" s="280">
        <v>12</v>
      </c>
      <c r="C125" s="288"/>
      <c r="D125" s="289"/>
      <c r="E125" s="316"/>
      <c r="F125" s="289"/>
      <c r="G125" s="288"/>
      <c r="H125" s="289"/>
      <c r="I125" s="274"/>
      <c r="J125" s="304"/>
    </row>
    <row r="126" spans="2:10" ht="11.25" customHeight="1" x14ac:dyDescent="0.15">
      <c r="B126" s="280">
        <v>13</v>
      </c>
      <c r="C126" s="288"/>
      <c r="D126" s="294" t="s">
        <v>279</v>
      </c>
      <c r="E126" s="288"/>
      <c r="F126" s="289"/>
      <c r="G126" s="288"/>
      <c r="H126" s="294" t="s">
        <v>280</v>
      </c>
      <c r="I126" s="274"/>
      <c r="J126" s="304"/>
    </row>
    <row r="127" spans="2:10" ht="11.25" customHeight="1" x14ac:dyDescent="0.15">
      <c r="B127" s="280">
        <v>14</v>
      </c>
      <c r="C127" s="288"/>
      <c r="D127" s="289"/>
      <c r="E127" s="288"/>
      <c r="F127" s="289"/>
      <c r="G127" s="288"/>
      <c r="H127" s="289"/>
      <c r="I127" s="340">
        <v>37741</v>
      </c>
      <c r="J127" s="320"/>
    </row>
    <row r="128" spans="2:10" ht="11.25" customHeight="1" x14ac:dyDescent="0.15">
      <c r="B128" s="280">
        <v>15</v>
      </c>
      <c r="C128" s="288"/>
      <c r="D128" s="289"/>
      <c r="E128" s="288"/>
      <c r="F128" s="294" t="s">
        <v>281</v>
      </c>
      <c r="G128" s="306"/>
      <c r="H128" s="289"/>
      <c r="I128" s="341" t="s">
        <v>282</v>
      </c>
      <c r="J128" s="326"/>
    </row>
    <row r="129" spans="2:10" ht="11.25" customHeight="1" x14ac:dyDescent="0.15">
      <c r="B129" s="280">
        <v>16</v>
      </c>
      <c r="C129" s="288"/>
      <c r="D129" s="289"/>
      <c r="E129" s="288"/>
      <c r="F129" s="289"/>
      <c r="G129" s="327" t="s">
        <v>283</v>
      </c>
      <c r="H129" s="289"/>
      <c r="I129" s="1"/>
      <c r="J129" s="342" t="s">
        <v>284</v>
      </c>
    </row>
    <row r="130" spans="2:10" ht="11.25" customHeight="1" x14ac:dyDescent="0.15">
      <c r="B130" s="280">
        <v>17</v>
      </c>
      <c r="C130" s="288"/>
      <c r="D130" s="289"/>
      <c r="E130" s="288"/>
      <c r="F130" s="289"/>
      <c r="G130" s="341" t="s">
        <v>285</v>
      </c>
      <c r="H130" s="343" t="s">
        <v>286</v>
      </c>
      <c r="I130" s="1"/>
      <c r="J130" s="344"/>
    </row>
    <row r="131" spans="2:10" ht="11.25" customHeight="1" x14ac:dyDescent="0.15">
      <c r="B131" s="345">
        <v>18</v>
      </c>
      <c r="C131" s="346" t="s">
        <v>287</v>
      </c>
      <c r="D131" s="347"/>
      <c r="E131" s="346" t="s">
        <v>287</v>
      </c>
      <c r="F131" s="296"/>
      <c r="G131" s="348" t="s">
        <v>287</v>
      </c>
      <c r="H131" s="349"/>
      <c r="I131" s="350">
        <v>38795</v>
      </c>
      <c r="J131" s="351"/>
    </row>
    <row r="132" spans="2:10" ht="11.25" customHeight="1" x14ac:dyDescent="0.15">
      <c r="B132" s="131" t="s">
        <v>288</v>
      </c>
      <c r="J132" s="134"/>
    </row>
  </sheetData>
  <mergeCells count="33">
    <mergeCell ref="H130:H131"/>
    <mergeCell ref="C120:C121"/>
    <mergeCell ref="G120:G121"/>
    <mergeCell ref="B121:B122"/>
    <mergeCell ref="C122:C123"/>
    <mergeCell ref="E122:E123"/>
    <mergeCell ref="G122:G124"/>
    <mergeCell ref="B123:B124"/>
    <mergeCell ref="E124:E125"/>
    <mergeCell ref="E95:E96"/>
    <mergeCell ref="I95:I96"/>
    <mergeCell ref="B96:B97"/>
    <mergeCell ref="E97:E98"/>
    <mergeCell ref="I97:I98"/>
    <mergeCell ref="E108:E109"/>
    <mergeCell ref="B109:B110"/>
    <mergeCell ref="E110:E111"/>
    <mergeCell ref="C88:C89"/>
    <mergeCell ref="B89:B90"/>
    <mergeCell ref="C90:C91"/>
    <mergeCell ref="E90:E91"/>
    <mergeCell ref="B91:B92"/>
    <mergeCell ref="E92:E93"/>
    <mergeCell ref="B4:B5"/>
    <mergeCell ref="C4:D4"/>
    <mergeCell ref="E4:F4"/>
    <mergeCell ref="G4:H4"/>
    <mergeCell ref="I4:J4"/>
    <mergeCell ref="E80:E81"/>
    <mergeCell ref="I80:I81"/>
    <mergeCell ref="B81:B82"/>
    <mergeCell ref="E82:E83"/>
    <mergeCell ref="I82:I83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Ｐゴシック,標準"20.行  財  政</oddHeader>
    <oddFooter>&amp;C&amp;"ＭＳ Ｐゴシック,標準"-145-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B492-E0F8-4970-A348-306EAB918932}">
  <sheetPr>
    <pageSetUpPr fitToPage="1"/>
  </sheetPr>
  <dimension ref="A1:R111"/>
  <sheetViews>
    <sheetView showGridLines="0" zoomScaleNormal="100" workbookViewId="0"/>
  </sheetViews>
  <sheetFormatPr defaultRowHeight="13.5" x14ac:dyDescent="0.15"/>
  <cols>
    <col min="1" max="1" width="1.625" style="356" customWidth="1"/>
    <col min="2" max="2" width="5.25" style="353" customWidth="1"/>
    <col min="3" max="3" width="2" style="353" customWidth="1"/>
    <col min="4" max="4" width="8.75" style="354" customWidth="1"/>
    <col min="5" max="5" width="9.75" style="355" customWidth="1"/>
    <col min="6" max="6" width="2" style="355" customWidth="1"/>
    <col min="7" max="7" width="8.75" style="356" customWidth="1"/>
    <col min="8" max="8" width="9.75" style="357" customWidth="1"/>
    <col min="9" max="9" width="2" style="357" customWidth="1"/>
    <col min="10" max="10" width="8.75" style="356" customWidth="1"/>
    <col min="11" max="11" width="9.75" style="357" customWidth="1"/>
    <col min="12" max="12" width="2" style="357" customWidth="1"/>
    <col min="13" max="13" width="8.75" style="356" customWidth="1"/>
    <col min="14" max="14" width="9.75" style="357" customWidth="1"/>
    <col min="15" max="15" width="3.625" customWidth="1"/>
  </cols>
  <sheetData>
    <row r="1" spans="1:14" ht="30" customHeight="1" x14ac:dyDescent="0.15">
      <c r="A1" s="7" t="s">
        <v>289</v>
      </c>
    </row>
    <row r="2" spans="1:14" ht="15" customHeight="1" x14ac:dyDescent="0.15">
      <c r="A2" s="358"/>
      <c r="B2" s="359"/>
      <c r="C2" s="359"/>
    </row>
    <row r="3" spans="1:14" ht="13.5" customHeight="1" x14ac:dyDescent="0.15">
      <c r="B3" s="360" t="s">
        <v>194</v>
      </c>
      <c r="C3" s="361" t="s">
        <v>290</v>
      </c>
      <c r="D3" s="362" t="s">
        <v>195</v>
      </c>
      <c r="E3" s="363"/>
      <c r="F3" s="361" t="s">
        <v>290</v>
      </c>
      <c r="G3" s="362" t="s">
        <v>196</v>
      </c>
      <c r="H3" s="363"/>
      <c r="I3" s="361" t="s">
        <v>290</v>
      </c>
      <c r="J3" s="362" t="s">
        <v>197</v>
      </c>
      <c r="K3" s="363"/>
      <c r="L3" s="361" t="s">
        <v>290</v>
      </c>
      <c r="M3" s="362" t="s">
        <v>198</v>
      </c>
      <c r="N3" s="363"/>
    </row>
    <row r="4" spans="1:14" ht="13.5" customHeight="1" x14ac:dyDescent="0.15">
      <c r="B4" s="364"/>
      <c r="C4" s="365"/>
      <c r="D4" s="366" t="s">
        <v>199</v>
      </c>
      <c r="E4" s="367" t="s">
        <v>200</v>
      </c>
      <c r="F4" s="365"/>
      <c r="G4" s="368" t="s">
        <v>199</v>
      </c>
      <c r="H4" s="369" t="s">
        <v>200</v>
      </c>
      <c r="I4" s="365"/>
      <c r="J4" s="368" t="s">
        <v>199</v>
      </c>
      <c r="K4" s="369" t="s">
        <v>200</v>
      </c>
      <c r="L4" s="365"/>
      <c r="M4" s="368" t="s">
        <v>199</v>
      </c>
      <c r="N4" s="369" t="s">
        <v>200</v>
      </c>
    </row>
    <row r="5" spans="1:14" ht="6.75" customHeight="1" x14ac:dyDescent="0.15">
      <c r="B5" s="370" t="s">
        <v>236</v>
      </c>
      <c r="C5" s="371">
        <v>1</v>
      </c>
      <c r="D5" s="372" t="s">
        <v>237</v>
      </c>
      <c r="E5" s="373" t="s">
        <v>291</v>
      </c>
      <c r="F5" s="374"/>
      <c r="G5" s="375"/>
      <c r="H5" s="376"/>
      <c r="I5" s="377"/>
      <c r="J5" s="375"/>
      <c r="K5" s="376"/>
      <c r="L5" s="378"/>
      <c r="M5" s="379"/>
      <c r="N5" s="380"/>
    </row>
    <row r="6" spans="1:14" ht="6.75" customHeight="1" x14ac:dyDescent="0.15">
      <c r="B6" s="308"/>
      <c r="C6" s="381"/>
      <c r="D6" s="382"/>
      <c r="E6" s="383"/>
      <c r="F6" s="384"/>
      <c r="G6" s="385"/>
      <c r="H6" s="386"/>
      <c r="I6" s="387"/>
      <c r="J6" s="385"/>
      <c r="K6" s="386"/>
      <c r="L6" s="388">
        <v>1</v>
      </c>
      <c r="M6" s="389" t="s">
        <v>292</v>
      </c>
      <c r="N6" s="373" t="s">
        <v>293</v>
      </c>
    </row>
    <row r="7" spans="1:14" ht="6.75" customHeight="1" x14ac:dyDescent="0.15">
      <c r="B7" s="308">
        <v>30</v>
      </c>
      <c r="C7" s="390"/>
      <c r="D7" s="391"/>
      <c r="E7" s="383"/>
      <c r="F7" s="388">
        <v>1</v>
      </c>
      <c r="G7" s="389" t="s">
        <v>294</v>
      </c>
      <c r="H7" s="373" t="s">
        <v>295</v>
      </c>
      <c r="I7" s="392"/>
      <c r="J7" s="389" t="s">
        <v>292</v>
      </c>
      <c r="K7" s="393"/>
      <c r="L7" s="394"/>
      <c r="M7" s="395"/>
      <c r="N7" s="396"/>
    </row>
    <row r="8" spans="1:14" ht="6.75" customHeight="1" x14ac:dyDescent="0.15">
      <c r="B8" s="308"/>
      <c r="C8" s="390"/>
      <c r="D8" s="391"/>
      <c r="E8" s="383"/>
      <c r="F8" s="394"/>
      <c r="G8" s="395"/>
      <c r="H8" s="396"/>
      <c r="I8" s="397"/>
      <c r="J8" s="398"/>
      <c r="K8" s="399"/>
      <c r="L8" s="392"/>
      <c r="M8" s="400" t="s">
        <v>296</v>
      </c>
      <c r="N8" s="393"/>
    </row>
    <row r="9" spans="1:14" ht="6.75" customHeight="1" x14ac:dyDescent="0.15">
      <c r="B9" s="308">
        <v>31</v>
      </c>
      <c r="C9" s="390"/>
      <c r="D9" s="391"/>
      <c r="E9" s="383"/>
      <c r="F9" s="388">
        <v>2</v>
      </c>
      <c r="G9" s="389" t="s">
        <v>297</v>
      </c>
      <c r="H9" s="373" t="s">
        <v>298</v>
      </c>
      <c r="I9" s="397"/>
      <c r="J9" s="395"/>
      <c r="K9" s="399"/>
      <c r="L9" s="401">
        <v>2</v>
      </c>
      <c r="M9" s="402"/>
      <c r="N9" s="383" t="s">
        <v>299</v>
      </c>
    </row>
    <row r="10" spans="1:14" ht="6.75" customHeight="1" x14ac:dyDescent="0.15">
      <c r="B10" s="308"/>
      <c r="C10" s="390"/>
      <c r="D10" s="391"/>
      <c r="E10" s="383"/>
      <c r="F10" s="394"/>
      <c r="G10" s="395"/>
      <c r="H10" s="396"/>
      <c r="I10" s="397"/>
      <c r="J10" s="403" t="s">
        <v>300</v>
      </c>
      <c r="K10" s="399"/>
      <c r="L10" s="401"/>
      <c r="M10" s="404" t="s">
        <v>301</v>
      </c>
      <c r="N10" s="383"/>
    </row>
    <row r="11" spans="1:14" ht="6.75" customHeight="1" x14ac:dyDescent="0.15">
      <c r="B11" s="308">
        <v>32</v>
      </c>
      <c r="C11" s="390"/>
      <c r="D11" s="391"/>
      <c r="E11" s="383"/>
      <c r="F11" s="405"/>
      <c r="G11" s="406" t="s">
        <v>302</v>
      </c>
      <c r="H11" s="399"/>
      <c r="I11" s="397"/>
      <c r="J11" s="407"/>
      <c r="K11" s="399"/>
      <c r="L11" s="408"/>
      <c r="M11" s="409"/>
      <c r="N11" s="410"/>
    </row>
    <row r="12" spans="1:14" ht="6.75" customHeight="1" x14ac:dyDescent="0.15">
      <c r="B12" s="308"/>
      <c r="C12" s="390"/>
      <c r="D12" s="391"/>
      <c r="E12" s="383"/>
      <c r="F12" s="405"/>
      <c r="G12" s="402"/>
      <c r="H12" s="399"/>
      <c r="I12" s="397"/>
      <c r="J12" s="411" t="s">
        <v>303</v>
      </c>
      <c r="K12" s="399"/>
      <c r="L12" s="392"/>
      <c r="M12" s="400" t="s">
        <v>304</v>
      </c>
      <c r="N12" s="393"/>
    </row>
    <row r="13" spans="1:14" ht="6.75" customHeight="1" x14ac:dyDescent="0.15">
      <c r="B13" s="308">
        <v>33</v>
      </c>
      <c r="C13" s="390"/>
      <c r="D13" s="391"/>
      <c r="E13" s="383"/>
      <c r="F13" s="405"/>
      <c r="G13" s="412"/>
      <c r="H13" s="399"/>
      <c r="I13" s="397"/>
      <c r="J13" s="413"/>
      <c r="K13" s="399"/>
      <c r="L13" s="401">
        <v>3</v>
      </c>
      <c r="M13" s="402"/>
      <c r="N13" s="383" t="s">
        <v>305</v>
      </c>
    </row>
    <row r="14" spans="1:14" ht="6.75" customHeight="1" x14ac:dyDescent="0.15">
      <c r="B14" s="308"/>
      <c r="C14" s="390"/>
      <c r="D14" s="411" t="s">
        <v>306</v>
      </c>
      <c r="E14" s="383"/>
      <c r="F14" s="401">
        <v>3</v>
      </c>
      <c r="G14" s="404" t="s">
        <v>307</v>
      </c>
      <c r="H14" s="383" t="s">
        <v>308</v>
      </c>
      <c r="I14" s="397"/>
      <c r="J14" s="389" t="s">
        <v>309</v>
      </c>
      <c r="K14" s="399"/>
      <c r="L14" s="401"/>
      <c r="M14" s="414">
        <v>21752</v>
      </c>
      <c r="N14" s="383"/>
    </row>
    <row r="15" spans="1:14" ht="6.75" customHeight="1" x14ac:dyDescent="0.15">
      <c r="B15" s="308">
        <v>34</v>
      </c>
      <c r="C15" s="415"/>
      <c r="D15" s="413"/>
      <c r="E15" s="396"/>
      <c r="F15" s="401"/>
      <c r="G15" s="409"/>
      <c r="H15" s="383"/>
      <c r="I15" s="397"/>
      <c r="J15" s="395"/>
      <c r="K15" s="399"/>
      <c r="L15" s="408"/>
      <c r="M15" s="409"/>
      <c r="N15" s="410"/>
    </row>
    <row r="16" spans="1:14" ht="6.75" customHeight="1" x14ac:dyDescent="0.15">
      <c r="B16" s="308"/>
      <c r="C16" s="416">
        <v>2</v>
      </c>
      <c r="D16" s="372" t="s">
        <v>310</v>
      </c>
      <c r="E16" s="373" t="s">
        <v>311</v>
      </c>
      <c r="F16" s="405"/>
      <c r="G16" s="417" t="s">
        <v>312</v>
      </c>
      <c r="H16" s="399"/>
      <c r="I16" s="397"/>
      <c r="J16" s="389" t="s">
        <v>313</v>
      </c>
      <c r="K16" s="383" t="s">
        <v>314</v>
      </c>
      <c r="L16" s="388">
        <v>4</v>
      </c>
      <c r="M16" s="389" t="s">
        <v>315</v>
      </c>
      <c r="N16" s="373" t="s">
        <v>293</v>
      </c>
    </row>
    <row r="17" spans="2:14" ht="6.75" customHeight="1" x14ac:dyDescent="0.15">
      <c r="B17" s="308">
        <v>35</v>
      </c>
      <c r="C17" s="418"/>
      <c r="D17" s="382"/>
      <c r="E17" s="383"/>
      <c r="F17" s="405"/>
      <c r="G17" s="402"/>
      <c r="H17" s="399"/>
      <c r="I17" s="401">
        <v>1</v>
      </c>
      <c r="J17" s="395"/>
      <c r="K17" s="383"/>
      <c r="L17" s="394"/>
      <c r="M17" s="395"/>
      <c r="N17" s="396"/>
    </row>
    <row r="18" spans="2:14" ht="6.75" customHeight="1" x14ac:dyDescent="0.15">
      <c r="B18" s="308"/>
      <c r="C18" s="418"/>
      <c r="D18" s="391"/>
      <c r="E18" s="383"/>
      <c r="F18" s="405"/>
      <c r="G18" s="404" t="s">
        <v>316</v>
      </c>
      <c r="H18" s="399"/>
      <c r="I18" s="401"/>
      <c r="J18" s="419" t="s">
        <v>317</v>
      </c>
      <c r="K18" s="399"/>
      <c r="L18" s="388">
        <v>5</v>
      </c>
      <c r="M18" s="420" t="s">
        <v>318</v>
      </c>
      <c r="N18" s="373" t="s">
        <v>319</v>
      </c>
    </row>
    <row r="19" spans="2:14" ht="6.75" customHeight="1" x14ac:dyDescent="0.15">
      <c r="B19" s="308">
        <v>36</v>
      </c>
      <c r="C19" s="418"/>
      <c r="D19" s="391"/>
      <c r="E19" s="383"/>
      <c r="F19" s="421"/>
      <c r="G19" s="409"/>
      <c r="H19" s="410"/>
      <c r="I19" s="397"/>
      <c r="J19" s="422"/>
      <c r="K19" s="399"/>
      <c r="L19" s="394"/>
      <c r="M19" s="423"/>
      <c r="N19" s="396"/>
    </row>
    <row r="20" spans="2:14" ht="6.75" customHeight="1" x14ac:dyDescent="0.15">
      <c r="B20" s="308"/>
      <c r="C20" s="418"/>
      <c r="D20" s="391"/>
      <c r="E20" s="383"/>
      <c r="F20" s="388">
        <v>4</v>
      </c>
      <c r="G20" s="389" t="s">
        <v>320</v>
      </c>
      <c r="H20" s="373" t="s">
        <v>321</v>
      </c>
      <c r="I20" s="397"/>
      <c r="J20" s="412"/>
      <c r="K20" s="399"/>
      <c r="L20" s="388">
        <v>6</v>
      </c>
      <c r="M20" s="389" t="s">
        <v>322</v>
      </c>
      <c r="N20" s="373" t="s">
        <v>323</v>
      </c>
    </row>
    <row r="21" spans="2:14" ht="6.75" customHeight="1" x14ac:dyDescent="0.15">
      <c r="B21" s="308">
        <v>37</v>
      </c>
      <c r="C21" s="418"/>
      <c r="D21" s="391"/>
      <c r="E21" s="383"/>
      <c r="F21" s="394"/>
      <c r="G21" s="395"/>
      <c r="H21" s="396"/>
      <c r="I21" s="397"/>
      <c r="J21" s="412"/>
      <c r="K21" s="399"/>
      <c r="L21" s="394"/>
      <c r="M21" s="395"/>
      <c r="N21" s="396"/>
    </row>
    <row r="22" spans="2:14" ht="6.75" customHeight="1" x14ac:dyDescent="0.15">
      <c r="B22" s="308"/>
      <c r="C22" s="418"/>
      <c r="D22" s="411" t="s">
        <v>324</v>
      </c>
      <c r="E22" s="383"/>
      <c r="F22" s="405"/>
      <c r="G22" s="417" t="s">
        <v>325</v>
      </c>
      <c r="H22" s="399"/>
      <c r="I22" s="397"/>
      <c r="J22" s="412"/>
      <c r="K22" s="399"/>
      <c r="L22" s="388">
        <v>7</v>
      </c>
      <c r="M22" s="389" t="s">
        <v>326</v>
      </c>
      <c r="N22" s="373" t="s">
        <v>327</v>
      </c>
    </row>
    <row r="23" spans="2:14" ht="6.75" customHeight="1" x14ac:dyDescent="0.15">
      <c r="B23" s="308">
        <v>38</v>
      </c>
      <c r="C23" s="424"/>
      <c r="D23" s="413"/>
      <c r="E23" s="396"/>
      <c r="F23" s="405"/>
      <c r="G23" s="402"/>
      <c r="H23" s="399"/>
      <c r="I23" s="397"/>
      <c r="J23" s="412"/>
      <c r="K23" s="399"/>
      <c r="L23" s="394"/>
      <c r="M23" s="395"/>
      <c r="N23" s="396"/>
    </row>
    <row r="24" spans="2:14" ht="6.75" customHeight="1" x14ac:dyDescent="0.15">
      <c r="B24" s="308"/>
      <c r="C24" s="416">
        <v>3</v>
      </c>
      <c r="D24" s="372" t="s">
        <v>328</v>
      </c>
      <c r="E24" s="425"/>
      <c r="F24" s="405"/>
      <c r="G24" s="412"/>
      <c r="H24" s="399"/>
      <c r="I24" s="397"/>
      <c r="J24" s="426">
        <v>23466</v>
      </c>
      <c r="K24" s="399"/>
      <c r="L24" s="388">
        <v>8</v>
      </c>
      <c r="M24" s="389" t="s">
        <v>329</v>
      </c>
      <c r="N24" s="373" t="s">
        <v>330</v>
      </c>
    </row>
    <row r="25" spans="2:14" ht="6.75" customHeight="1" x14ac:dyDescent="0.15">
      <c r="B25" s="308">
        <v>39</v>
      </c>
      <c r="C25" s="418"/>
      <c r="D25" s="382"/>
      <c r="E25" s="425"/>
      <c r="F25" s="405"/>
      <c r="G25" s="412"/>
      <c r="H25" s="399"/>
      <c r="I25" s="397"/>
      <c r="J25" s="427"/>
      <c r="K25" s="399"/>
      <c r="L25" s="394"/>
      <c r="M25" s="395"/>
      <c r="N25" s="396"/>
    </row>
    <row r="26" spans="2:14" ht="6.75" customHeight="1" x14ac:dyDescent="0.15">
      <c r="B26" s="308"/>
      <c r="C26" s="418"/>
      <c r="D26" s="428"/>
      <c r="E26" s="383" t="s">
        <v>331</v>
      </c>
      <c r="F26" s="405"/>
      <c r="G26" s="412"/>
      <c r="H26" s="399"/>
      <c r="I26" s="397"/>
      <c r="J26" s="429" t="s">
        <v>332</v>
      </c>
      <c r="K26" s="399"/>
      <c r="L26" s="392"/>
      <c r="M26" s="430" t="s">
        <v>333</v>
      </c>
      <c r="N26" s="393"/>
    </row>
    <row r="27" spans="2:14" ht="6.75" customHeight="1" x14ac:dyDescent="0.15">
      <c r="B27" s="308">
        <v>40</v>
      </c>
      <c r="C27" s="418"/>
      <c r="D27" s="391"/>
      <c r="E27" s="383"/>
      <c r="F27" s="401">
        <v>5</v>
      </c>
      <c r="G27" s="412"/>
      <c r="H27" s="383" t="s">
        <v>334</v>
      </c>
      <c r="I27" s="397"/>
      <c r="J27" s="422"/>
      <c r="K27" s="399"/>
      <c r="L27" s="401">
        <v>9</v>
      </c>
      <c r="M27" s="431"/>
      <c r="N27" s="383" t="s">
        <v>335</v>
      </c>
    </row>
    <row r="28" spans="2:14" ht="6.75" customHeight="1" x14ac:dyDescent="0.15">
      <c r="B28" s="308"/>
      <c r="C28" s="418"/>
      <c r="D28" s="411" t="s">
        <v>336</v>
      </c>
      <c r="E28" s="425"/>
      <c r="F28" s="401"/>
      <c r="G28" s="412"/>
      <c r="H28" s="383"/>
      <c r="I28" s="397"/>
      <c r="J28" s="426">
        <v>24159</v>
      </c>
      <c r="K28" s="399"/>
      <c r="L28" s="401"/>
      <c r="M28" s="432" t="s">
        <v>337</v>
      </c>
      <c r="N28" s="383"/>
    </row>
    <row r="29" spans="2:14" ht="6.75" customHeight="1" x14ac:dyDescent="0.15">
      <c r="B29" s="308">
        <v>41</v>
      </c>
      <c r="C29" s="424"/>
      <c r="D29" s="413"/>
      <c r="E29" s="433"/>
      <c r="F29" s="405"/>
      <c r="G29" s="412"/>
      <c r="H29" s="399"/>
      <c r="I29" s="408"/>
      <c r="J29" s="427"/>
      <c r="K29" s="410"/>
      <c r="L29" s="408"/>
      <c r="M29" s="434"/>
      <c r="N29" s="410"/>
    </row>
    <row r="30" spans="2:14" ht="6.75" customHeight="1" x14ac:dyDescent="0.15">
      <c r="B30" s="308"/>
      <c r="C30" s="416">
        <v>4</v>
      </c>
      <c r="D30" s="372" t="s">
        <v>338</v>
      </c>
      <c r="E30" s="373" t="s">
        <v>339</v>
      </c>
      <c r="F30" s="405"/>
      <c r="G30" s="412"/>
      <c r="H30" s="399"/>
      <c r="I30" s="401">
        <v>2</v>
      </c>
      <c r="J30" s="435" t="s">
        <v>340</v>
      </c>
      <c r="K30" s="393"/>
      <c r="L30" s="388">
        <v>10</v>
      </c>
      <c r="M30" s="389" t="s">
        <v>341</v>
      </c>
      <c r="N30" s="373" t="s">
        <v>330</v>
      </c>
    </row>
    <row r="31" spans="2:14" ht="6.75" customHeight="1" x14ac:dyDescent="0.15">
      <c r="B31" s="308">
        <v>42</v>
      </c>
      <c r="C31" s="418"/>
      <c r="D31" s="382"/>
      <c r="E31" s="383"/>
      <c r="F31" s="405"/>
      <c r="G31" s="412"/>
      <c r="H31" s="399"/>
      <c r="I31" s="401"/>
      <c r="J31" s="436"/>
      <c r="K31" s="383" t="s">
        <v>342</v>
      </c>
      <c r="L31" s="394"/>
      <c r="M31" s="395"/>
      <c r="N31" s="396"/>
    </row>
    <row r="32" spans="2:14" ht="6.75" customHeight="1" x14ac:dyDescent="0.15">
      <c r="B32" s="308"/>
      <c r="C32" s="418"/>
      <c r="D32" s="411" t="s">
        <v>343</v>
      </c>
      <c r="E32" s="383"/>
      <c r="F32" s="405"/>
      <c r="G32" s="412"/>
      <c r="H32" s="399"/>
      <c r="I32" s="401"/>
      <c r="J32" s="426">
        <v>24927</v>
      </c>
      <c r="K32" s="383"/>
      <c r="L32" s="405"/>
      <c r="M32" s="430" t="s">
        <v>344</v>
      </c>
      <c r="N32" s="399"/>
    </row>
    <row r="33" spans="2:18" ht="6.75" customHeight="1" x14ac:dyDescent="0.15">
      <c r="B33" s="308">
        <v>43</v>
      </c>
      <c r="C33" s="424"/>
      <c r="D33" s="413"/>
      <c r="E33" s="396"/>
      <c r="F33" s="405"/>
      <c r="G33" s="412"/>
      <c r="H33" s="399"/>
      <c r="I33" s="394"/>
      <c r="J33" s="427"/>
      <c r="K33" s="410"/>
      <c r="L33" s="397"/>
      <c r="M33" s="431"/>
      <c r="N33" s="399"/>
    </row>
    <row r="34" spans="2:18" ht="6.75" customHeight="1" x14ac:dyDescent="0.15">
      <c r="B34" s="308"/>
      <c r="C34" s="416">
        <v>5</v>
      </c>
      <c r="D34" s="437" t="s">
        <v>345</v>
      </c>
      <c r="E34" s="373" t="s">
        <v>265</v>
      </c>
      <c r="F34" s="405"/>
      <c r="G34" s="404" t="s">
        <v>346</v>
      </c>
      <c r="H34" s="399"/>
      <c r="I34" s="388">
        <v>3</v>
      </c>
      <c r="J34" s="438" t="s">
        <v>347</v>
      </c>
      <c r="K34" s="373" t="s">
        <v>348</v>
      </c>
      <c r="L34" s="405"/>
      <c r="M34" s="412"/>
      <c r="N34" s="399"/>
    </row>
    <row r="35" spans="2:18" ht="6.75" customHeight="1" x14ac:dyDescent="0.15">
      <c r="B35" s="308">
        <v>44</v>
      </c>
      <c r="C35" s="418"/>
      <c r="D35" s="439"/>
      <c r="E35" s="383"/>
      <c r="F35" s="421"/>
      <c r="G35" s="409"/>
      <c r="H35" s="410"/>
      <c r="I35" s="394"/>
      <c r="J35" s="440"/>
      <c r="K35" s="396"/>
      <c r="L35" s="401">
        <v>11</v>
      </c>
      <c r="M35" s="412"/>
      <c r="N35" s="383" t="s">
        <v>349</v>
      </c>
    </row>
    <row r="36" spans="2:18" ht="6.75" customHeight="1" x14ac:dyDescent="0.15">
      <c r="B36" s="308"/>
      <c r="C36" s="418"/>
      <c r="D36" s="411" t="s">
        <v>350</v>
      </c>
      <c r="E36" s="383"/>
      <c r="F36" s="405"/>
      <c r="G36" s="417" t="s">
        <v>351</v>
      </c>
      <c r="H36" s="399"/>
      <c r="I36" s="388">
        <v>4</v>
      </c>
      <c r="J36" s="438" t="s">
        <v>352</v>
      </c>
      <c r="K36" s="373" t="s">
        <v>353</v>
      </c>
      <c r="L36" s="401"/>
      <c r="M36" s="412"/>
      <c r="N36" s="383"/>
    </row>
    <row r="37" spans="2:18" ht="6.75" customHeight="1" x14ac:dyDescent="0.15">
      <c r="B37" s="308">
        <v>45</v>
      </c>
      <c r="C37" s="424"/>
      <c r="D37" s="413"/>
      <c r="E37" s="396"/>
      <c r="F37" s="401">
        <v>6</v>
      </c>
      <c r="G37" s="402"/>
      <c r="H37" s="383" t="s">
        <v>354</v>
      </c>
      <c r="I37" s="394"/>
      <c r="J37" s="440"/>
      <c r="K37" s="396"/>
      <c r="L37" s="405"/>
      <c r="M37" s="412"/>
      <c r="N37" s="399"/>
    </row>
    <row r="38" spans="2:18" ht="6.75" customHeight="1" x14ac:dyDescent="0.15">
      <c r="B38" s="308"/>
      <c r="C38" s="416">
        <v>6</v>
      </c>
      <c r="D38" s="372" t="s">
        <v>355</v>
      </c>
      <c r="E38" s="373" t="s">
        <v>356</v>
      </c>
      <c r="F38" s="401"/>
      <c r="G38" s="404" t="s">
        <v>357</v>
      </c>
      <c r="H38" s="383"/>
      <c r="I38" s="388">
        <v>5</v>
      </c>
      <c r="J38" s="438" t="s">
        <v>358</v>
      </c>
      <c r="K38" s="373" t="s">
        <v>359</v>
      </c>
      <c r="L38" s="405"/>
      <c r="M38" s="404" t="s">
        <v>360</v>
      </c>
      <c r="N38" s="399"/>
      <c r="P38" s="441"/>
      <c r="Q38" s="441"/>
      <c r="R38" s="441"/>
    </row>
    <row r="39" spans="2:18" ht="6.75" customHeight="1" x14ac:dyDescent="0.15">
      <c r="B39" s="308">
        <v>46</v>
      </c>
      <c r="C39" s="418"/>
      <c r="D39" s="382"/>
      <c r="E39" s="383"/>
      <c r="F39" s="421"/>
      <c r="G39" s="409"/>
      <c r="H39" s="410"/>
      <c r="I39" s="394"/>
      <c r="J39" s="440"/>
      <c r="K39" s="396"/>
      <c r="L39" s="421"/>
      <c r="M39" s="409"/>
      <c r="N39" s="410"/>
      <c r="P39" s="441"/>
      <c r="Q39" s="441"/>
      <c r="R39" s="441"/>
    </row>
    <row r="40" spans="2:18" ht="6.75" customHeight="1" x14ac:dyDescent="0.15">
      <c r="B40" s="308"/>
      <c r="C40" s="418"/>
      <c r="D40" s="391"/>
      <c r="E40" s="383"/>
      <c r="F40" s="405"/>
      <c r="G40" s="417" t="s">
        <v>361</v>
      </c>
      <c r="H40" s="399"/>
      <c r="I40" s="388">
        <v>6</v>
      </c>
      <c r="J40" s="438" t="s">
        <v>362</v>
      </c>
      <c r="K40" s="373" t="s">
        <v>363</v>
      </c>
      <c r="L40" s="442"/>
      <c r="M40" s="406" t="s">
        <v>364</v>
      </c>
      <c r="N40" s="393"/>
    </row>
    <row r="41" spans="2:18" ht="6.75" customHeight="1" x14ac:dyDescent="0.15">
      <c r="B41" s="308">
        <v>47</v>
      </c>
      <c r="C41" s="418"/>
      <c r="D41" s="391"/>
      <c r="E41" s="383"/>
      <c r="F41" s="405"/>
      <c r="G41" s="402"/>
      <c r="H41" s="399"/>
      <c r="I41" s="394"/>
      <c r="J41" s="440"/>
      <c r="K41" s="396"/>
      <c r="L41" s="401">
        <v>12</v>
      </c>
      <c r="M41" s="402"/>
      <c r="N41" s="383" t="s">
        <v>327</v>
      </c>
    </row>
    <row r="42" spans="2:18" ht="6.75" customHeight="1" x14ac:dyDescent="0.15">
      <c r="B42" s="308"/>
      <c r="C42" s="418"/>
      <c r="D42"/>
      <c r="E42" s="383"/>
      <c r="F42" s="405"/>
      <c r="G42" s="443"/>
      <c r="H42" s="399"/>
      <c r="I42" s="397"/>
      <c r="J42" s="419" t="s">
        <v>365</v>
      </c>
      <c r="K42" s="399"/>
      <c r="L42" s="401"/>
      <c r="M42" s="404" t="s">
        <v>366</v>
      </c>
      <c r="N42" s="383"/>
    </row>
    <row r="43" spans="2:18" ht="6.75" customHeight="1" x14ac:dyDescent="0.15">
      <c r="B43" s="308">
        <v>48</v>
      </c>
      <c r="C43" s="418"/>
      <c r="D43"/>
      <c r="E43" s="383"/>
      <c r="F43" s="405"/>
      <c r="G43" s="444"/>
      <c r="H43" s="399"/>
      <c r="I43" s="397"/>
      <c r="J43" s="422"/>
      <c r="K43" s="399"/>
      <c r="L43" s="408"/>
      <c r="M43" s="409"/>
      <c r="N43" s="410"/>
    </row>
    <row r="44" spans="2:18" ht="6.75" customHeight="1" x14ac:dyDescent="0.15">
      <c r="B44" s="308"/>
      <c r="C44" s="418"/>
      <c r="D44" s="411" t="s">
        <v>367</v>
      </c>
      <c r="E44" s="383"/>
      <c r="F44" s="405"/>
      <c r="G44" s="412"/>
      <c r="H44" s="399"/>
      <c r="I44" s="397"/>
      <c r="J44" s="412"/>
      <c r="K44" s="399"/>
      <c r="L44" s="397"/>
      <c r="M44" s="400" t="s">
        <v>368</v>
      </c>
      <c r="N44" s="399"/>
    </row>
    <row r="45" spans="2:18" ht="6.75" customHeight="1" x14ac:dyDescent="0.15">
      <c r="B45" s="308">
        <v>49</v>
      </c>
      <c r="C45" s="424"/>
      <c r="D45" s="413"/>
      <c r="E45" s="396"/>
      <c r="F45" s="405"/>
      <c r="G45" s="412"/>
      <c r="H45" s="399"/>
      <c r="I45" s="445"/>
      <c r="J45" s="412"/>
      <c r="K45" s="383"/>
      <c r="L45" s="397"/>
      <c r="M45" s="402"/>
      <c r="N45" s="399"/>
    </row>
    <row r="46" spans="2:18" ht="6.75" customHeight="1" x14ac:dyDescent="0.15">
      <c r="B46" s="308"/>
      <c r="C46" s="418">
        <v>7</v>
      </c>
      <c r="D46" s="438" t="s">
        <v>369</v>
      </c>
      <c r="E46" s="373" t="s">
        <v>370</v>
      </c>
      <c r="F46" s="405"/>
      <c r="G46" s="404" t="s">
        <v>371</v>
      </c>
      <c r="H46" s="399"/>
      <c r="I46" s="445"/>
      <c r="J46" s="412"/>
      <c r="K46" s="383"/>
      <c r="L46" s="397"/>
      <c r="M46" s="404" t="s">
        <v>372</v>
      </c>
      <c r="N46" s="399"/>
    </row>
    <row r="47" spans="2:18" ht="6.75" customHeight="1" x14ac:dyDescent="0.15">
      <c r="B47" s="308">
        <v>50</v>
      </c>
      <c r="C47" s="424"/>
      <c r="D47" s="440"/>
      <c r="E47" s="396"/>
      <c r="F47" s="401">
        <v>7</v>
      </c>
      <c r="G47" s="409"/>
      <c r="H47" s="383" t="s">
        <v>373</v>
      </c>
      <c r="I47" s="401">
        <v>7</v>
      </c>
      <c r="J47" s="412"/>
      <c r="K47" s="383" t="s">
        <v>374</v>
      </c>
      <c r="L47" s="401">
        <v>13</v>
      </c>
      <c r="M47" s="409"/>
      <c r="N47" s="399"/>
    </row>
    <row r="48" spans="2:18" ht="6.75" customHeight="1" x14ac:dyDescent="0.15">
      <c r="B48" s="308"/>
      <c r="C48" s="416">
        <v>8</v>
      </c>
      <c r="D48" s="372" t="s">
        <v>375</v>
      </c>
      <c r="E48" s="373" t="s">
        <v>376</v>
      </c>
      <c r="F48" s="401"/>
      <c r="G48" s="400" t="s">
        <v>377</v>
      </c>
      <c r="H48" s="383"/>
      <c r="I48" s="401"/>
      <c r="J48" s="426">
        <v>27849</v>
      </c>
      <c r="K48" s="383"/>
      <c r="L48" s="401"/>
      <c r="M48" s="406" t="s">
        <v>378</v>
      </c>
      <c r="N48" s="399"/>
    </row>
    <row r="49" spans="2:18" ht="6.75" customHeight="1" x14ac:dyDescent="0.15">
      <c r="B49" s="308">
        <v>51</v>
      </c>
      <c r="C49" s="418"/>
      <c r="D49" s="382"/>
      <c r="E49" s="383"/>
      <c r="F49" s="405"/>
      <c r="G49" s="402"/>
      <c r="H49" s="399"/>
      <c r="I49" s="397"/>
      <c r="J49" s="427"/>
      <c r="K49" s="399"/>
      <c r="L49" s="397"/>
      <c r="M49" s="402"/>
      <c r="N49" s="383" t="s">
        <v>379</v>
      </c>
    </row>
    <row r="50" spans="2:18" ht="6.75" customHeight="1" x14ac:dyDescent="0.15">
      <c r="B50" s="308"/>
      <c r="C50" s="418"/>
      <c r="D50" s="391"/>
      <c r="E50" s="383"/>
      <c r="F50" s="405"/>
      <c r="G50" s="412"/>
      <c r="H50" s="399"/>
      <c r="I50" s="397"/>
      <c r="J50" s="435" t="s">
        <v>380</v>
      </c>
      <c r="K50" s="399"/>
      <c r="L50" s="397"/>
      <c r="M50" s="412"/>
      <c r="N50" s="383"/>
    </row>
    <row r="51" spans="2:18" ht="6.75" customHeight="1" x14ac:dyDescent="0.15">
      <c r="B51" s="308">
        <v>52</v>
      </c>
      <c r="C51" s="418"/>
      <c r="D51"/>
      <c r="E51" s="383"/>
      <c r="F51" s="405"/>
      <c r="G51" s="412"/>
      <c r="H51" s="399"/>
      <c r="I51" s="397"/>
      <c r="J51" s="436"/>
      <c r="K51" s="399"/>
      <c r="L51" s="397"/>
      <c r="M51" s="412"/>
      <c r="N51" s="399"/>
    </row>
    <row r="52" spans="2:18" ht="6.75" customHeight="1" x14ac:dyDescent="0.15">
      <c r="B52" s="308"/>
      <c r="C52" s="418"/>
      <c r="D52" s="411" t="s">
        <v>381</v>
      </c>
      <c r="E52" s="383"/>
      <c r="F52" s="405"/>
      <c r="G52" s="412"/>
      <c r="H52" s="399"/>
      <c r="I52" s="397"/>
      <c r="J52" s="426">
        <v>28676</v>
      </c>
      <c r="K52" s="399"/>
      <c r="L52" s="397"/>
      <c r="M52" s="412"/>
      <c r="N52" s="399"/>
    </row>
    <row r="53" spans="2:18" ht="6.75" customHeight="1" x14ac:dyDescent="0.15">
      <c r="B53" s="308">
        <v>53</v>
      </c>
      <c r="C53" s="424"/>
      <c r="D53" s="411"/>
      <c r="E53" s="396"/>
      <c r="F53" s="405"/>
      <c r="G53" s="412"/>
      <c r="H53" s="399"/>
      <c r="I53" s="408"/>
      <c r="J53" s="427"/>
      <c r="K53" s="410"/>
      <c r="L53" s="397"/>
      <c r="M53" s="412"/>
      <c r="N53" s="399"/>
      <c r="P53" s="446"/>
      <c r="Q53" s="441"/>
      <c r="R53" s="441"/>
    </row>
    <row r="54" spans="2:18" ht="6.75" customHeight="1" x14ac:dyDescent="0.15">
      <c r="B54" s="308"/>
      <c r="C54" s="418">
        <v>9</v>
      </c>
      <c r="D54" s="438" t="s">
        <v>382</v>
      </c>
      <c r="E54" s="383" t="s">
        <v>383</v>
      </c>
      <c r="F54" s="405"/>
      <c r="G54" s="404" t="s">
        <v>384</v>
      </c>
      <c r="H54" s="399"/>
      <c r="I54" s="392"/>
      <c r="J54" s="435" t="s">
        <v>385</v>
      </c>
      <c r="K54" s="393"/>
      <c r="L54" s="397"/>
      <c r="M54" s="404" t="s">
        <v>386</v>
      </c>
      <c r="N54" s="399"/>
      <c r="P54" s="446"/>
      <c r="Q54" s="441"/>
      <c r="R54" s="441"/>
    </row>
    <row r="55" spans="2:18" ht="6.75" customHeight="1" x14ac:dyDescent="0.15">
      <c r="B55" s="308">
        <v>54</v>
      </c>
      <c r="C55" s="424"/>
      <c r="D55" s="440"/>
      <c r="E55" s="396"/>
      <c r="F55" s="421"/>
      <c r="G55" s="409"/>
      <c r="H55" s="410"/>
      <c r="I55" s="401">
        <v>8</v>
      </c>
      <c r="J55" s="436"/>
      <c r="K55" s="383" t="s">
        <v>387</v>
      </c>
      <c r="L55" s="408"/>
      <c r="M55" s="409"/>
      <c r="N55" s="410"/>
      <c r="P55" s="446"/>
      <c r="Q55" s="441"/>
      <c r="R55" s="441"/>
    </row>
    <row r="56" spans="2:18" ht="6.75" customHeight="1" x14ac:dyDescent="0.15">
      <c r="B56" s="308"/>
      <c r="C56" s="416">
        <v>10</v>
      </c>
      <c r="D56" s="372" t="s">
        <v>388</v>
      </c>
      <c r="E56" s="373" t="s">
        <v>389</v>
      </c>
      <c r="F56" s="442"/>
      <c r="G56" s="400" t="s">
        <v>390</v>
      </c>
      <c r="H56" s="393"/>
      <c r="I56" s="401"/>
      <c r="J56" s="426">
        <v>29310</v>
      </c>
      <c r="K56" s="383"/>
      <c r="L56" s="392"/>
      <c r="M56" s="400" t="s">
        <v>391</v>
      </c>
      <c r="N56" s="393"/>
      <c r="P56" s="441"/>
      <c r="Q56" s="441"/>
      <c r="R56" s="447"/>
    </row>
    <row r="57" spans="2:18" ht="6.75" customHeight="1" x14ac:dyDescent="0.15">
      <c r="B57" s="308">
        <v>55</v>
      </c>
      <c r="C57" s="418"/>
      <c r="D57" s="382"/>
      <c r="E57" s="383"/>
      <c r="F57" s="401">
        <v>8</v>
      </c>
      <c r="G57" s="402"/>
      <c r="H57" s="383" t="s">
        <v>392</v>
      </c>
      <c r="I57" s="408"/>
      <c r="J57" s="427"/>
      <c r="K57" s="410"/>
      <c r="L57" s="401">
        <v>14</v>
      </c>
      <c r="M57" s="402"/>
      <c r="N57" s="383" t="s">
        <v>393</v>
      </c>
    </row>
    <row r="58" spans="2:18" ht="6.75" customHeight="1" x14ac:dyDescent="0.15">
      <c r="B58" s="308"/>
      <c r="C58" s="418"/>
      <c r="D58" s="411" t="s">
        <v>394</v>
      </c>
      <c r="E58" s="383"/>
      <c r="F58" s="401"/>
      <c r="G58" s="404" t="s">
        <v>395</v>
      </c>
      <c r="H58" s="383"/>
      <c r="I58" s="392"/>
      <c r="J58" s="435" t="s">
        <v>396</v>
      </c>
      <c r="K58" s="393"/>
      <c r="L58" s="401"/>
      <c r="M58" s="404" t="s">
        <v>397</v>
      </c>
      <c r="N58" s="383"/>
    </row>
    <row r="59" spans="2:18" ht="6.75" customHeight="1" x14ac:dyDescent="0.15">
      <c r="B59" s="308">
        <v>56</v>
      </c>
      <c r="C59" s="424"/>
      <c r="D59" s="413"/>
      <c r="E59" s="396"/>
      <c r="F59" s="421"/>
      <c r="G59" s="409"/>
      <c r="H59" s="410"/>
      <c r="I59" s="401">
        <v>9</v>
      </c>
      <c r="J59" s="436"/>
      <c r="K59" s="383" t="s">
        <v>398</v>
      </c>
      <c r="L59" s="408"/>
      <c r="M59" s="409"/>
      <c r="N59" s="410"/>
    </row>
    <row r="60" spans="2:18" ht="6.75" customHeight="1" x14ac:dyDescent="0.15">
      <c r="B60" s="308"/>
      <c r="C60" s="416">
        <v>11</v>
      </c>
      <c r="D60" s="372" t="s">
        <v>399</v>
      </c>
      <c r="E60" s="373" t="s">
        <v>400</v>
      </c>
      <c r="F60" s="405"/>
      <c r="G60" s="400" t="s">
        <v>401</v>
      </c>
      <c r="H60" s="399"/>
      <c r="I60" s="401"/>
      <c r="J60" s="426">
        <v>30228</v>
      </c>
      <c r="K60" s="383"/>
      <c r="L60" s="388">
        <v>15</v>
      </c>
      <c r="M60" s="448" t="s">
        <v>402</v>
      </c>
      <c r="N60" s="373" t="s">
        <v>403</v>
      </c>
    </row>
    <row r="61" spans="2:18" ht="6.75" customHeight="1" x14ac:dyDescent="0.15">
      <c r="B61" s="308">
        <v>57</v>
      </c>
      <c r="C61" s="418"/>
      <c r="D61" s="382"/>
      <c r="E61" s="383"/>
      <c r="F61" s="405"/>
      <c r="G61" s="402"/>
      <c r="H61" s="399"/>
      <c r="I61" s="408"/>
      <c r="J61" s="427"/>
      <c r="K61" s="410"/>
      <c r="L61" s="394"/>
      <c r="M61" s="449"/>
      <c r="N61" s="396"/>
    </row>
    <row r="62" spans="2:18" ht="6.75" customHeight="1" x14ac:dyDescent="0.15">
      <c r="B62" s="308"/>
      <c r="C62" s="418"/>
      <c r="D62" s="411" t="s">
        <v>404</v>
      </c>
      <c r="E62" s="383"/>
      <c r="F62" s="405"/>
      <c r="G62" s="412"/>
      <c r="H62" s="399"/>
      <c r="I62" s="392"/>
      <c r="J62" s="435" t="s">
        <v>405</v>
      </c>
      <c r="K62" s="393"/>
      <c r="L62" s="388">
        <v>16</v>
      </c>
      <c r="M62" s="448" t="s">
        <v>406</v>
      </c>
      <c r="N62" s="373" t="s">
        <v>407</v>
      </c>
    </row>
    <row r="63" spans="2:18" ht="6.75" customHeight="1" x14ac:dyDescent="0.15">
      <c r="B63" s="308">
        <v>58</v>
      </c>
      <c r="C63" s="424"/>
      <c r="D63" s="413"/>
      <c r="E63" s="396"/>
      <c r="F63" s="405"/>
      <c r="G63" s="412"/>
      <c r="H63" s="399"/>
      <c r="I63" s="401">
        <v>10</v>
      </c>
      <c r="J63" s="436"/>
      <c r="K63" s="383" t="s">
        <v>408</v>
      </c>
      <c r="L63" s="394"/>
      <c r="M63" s="449"/>
      <c r="N63" s="396"/>
    </row>
    <row r="64" spans="2:18" ht="6.75" customHeight="1" x14ac:dyDescent="0.15">
      <c r="B64" s="308"/>
      <c r="C64" s="450"/>
      <c r="D64" s="372" t="s">
        <v>409</v>
      </c>
      <c r="E64" s="393"/>
      <c r="F64" s="401">
        <v>9</v>
      </c>
      <c r="G64" s="412"/>
      <c r="H64" s="383" t="s">
        <v>410</v>
      </c>
      <c r="I64" s="401"/>
      <c r="J64" s="426">
        <v>30771</v>
      </c>
      <c r="K64" s="383"/>
      <c r="L64" s="392"/>
      <c r="M64" s="430" t="s">
        <v>411</v>
      </c>
      <c r="N64" s="393"/>
    </row>
    <row r="65" spans="2:14" ht="6.75" customHeight="1" x14ac:dyDescent="0.15">
      <c r="B65" s="308">
        <v>59</v>
      </c>
      <c r="C65" s="418">
        <v>12</v>
      </c>
      <c r="D65" s="382"/>
      <c r="E65" s="383" t="s">
        <v>412</v>
      </c>
      <c r="F65" s="401"/>
      <c r="G65" s="412"/>
      <c r="H65" s="383"/>
      <c r="I65" s="408"/>
      <c r="J65" s="427"/>
      <c r="K65" s="410"/>
      <c r="L65" s="401">
        <v>17</v>
      </c>
      <c r="M65" s="431"/>
      <c r="N65" s="383" t="s">
        <v>413</v>
      </c>
    </row>
    <row r="66" spans="2:14" ht="6.75" customHeight="1" x14ac:dyDescent="0.15">
      <c r="B66" s="308"/>
      <c r="C66" s="418"/>
      <c r="D66" s="411" t="s">
        <v>414</v>
      </c>
      <c r="E66" s="383"/>
      <c r="F66" s="405"/>
      <c r="G66" s="412"/>
      <c r="H66" s="399"/>
      <c r="I66" s="392"/>
      <c r="J66" s="435" t="s">
        <v>415</v>
      </c>
      <c r="K66" s="393"/>
      <c r="L66" s="401"/>
      <c r="M66" s="404" t="s">
        <v>416</v>
      </c>
      <c r="N66" s="383"/>
    </row>
    <row r="67" spans="2:14" ht="6.75" customHeight="1" x14ac:dyDescent="0.15">
      <c r="B67" s="308">
        <v>60</v>
      </c>
      <c r="C67" s="451"/>
      <c r="D67" s="413"/>
      <c r="E67" s="410"/>
      <c r="F67" s="405"/>
      <c r="G67" s="412"/>
      <c r="H67" s="399"/>
      <c r="I67" s="401">
        <v>11</v>
      </c>
      <c r="J67" s="436"/>
      <c r="K67" s="383" t="s">
        <v>417</v>
      </c>
      <c r="L67" s="408"/>
      <c r="M67" s="409"/>
      <c r="N67" s="410"/>
    </row>
    <row r="68" spans="2:14" ht="6.75" customHeight="1" x14ac:dyDescent="0.15">
      <c r="B68" s="308"/>
      <c r="C68" s="416">
        <v>13</v>
      </c>
      <c r="D68" s="372" t="s">
        <v>418</v>
      </c>
      <c r="E68" s="373" t="s">
        <v>419</v>
      </c>
      <c r="F68" s="405"/>
      <c r="G68" s="404" t="s">
        <v>420</v>
      </c>
      <c r="H68" s="399"/>
      <c r="I68" s="401"/>
      <c r="J68" s="426">
        <v>31747</v>
      </c>
      <c r="K68" s="383"/>
      <c r="L68" s="388">
        <v>18</v>
      </c>
      <c r="M68" s="448" t="s">
        <v>421</v>
      </c>
      <c r="N68" s="373" t="s">
        <v>422</v>
      </c>
    </row>
    <row r="69" spans="2:14" ht="6.75" customHeight="1" x14ac:dyDescent="0.15">
      <c r="B69" s="308">
        <v>61</v>
      </c>
      <c r="C69" s="418"/>
      <c r="D69" s="382"/>
      <c r="E69" s="383"/>
      <c r="F69" s="421"/>
      <c r="G69" s="409"/>
      <c r="H69" s="410"/>
      <c r="I69" s="408"/>
      <c r="J69" s="427"/>
      <c r="K69" s="410"/>
      <c r="L69" s="394"/>
      <c r="M69" s="449"/>
      <c r="N69" s="396"/>
    </row>
    <row r="70" spans="2:14" ht="6.75" customHeight="1" x14ac:dyDescent="0.15">
      <c r="B70" s="308"/>
      <c r="C70" s="418"/>
      <c r="D70" s="411" t="s">
        <v>423</v>
      </c>
      <c r="E70" s="383"/>
      <c r="F70" s="388">
        <v>10</v>
      </c>
      <c r="G70" s="438" t="s">
        <v>424</v>
      </c>
      <c r="H70" s="373" t="s">
        <v>425</v>
      </c>
      <c r="I70" s="388">
        <v>12</v>
      </c>
      <c r="J70" s="438" t="s">
        <v>426</v>
      </c>
      <c r="K70" s="373" t="s">
        <v>408</v>
      </c>
      <c r="L70" s="388">
        <v>19</v>
      </c>
      <c r="M70" s="448" t="s">
        <v>427</v>
      </c>
      <c r="N70" s="373" t="s">
        <v>428</v>
      </c>
    </row>
    <row r="71" spans="2:14" ht="6.75" customHeight="1" x14ac:dyDescent="0.15">
      <c r="B71" s="308">
        <v>62</v>
      </c>
      <c r="C71" s="424"/>
      <c r="D71" s="413"/>
      <c r="E71" s="396"/>
      <c r="F71" s="394"/>
      <c r="G71" s="440"/>
      <c r="H71" s="396"/>
      <c r="I71" s="394"/>
      <c r="J71" s="440"/>
      <c r="K71" s="396"/>
      <c r="L71" s="394"/>
      <c r="M71" s="449"/>
      <c r="N71" s="396"/>
    </row>
    <row r="72" spans="2:14" ht="6.75" customHeight="1" x14ac:dyDescent="0.15">
      <c r="B72" s="308"/>
      <c r="C72" s="450"/>
      <c r="D72" s="452" t="s">
        <v>429</v>
      </c>
      <c r="E72" s="393"/>
      <c r="F72" s="388">
        <v>11</v>
      </c>
      <c r="G72" s="438" t="s">
        <v>430</v>
      </c>
      <c r="H72" s="373" t="s">
        <v>431</v>
      </c>
      <c r="I72" s="388">
        <v>13</v>
      </c>
      <c r="J72" s="438" t="s">
        <v>432</v>
      </c>
      <c r="K72" s="373" t="s">
        <v>433</v>
      </c>
      <c r="L72" s="392"/>
      <c r="M72" s="430" t="s">
        <v>434</v>
      </c>
      <c r="N72" s="393"/>
    </row>
    <row r="73" spans="2:14" ht="6.75" customHeight="1" x14ac:dyDescent="0.15">
      <c r="B73" s="308">
        <v>63</v>
      </c>
      <c r="C73" s="418">
        <v>14</v>
      </c>
      <c r="D73" s="453"/>
      <c r="E73" s="383" t="s">
        <v>435</v>
      </c>
      <c r="F73" s="394"/>
      <c r="G73" s="440"/>
      <c r="H73" s="396"/>
      <c r="I73" s="394"/>
      <c r="J73" s="440"/>
      <c r="K73" s="396"/>
      <c r="L73" s="401">
        <v>20</v>
      </c>
      <c r="M73" s="431"/>
      <c r="N73" s="383" t="s">
        <v>407</v>
      </c>
    </row>
    <row r="74" spans="2:14" ht="6.75" customHeight="1" x14ac:dyDescent="0.15">
      <c r="B74" s="308"/>
      <c r="C74" s="418"/>
      <c r="D74" s="411" t="s">
        <v>436</v>
      </c>
      <c r="E74" s="383"/>
      <c r="F74" s="388">
        <v>12</v>
      </c>
      <c r="G74" s="438" t="s">
        <v>437</v>
      </c>
      <c r="H74" s="373" t="s">
        <v>438</v>
      </c>
      <c r="I74" s="392"/>
      <c r="J74" s="435" t="s">
        <v>439</v>
      </c>
      <c r="K74" s="399"/>
      <c r="L74" s="401"/>
      <c r="M74" s="412"/>
      <c r="N74" s="383"/>
    </row>
    <row r="75" spans="2:14" ht="6.75" customHeight="1" x14ac:dyDescent="0.15">
      <c r="B75" s="308" t="s">
        <v>268</v>
      </c>
      <c r="C75" s="451"/>
      <c r="D75" s="413"/>
      <c r="E75" s="410"/>
      <c r="F75" s="394"/>
      <c r="G75" s="440"/>
      <c r="H75" s="396"/>
      <c r="I75" s="397"/>
      <c r="J75" s="436"/>
      <c r="K75" s="399"/>
      <c r="L75" s="397"/>
      <c r="M75" s="412"/>
      <c r="N75" s="399"/>
    </row>
    <row r="76" spans="2:14" ht="6.75" customHeight="1" x14ac:dyDescent="0.15">
      <c r="B76" s="308"/>
      <c r="C76" s="416">
        <v>15</v>
      </c>
      <c r="D76" s="372" t="s">
        <v>440</v>
      </c>
      <c r="E76" s="373" t="s">
        <v>441</v>
      </c>
      <c r="F76" s="442"/>
      <c r="G76" s="400" t="s">
        <v>442</v>
      </c>
      <c r="H76" s="393"/>
      <c r="I76" s="401">
        <v>14</v>
      </c>
      <c r="J76" s="412"/>
      <c r="K76" s="383" t="s">
        <v>443</v>
      </c>
      <c r="L76" s="397"/>
      <c r="M76" s="404" t="s">
        <v>444</v>
      </c>
      <c r="N76" s="399"/>
    </row>
    <row r="77" spans="2:14" ht="6.75" customHeight="1" x14ac:dyDescent="0.15">
      <c r="B77" s="308">
        <v>2</v>
      </c>
      <c r="C77" s="418"/>
      <c r="D77" s="382"/>
      <c r="E77" s="383"/>
      <c r="F77" s="401">
        <v>13</v>
      </c>
      <c r="G77" s="402"/>
      <c r="H77" s="383" t="s">
        <v>445</v>
      </c>
      <c r="I77" s="401"/>
      <c r="J77" s="412"/>
      <c r="K77" s="383"/>
      <c r="L77" s="408"/>
      <c r="M77" s="409"/>
      <c r="N77" s="410"/>
    </row>
    <row r="78" spans="2:14" ht="6.75" customHeight="1" x14ac:dyDescent="0.15">
      <c r="B78" s="308"/>
      <c r="C78" s="418"/>
      <c r="D78" s="411" t="s">
        <v>446</v>
      </c>
      <c r="E78" s="383"/>
      <c r="F78" s="401"/>
      <c r="G78" s="404" t="s">
        <v>447</v>
      </c>
      <c r="H78" s="383"/>
      <c r="I78" s="397"/>
      <c r="J78" s="454">
        <v>33325</v>
      </c>
      <c r="K78" s="399"/>
      <c r="L78" s="397"/>
      <c r="M78" s="430" t="s">
        <v>448</v>
      </c>
      <c r="N78" s="399"/>
    </row>
    <row r="79" spans="2:14" ht="6.75" customHeight="1" x14ac:dyDescent="0.15">
      <c r="B79" s="308">
        <v>3</v>
      </c>
      <c r="C79" s="424"/>
      <c r="D79" s="413"/>
      <c r="E79" s="396"/>
      <c r="F79" s="421"/>
      <c r="G79" s="409"/>
      <c r="H79" s="410"/>
      <c r="I79" s="408"/>
      <c r="J79" s="455"/>
      <c r="K79" s="410"/>
      <c r="L79" s="397"/>
      <c r="M79" s="431"/>
      <c r="N79" s="399"/>
    </row>
    <row r="80" spans="2:14" ht="6.75" customHeight="1" x14ac:dyDescent="0.15">
      <c r="B80" s="308"/>
      <c r="C80" s="416">
        <v>16</v>
      </c>
      <c r="D80" s="372" t="s">
        <v>449</v>
      </c>
      <c r="E80" s="373" t="s">
        <v>279</v>
      </c>
      <c r="F80" s="405"/>
      <c r="G80" s="400" t="s">
        <v>450</v>
      </c>
      <c r="H80" s="399"/>
      <c r="I80" s="388">
        <v>15</v>
      </c>
      <c r="J80" s="438" t="s">
        <v>451</v>
      </c>
      <c r="K80" s="373" t="s">
        <v>452</v>
      </c>
      <c r="L80" s="401">
        <v>21</v>
      </c>
      <c r="M80" s="412"/>
      <c r="N80" s="383" t="s">
        <v>453</v>
      </c>
    </row>
    <row r="81" spans="2:14" ht="6.75" customHeight="1" x14ac:dyDescent="0.15">
      <c r="B81" s="308">
        <v>4</v>
      </c>
      <c r="C81" s="418"/>
      <c r="D81" s="382"/>
      <c r="E81" s="383"/>
      <c r="F81" s="401">
        <v>14</v>
      </c>
      <c r="G81" s="402"/>
      <c r="H81" s="383" t="s">
        <v>454</v>
      </c>
      <c r="I81" s="394"/>
      <c r="J81" s="440"/>
      <c r="K81" s="396"/>
      <c r="L81" s="401"/>
      <c r="M81" s="412"/>
      <c r="N81" s="383"/>
    </row>
    <row r="82" spans="2:14" ht="6.75" customHeight="1" x14ac:dyDescent="0.15">
      <c r="B82" s="308"/>
      <c r="C82" s="418"/>
      <c r="D82" s="411" t="s">
        <v>455</v>
      </c>
      <c r="E82" s="383"/>
      <c r="F82" s="401"/>
      <c r="G82" s="456" t="s">
        <v>456</v>
      </c>
      <c r="H82" s="383"/>
      <c r="I82" s="397"/>
      <c r="J82" s="435" t="s">
        <v>457</v>
      </c>
      <c r="K82" s="399"/>
      <c r="L82" s="397"/>
      <c r="M82" s="404" t="s">
        <v>458</v>
      </c>
      <c r="N82" s="399"/>
    </row>
    <row r="83" spans="2:14" ht="6.75" customHeight="1" x14ac:dyDescent="0.15">
      <c r="B83" s="308">
        <v>5</v>
      </c>
      <c r="C83" s="424"/>
      <c r="D83" s="413"/>
      <c r="E83" s="396"/>
      <c r="F83" s="421"/>
      <c r="G83" s="457"/>
      <c r="H83" s="410"/>
      <c r="I83" s="397"/>
      <c r="J83" s="436"/>
      <c r="K83" s="399"/>
      <c r="L83" s="408"/>
      <c r="M83" s="409"/>
      <c r="N83" s="410"/>
    </row>
    <row r="84" spans="2:14" ht="6.75" customHeight="1" x14ac:dyDescent="0.15">
      <c r="B84" s="308"/>
      <c r="C84" s="416">
        <v>17</v>
      </c>
      <c r="D84" s="372" t="s">
        <v>459</v>
      </c>
      <c r="E84" s="373" t="s">
        <v>460</v>
      </c>
      <c r="F84" s="388">
        <v>15</v>
      </c>
      <c r="G84" s="448" t="s">
        <v>461</v>
      </c>
      <c r="H84" s="373" t="s">
        <v>462</v>
      </c>
      <c r="I84" s="401">
        <v>16</v>
      </c>
      <c r="J84" s="458"/>
      <c r="K84" s="383" t="s">
        <v>463</v>
      </c>
      <c r="L84" s="392"/>
      <c r="M84" s="400" t="s">
        <v>464</v>
      </c>
      <c r="N84" s="393"/>
    </row>
    <row r="85" spans="2:14" ht="6.75" customHeight="1" x14ac:dyDescent="0.15">
      <c r="B85" s="308">
        <v>6</v>
      </c>
      <c r="C85" s="418"/>
      <c r="D85" s="382"/>
      <c r="E85" s="383"/>
      <c r="F85" s="394"/>
      <c r="G85" s="449"/>
      <c r="H85" s="396"/>
      <c r="I85" s="401"/>
      <c r="J85" s="412"/>
      <c r="K85" s="383"/>
      <c r="L85" s="401">
        <v>22</v>
      </c>
      <c r="M85" s="402"/>
      <c r="N85" s="383" t="s">
        <v>465</v>
      </c>
    </row>
    <row r="86" spans="2:14" ht="6.75" customHeight="1" x14ac:dyDescent="0.15">
      <c r="B86" s="308"/>
      <c r="C86" s="418"/>
      <c r="D86" s="411" t="s">
        <v>466</v>
      </c>
      <c r="E86" s="383"/>
      <c r="F86" s="388">
        <v>16</v>
      </c>
      <c r="G86" s="448" t="s">
        <v>467</v>
      </c>
      <c r="H86" s="373" t="s">
        <v>468</v>
      </c>
      <c r="I86" s="397"/>
      <c r="J86" s="459" t="s">
        <v>469</v>
      </c>
      <c r="K86" s="399"/>
      <c r="L86" s="401"/>
      <c r="M86" s="404" t="s">
        <v>470</v>
      </c>
      <c r="N86" s="383"/>
    </row>
    <row r="87" spans="2:14" ht="6.75" customHeight="1" x14ac:dyDescent="0.15">
      <c r="B87" s="308">
        <v>7</v>
      </c>
      <c r="C87" s="424"/>
      <c r="D87" s="413"/>
      <c r="E87" s="396"/>
      <c r="F87" s="394"/>
      <c r="G87" s="449"/>
      <c r="H87" s="396"/>
      <c r="I87" s="408"/>
      <c r="J87" s="427"/>
      <c r="K87" s="410"/>
      <c r="L87" s="408"/>
      <c r="M87" s="409"/>
      <c r="N87" s="410"/>
    </row>
    <row r="88" spans="2:14" ht="6.75" customHeight="1" x14ac:dyDescent="0.15">
      <c r="B88" s="308"/>
      <c r="C88" s="416">
        <v>18</v>
      </c>
      <c r="D88" s="372" t="s">
        <v>471</v>
      </c>
      <c r="E88" s="373" t="s">
        <v>472</v>
      </c>
      <c r="F88" s="442"/>
      <c r="G88" s="400" t="s">
        <v>473</v>
      </c>
      <c r="H88" s="393"/>
      <c r="I88" s="388">
        <v>17</v>
      </c>
      <c r="J88" s="389" t="s">
        <v>474</v>
      </c>
      <c r="K88" s="373" t="s">
        <v>475</v>
      </c>
      <c r="L88" s="392"/>
      <c r="M88" s="400" t="s">
        <v>476</v>
      </c>
      <c r="N88" s="393"/>
    </row>
    <row r="89" spans="2:14" ht="6.75" customHeight="1" x14ac:dyDescent="0.15">
      <c r="B89" s="308">
        <v>8</v>
      </c>
      <c r="C89" s="418"/>
      <c r="D89" s="382"/>
      <c r="E89" s="383"/>
      <c r="F89" s="401">
        <v>17</v>
      </c>
      <c r="G89" s="402"/>
      <c r="H89" s="383" t="s">
        <v>477</v>
      </c>
      <c r="I89" s="394"/>
      <c r="J89" s="395"/>
      <c r="K89" s="396"/>
      <c r="L89" s="401">
        <v>23</v>
      </c>
      <c r="M89" s="402"/>
      <c r="N89" s="383" t="s">
        <v>478</v>
      </c>
    </row>
    <row r="90" spans="2:14" ht="6.75" customHeight="1" x14ac:dyDescent="0.15">
      <c r="B90" s="308"/>
      <c r="C90" s="418"/>
      <c r="D90" s="411" t="s">
        <v>479</v>
      </c>
      <c r="E90" s="383"/>
      <c r="F90" s="401"/>
      <c r="G90" s="411" t="s">
        <v>480</v>
      </c>
      <c r="H90" s="383"/>
      <c r="I90" s="392"/>
      <c r="J90" s="435" t="s">
        <v>481</v>
      </c>
      <c r="K90" s="393"/>
      <c r="L90" s="401"/>
      <c r="M90" s="404" t="s">
        <v>482</v>
      </c>
      <c r="N90" s="383"/>
    </row>
    <row r="91" spans="2:14" ht="6.75" customHeight="1" x14ac:dyDescent="0.15">
      <c r="B91" s="308">
        <v>9</v>
      </c>
      <c r="C91" s="424"/>
      <c r="D91" s="413"/>
      <c r="E91" s="396"/>
      <c r="F91" s="421"/>
      <c r="G91" s="413"/>
      <c r="H91" s="410"/>
      <c r="I91" s="401">
        <v>18</v>
      </c>
      <c r="J91" s="436"/>
      <c r="K91" s="383" t="s">
        <v>483</v>
      </c>
      <c r="L91" s="408"/>
      <c r="M91" s="409"/>
      <c r="N91" s="410"/>
    </row>
    <row r="92" spans="2:14" ht="6.75" customHeight="1" x14ac:dyDescent="0.15">
      <c r="B92" s="308"/>
      <c r="C92" s="450"/>
      <c r="D92" s="372" t="s">
        <v>484</v>
      </c>
      <c r="E92" s="393"/>
      <c r="F92" s="442"/>
      <c r="G92" s="372" t="s">
        <v>485</v>
      </c>
      <c r="H92" s="399"/>
      <c r="I92" s="401"/>
      <c r="J92" s="460" t="s">
        <v>486</v>
      </c>
      <c r="K92" s="383"/>
      <c r="L92" s="392"/>
      <c r="M92" s="400" t="s">
        <v>487</v>
      </c>
      <c r="N92" s="393"/>
    </row>
    <row r="93" spans="2:14" ht="6.75" customHeight="1" x14ac:dyDescent="0.15">
      <c r="B93" s="308">
        <v>10</v>
      </c>
      <c r="C93" s="418">
        <v>19</v>
      </c>
      <c r="D93" s="382"/>
      <c r="E93" s="383" t="s">
        <v>488</v>
      </c>
      <c r="F93" s="401">
        <v>18</v>
      </c>
      <c r="G93" s="382"/>
      <c r="H93" s="383" t="s">
        <v>489</v>
      </c>
      <c r="I93" s="408"/>
      <c r="J93" s="427"/>
      <c r="K93" s="410"/>
      <c r="L93" s="401">
        <v>24</v>
      </c>
      <c r="M93" s="402"/>
      <c r="N93" s="383" t="s">
        <v>490</v>
      </c>
    </row>
    <row r="94" spans="2:14" ht="6.75" customHeight="1" x14ac:dyDescent="0.15">
      <c r="B94" s="308"/>
      <c r="C94" s="418"/>
      <c r="D94" s="411" t="s">
        <v>491</v>
      </c>
      <c r="E94" s="383"/>
      <c r="F94" s="401"/>
      <c r="G94" s="411" t="s">
        <v>492</v>
      </c>
      <c r="H94" s="383"/>
      <c r="I94" s="392"/>
      <c r="J94" s="461" t="s">
        <v>493</v>
      </c>
      <c r="K94" s="393"/>
      <c r="L94" s="401"/>
      <c r="M94" s="404" t="s">
        <v>494</v>
      </c>
      <c r="N94" s="383"/>
    </row>
    <row r="95" spans="2:14" ht="6.75" customHeight="1" x14ac:dyDescent="0.15">
      <c r="B95" s="308">
        <v>11</v>
      </c>
      <c r="C95" s="451"/>
      <c r="D95" s="413"/>
      <c r="E95" s="410"/>
      <c r="F95" s="421"/>
      <c r="G95" s="413"/>
      <c r="H95" s="410"/>
      <c r="I95" s="401">
        <v>19</v>
      </c>
      <c r="J95" s="436"/>
      <c r="K95" s="383" t="s">
        <v>495</v>
      </c>
      <c r="L95" s="408"/>
      <c r="M95" s="409"/>
      <c r="N95" s="410"/>
    </row>
    <row r="96" spans="2:14" ht="6.75" customHeight="1" x14ac:dyDescent="0.15">
      <c r="B96" s="308"/>
      <c r="C96" s="416">
        <v>20</v>
      </c>
      <c r="D96" s="372" t="s">
        <v>496</v>
      </c>
      <c r="E96" s="373" t="s">
        <v>497</v>
      </c>
      <c r="F96" s="405"/>
      <c r="G96" s="372" t="s">
        <v>498</v>
      </c>
      <c r="H96" s="399"/>
      <c r="I96" s="401"/>
      <c r="J96" s="459" t="s">
        <v>499</v>
      </c>
      <c r="K96" s="383"/>
      <c r="L96" s="392"/>
      <c r="M96" s="400" t="s">
        <v>500</v>
      </c>
      <c r="N96" s="393"/>
    </row>
    <row r="97" spans="2:14" ht="6.75" customHeight="1" x14ac:dyDescent="0.15">
      <c r="B97" s="308">
        <v>12</v>
      </c>
      <c r="C97" s="418"/>
      <c r="D97" s="382"/>
      <c r="E97" s="383"/>
      <c r="F97" s="401">
        <v>19</v>
      </c>
      <c r="G97" s="382"/>
      <c r="H97" s="383" t="s">
        <v>501</v>
      </c>
      <c r="I97" s="408"/>
      <c r="J97" s="427"/>
      <c r="K97" s="410"/>
      <c r="L97" s="401">
        <v>25</v>
      </c>
      <c r="M97" s="402"/>
      <c r="N97" s="383" t="s">
        <v>502</v>
      </c>
    </row>
    <row r="98" spans="2:14" ht="6.75" customHeight="1" x14ac:dyDescent="0.15">
      <c r="B98" s="308"/>
      <c r="C98" s="418"/>
      <c r="D98" s="411" t="s">
        <v>503</v>
      </c>
      <c r="E98" s="383"/>
      <c r="F98" s="401"/>
      <c r="G98" s="411" t="s">
        <v>504</v>
      </c>
      <c r="H98" s="383"/>
      <c r="I98" s="392"/>
      <c r="J98" s="462" t="s">
        <v>505</v>
      </c>
      <c r="K98" s="393"/>
      <c r="L98" s="401"/>
      <c r="M98" s="404" t="s">
        <v>506</v>
      </c>
      <c r="N98" s="383"/>
    </row>
    <row r="99" spans="2:14" ht="6.75" customHeight="1" x14ac:dyDescent="0.15">
      <c r="B99" s="308">
        <v>13</v>
      </c>
      <c r="C99" s="424"/>
      <c r="D99" s="413"/>
      <c r="E99" s="396"/>
      <c r="F99" s="421"/>
      <c r="G99" s="413"/>
      <c r="H99" s="410"/>
      <c r="I99" s="401">
        <v>20</v>
      </c>
      <c r="J99" s="436"/>
      <c r="K99" s="383" t="s">
        <v>507</v>
      </c>
      <c r="L99" s="408"/>
      <c r="M99" s="409"/>
      <c r="N99" s="410"/>
    </row>
    <row r="100" spans="2:14" ht="6.75" customHeight="1" x14ac:dyDescent="0.15">
      <c r="B100" s="308"/>
      <c r="C100" s="416">
        <v>21</v>
      </c>
      <c r="D100" s="372" t="s">
        <v>508</v>
      </c>
      <c r="E100" s="373" t="s">
        <v>509</v>
      </c>
      <c r="F100" s="450"/>
      <c r="G100" s="372" t="s">
        <v>510</v>
      </c>
      <c r="H100" s="393"/>
      <c r="I100" s="401"/>
      <c r="J100" s="459" t="s">
        <v>511</v>
      </c>
      <c r="K100" s="383"/>
      <c r="L100" s="392"/>
      <c r="M100" s="400" t="s">
        <v>512</v>
      </c>
      <c r="N100" s="393"/>
    </row>
    <row r="101" spans="2:14" ht="6.75" customHeight="1" x14ac:dyDescent="0.15">
      <c r="B101" s="308">
        <v>14</v>
      </c>
      <c r="C101" s="418"/>
      <c r="D101" s="382"/>
      <c r="E101" s="383"/>
      <c r="F101" s="418">
        <v>20</v>
      </c>
      <c r="G101" s="382"/>
      <c r="H101" s="383" t="s">
        <v>513</v>
      </c>
      <c r="I101" s="408"/>
      <c r="J101" s="427"/>
      <c r="K101" s="410"/>
      <c r="L101" s="401">
        <v>26</v>
      </c>
      <c r="M101" s="402"/>
      <c r="N101" s="383" t="s">
        <v>514</v>
      </c>
    </row>
    <row r="102" spans="2:14" ht="6.75" customHeight="1" x14ac:dyDescent="0.15">
      <c r="B102" s="308"/>
      <c r="C102" s="418"/>
      <c r="D102" s="411" t="s">
        <v>515</v>
      </c>
      <c r="E102" s="383"/>
      <c r="F102" s="418"/>
      <c r="G102" s="411" t="s">
        <v>516</v>
      </c>
      <c r="H102" s="383"/>
      <c r="I102" s="392"/>
      <c r="J102" s="462" t="s">
        <v>517</v>
      </c>
      <c r="K102" s="393"/>
      <c r="L102" s="401"/>
      <c r="M102" s="404" t="s">
        <v>518</v>
      </c>
      <c r="N102" s="383"/>
    </row>
    <row r="103" spans="2:14" ht="6.75" customHeight="1" x14ac:dyDescent="0.15">
      <c r="B103" s="308">
        <v>15</v>
      </c>
      <c r="C103" s="424"/>
      <c r="D103" s="413"/>
      <c r="E103" s="396"/>
      <c r="F103" s="451"/>
      <c r="G103" s="413"/>
      <c r="H103" s="410"/>
      <c r="I103" s="401">
        <v>21</v>
      </c>
      <c r="J103" s="436"/>
      <c r="K103" s="383" t="s">
        <v>519</v>
      </c>
      <c r="L103" s="408"/>
      <c r="M103" s="409"/>
      <c r="N103" s="410"/>
    </row>
    <row r="104" spans="2:14" ht="6.75" customHeight="1" x14ac:dyDescent="0.15">
      <c r="B104" s="308"/>
      <c r="C104" s="416">
        <v>22</v>
      </c>
      <c r="D104" s="372" t="s">
        <v>520</v>
      </c>
      <c r="E104" s="373" t="s">
        <v>521</v>
      </c>
      <c r="F104" s="405"/>
      <c r="G104" s="372" t="s">
        <v>522</v>
      </c>
      <c r="H104" s="399"/>
      <c r="I104" s="401"/>
      <c r="J104" s="459" t="s">
        <v>523</v>
      </c>
      <c r="K104" s="383"/>
      <c r="L104" s="397"/>
      <c r="M104" s="400" t="s">
        <v>524</v>
      </c>
      <c r="N104" s="399"/>
    </row>
    <row r="105" spans="2:14" ht="6.75" customHeight="1" x14ac:dyDescent="0.15">
      <c r="B105" s="308">
        <v>16</v>
      </c>
      <c r="C105" s="418"/>
      <c r="D105" s="382"/>
      <c r="E105" s="383"/>
      <c r="F105" s="401">
        <v>21</v>
      </c>
      <c r="G105" s="382"/>
      <c r="H105" s="383" t="s">
        <v>525</v>
      </c>
      <c r="I105" s="408"/>
      <c r="J105" s="427"/>
      <c r="K105" s="410"/>
      <c r="L105" s="397"/>
      <c r="M105" s="402"/>
      <c r="N105" s="399"/>
    </row>
    <row r="106" spans="2:14" ht="6.75" customHeight="1" x14ac:dyDescent="0.15">
      <c r="B106" s="308"/>
      <c r="C106" s="418"/>
      <c r="D106" s="411" t="s">
        <v>526</v>
      </c>
      <c r="E106" s="383"/>
      <c r="F106" s="401"/>
      <c r="G106" s="411" t="s">
        <v>527</v>
      </c>
      <c r="H106" s="383"/>
      <c r="I106" s="388">
        <v>22</v>
      </c>
      <c r="J106" s="389" t="s">
        <v>528</v>
      </c>
      <c r="K106" s="373" t="s">
        <v>529</v>
      </c>
      <c r="L106" s="401">
        <v>27</v>
      </c>
      <c r="M106" s="412"/>
      <c r="N106" s="383" t="s">
        <v>530</v>
      </c>
    </row>
    <row r="107" spans="2:14" ht="6.75" customHeight="1" x14ac:dyDescent="0.15">
      <c r="B107" s="308">
        <v>17</v>
      </c>
      <c r="C107" s="424"/>
      <c r="D107" s="413"/>
      <c r="E107" s="396"/>
      <c r="F107" s="421"/>
      <c r="G107" s="413"/>
      <c r="H107" s="410"/>
      <c r="I107" s="394"/>
      <c r="J107" s="395"/>
      <c r="K107" s="396"/>
      <c r="L107" s="401"/>
      <c r="M107" s="463"/>
      <c r="N107" s="383"/>
    </row>
    <row r="108" spans="2:14" ht="6.75" customHeight="1" x14ac:dyDescent="0.15">
      <c r="B108" s="308"/>
      <c r="C108" s="416">
        <v>23</v>
      </c>
      <c r="D108" s="438" t="s">
        <v>531</v>
      </c>
      <c r="E108" s="373" t="s">
        <v>532</v>
      </c>
      <c r="F108" s="388">
        <v>22</v>
      </c>
      <c r="G108" s="464" t="s">
        <v>533</v>
      </c>
      <c r="H108" s="373" t="s">
        <v>534</v>
      </c>
      <c r="I108" s="388">
        <v>23</v>
      </c>
      <c r="J108" s="464" t="s">
        <v>535</v>
      </c>
      <c r="K108" s="373" t="s">
        <v>536</v>
      </c>
      <c r="L108" s="397"/>
      <c r="M108" s="463"/>
      <c r="N108" s="399"/>
    </row>
    <row r="109" spans="2:14" ht="6.75" customHeight="1" x14ac:dyDescent="0.15">
      <c r="B109" s="308">
        <v>18</v>
      </c>
      <c r="C109" s="418"/>
      <c r="D109" s="465"/>
      <c r="E109" s="383"/>
      <c r="F109" s="401"/>
      <c r="G109" s="398"/>
      <c r="H109" s="383"/>
      <c r="I109" s="401"/>
      <c r="J109" s="398"/>
      <c r="K109" s="383"/>
      <c r="L109" s="397"/>
      <c r="M109" s="466">
        <v>38795</v>
      </c>
      <c r="N109" s="399"/>
    </row>
    <row r="110" spans="2:14" ht="6.75" customHeight="1" x14ac:dyDescent="0.15">
      <c r="B110" s="467"/>
      <c r="C110" s="424"/>
      <c r="D110" s="440"/>
      <c r="E110" s="396"/>
      <c r="F110" s="394"/>
      <c r="G110" s="395"/>
      <c r="H110" s="396"/>
      <c r="I110" s="394"/>
      <c r="J110" s="395"/>
      <c r="K110" s="396"/>
      <c r="L110" s="408"/>
      <c r="M110" s="434"/>
      <c r="N110" s="410"/>
    </row>
    <row r="111" spans="2:14" x14ac:dyDescent="0.15">
      <c r="B111" s="468" t="s">
        <v>288</v>
      </c>
      <c r="N111" s="353"/>
    </row>
  </sheetData>
  <mergeCells count="425">
    <mergeCell ref="H108:H110"/>
    <mergeCell ref="I108:I110"/>
    <mergeCell ref="J108:J110"/>
    <mergeCell ref="K108:K110"/>
    <mergeCell ref="B109:B110"/>
    <mergeCell ref="M109:M110"/>
    <mergeCell ref="J106:J107"/>
    <mergeCell ref="K106:K107"/>
    <mergeCell ref="L106:L107"/>
    <mergeCell ref="N106:N107"/>
    <mergeCell ref="B107:B108"/>
    <mergeCell ref="C108:C110"/>
    <mergeCell ref="D108:D110"/>
    <mergeCell ref="E108:E110"/>
    <mergeCell ref="F108:F110"/>
    <mergeCell ref="G108:G110"/>
    <mergeCell ref="E104:E107"/>
    <mergeCell ref="G104:G105"/>
    <mergeCell ref="J104:J105"/>
    <mergeCell ref="M104:M105"/>
    <mergeCell ref="B105:B106"/>
    <mergeCell ref="F105:F106"/>
    <mergeCell ref="H105:H106"/>
    <mergeCell ref="D106:D107"/>
    <mergeCell ref="G106:G107"/>
    <mergeCell ref="I106:I107"/>
    <mergeCell ref="N101:N102"/>
    <mergeCell ref="D102:D103"/>
    <mergeCell ref="G102:G103"/>
    <mergeCell ref="J102:J103"/>
    <mergeCell ref="M102:M103"/>
    <mergeCell ref="B103:B104"/>
    <mergeCell ref="I103:I104"/>
    <mergeCell ref="K103:K104"/>
    <mergeCell ref="C104:C107"/>
    <mergeCell ref="D104:D105"/>
    <mergeCell ref="E100:E103"/>
    <mergeCell ref="G100:G101"/>
    <mergeCell ref="J100:J101"/>
    <mergeCell ref="M100:M101"/>
    <mergeCell ref="B101:B102"/>
    <mergeCell ref="F101:F102"/>
    <mergeCell ref="H101:H102"/>
    <mergeCell ref="L101:L102"/>
    <mergeCell ref="N97:N98"/>
    <mergeCell ref="D98:D99"/>
    <mergeCell ref="G98:G99"/>
    <mergeCell ref="J98:J99"/>
    <mergeCell ref="M98:M99"/>
    <mergeCell ref="B99:B100"/>
    <mergeCell ref="I99:I100"/>
    <mergeCell ref="K99:K100"/>
    <mergeCell ref="C100:C103"/>
    <mergeCell ref="D100:D101"/>
    <mergeCell ref="E96:E99"/>
    <mergeCell ref="G96:G97"/>
    <mergeCell ref="J96:J97"/>
    <mergeCell ref="M96:M97"/>
    <mergeCell ref="B97:B98"/>
    <mergeCell ref="F97:F98"/>
    <mergeCell ref="H97:H98"/>
    <mergeCell ref="L97:L98"/>
    <mergeCell ref="N93:N94"/>
    <mergeCell ref="D94:D95"/>
    <mergeCell ref="G94:G95"/>
    <mergeCell ref="J94:J95"/>
    <mergeCell ref="M94:M95"/>
    <mergeCell ref="B95:B96"/>
    <mergeCell ref="I95:I96"/>
    <mergeCell ref="K95:K96"/>
    <mergeCell ref="C96:C99"/>
    <mergeCell ref="D96:D97"/>
    <mergeCell ref="J92:J93"/>
    <mergeCell ref="M92:M93"/>
    <mergeCell ref="B93:B94"/>
    <mergeCell ref="C93:C94"/>
    <mergeCell ref="E93:E94"/>
    <mergeCell ref="F93:F94"/>
    <mergeCell ref="H93:H94"/>
    <mergeCell ref="L93:L94"/>
    <mergeCell ref="N89:N90"/>
    <mergeCell ref="D90:D91"/>
    <mergeCell ref="G90:G91"/>
    <mergeCell ref="J90:J91"/>
    <mergeCell ref="M90:M91"/>
    <mergeCell ref="B91:B92"/>
    <mergeCell ref="I91:I92"/>
    <mergeCell ref="K91:K92"/>
    <mergeCell ref="D92:D93"/>
    <mergeCell ref="G92:G93"/>
    <mergeCell ref="G88:G89"/>
    <mergeCell ref="I88:I89"/>
    <mergeCell ref="J88:J89"/>
    <mergeCell ref="K88:K89"/>
    <mergeCell ref="M88:M89"/>
    <mergeCell ref="B89:B90"/>
    <mergeCell ref="F89:F90"/>
    <mergeCell ref="H89:H90"/>
    <mergeCell ref="L89:L90"/>
    <mergeCell ref="N85:N86"/>
    <mergeCell ref="D86:D87"/>
    <mergeCell ref="F86:F87"/>
    <mergeCell ref="G86:G87"/>
    <mergeCell ref="H86:H87"/>
    <mergeCell ref="J86:J87"/>
    <mergeCell ref="M86:M87"/>
    <mergeCell ref="H84:H85"/>
    <mergeCell ref="I84:I85"/>
    <mergeCell ref="K84:K85"/>
    <mergeCell ref="M84:M85"/>
    <mergeCell ref="B85:B86"/>
    <mergeCell ref="L85:L86"/>
    <mergeCell ref="B83:B84"/>
    <mergeCell ref="C84:C87"/>
    <mergeCell ref="D84:D85"/>
    <mergeCell ref="E84:E87"/>
    <mergeCell ref="F84:F85"/>
    <mergeCell ref="G84:G85"/>
    <mergeCell ref="B87:B88"/>
    <mergeCell ref="C88:C91"/>
    <mergeCell ref="D88:D89"/>
    <mergeCell ref="E88:E91"/>
    <mergeCell ref="K80:K81"/>
    <mergeCell ref="L80:L81"/>
    <mergeCell ref="N80:N81"/>
    <mergeCell ref="B81:B82"/>
    <mergeCell ref="F81:F82"/>
    <mergeCell ref="H81:H82"/>
    <mergeCell ref="D82:D83"/>
    <mergeCell ref="G82:G83"/>
    <mergeCell ref="J82:J83"/>
    <mergeCell ref="M82:M83"/>
    <mergeCell ref="C80:C83"/>
    <mergeCell ref="D80:D81"/>
    <mergeCell ref="E80:E83"/>
    <mergeCell ref="G80:G81"/>
    <mergeCell ref="I80:I81"/>
    <mergeCell ref="J80:J81"/>
    <mergeCell ref="K76:K77"/>
    <mergeCell ref="M76:M77"/>
    <mergeCell ref="B77:B78"/>
    <mergeCell ref="F77:F78"/>
    <mergeCell ref="H77:H78"/>
    <mergeCell ref="D78:D79"/>
    <mergeCell ref="G78:G79"/>
    <mergeCell ref="J78:J79"/>
    <mergeCell ref="M78:M79"/>
    <mergeCell ref="B79:B80"/>
    <mergeCell ref="B75:B76"/>
    <mergeCell ref="C76:C79"/>
    <mergeCell ref="D76:D77"/>
    <mergeCell ref="E76:E79"/>
    <mergeCell ref="G76:G77"/>
    <mergeCell ref="I76:I77"/>
    <mergeCell ref="N73:N74"/>
    <mergeCell ref="D74:D75"/>
    <mergeCell ref="F74:F75"/>
    <mergeCell ref="G74:G75"/>
    <mergeCell ref="H74:H75"/>
    <mergeCell ref="J74:J75"/>
    <mergeCell ref="J72:J73"/>
    <mergeCell ref="K72:K73"/>
    <mergeCell ref="M72:M73"/>
    <mergeCell ref="B73:B74"/>
    <mergeCell ref="C73:C74"/>
    <mergeCell ref="E73:E74"/>
    <mergeCell ref="L73:L74"/>
    <mergeCell ref="B71:B72"/>
    <mergeCell ref="D72:D73"/>
    <mergeCell ref="F72:F73"/>
    <mergeCell ref="G72:G73"/>
    <mergeCell ref="H72:H73"/>
    <mergeCell ref="I72:I73"/>
    <mergeCell ref="I70:I71"/>
    <mergeCell ref="J70:J71"/>
    <mergeCell ref="K70:K71"/>
    <mergeCell ref="L70:L71"/>
    <mergeCell ref="M70:M71"/>
    <mergeCell ref="N70:N71"/>
    <mergeCell ref="G68:G69"/>
    <mergeCell ref="J68:J69"/>
    <mergeCell ref="L68:L69"/>
    <mergeCell ref="M68:M69"/>
    <mergeCell ref="N68:N69"/>
    <mergeCell ref="B69:B70"/>
    <mergeCell ref="D70:D71"/>
    <mergeCell ref="F70:F71"/>
    <mergeCell ref="G70:G71"/>
    <mergeCell ref="H70:H71"/>
    <mergeCell ref="N65:N66"/>
    <mergeCell ref="D66:D67"/>
    <mergeCell ref="J66:J67"/>
    <mergeCell ref="M66:M67"/>
    <mergeCell ref="B67:B68"/>
    <mergeCell ref="I67:I68"/>
    <mergeCell ref="K67:K68"/>
    <mergeCell ref="C68:C71"/>
    <mergeCell ref="D68:D69"/>
    <mergeCell ref="E68:E71"/>
    <mergeCell ref="D64:D65"/>
    <mergeCell ref="F64:F65"/>
    <mergeCell ref="H64:H65"/>
    <mergeCell ref="J64:J65"/>
    <mergeCell ref="M64:M65"/>
    <mergeCell ref="B65:B66"/>
    <mergeCell ref="C65:C66"/>
    <mergeCell ref="E65:E66"/>
    <mergeCell ref="L65:L66"/>
    <mergeCell ref="L60:L61"/>
    <mergeCell ref="M60:M61"/>
    <mergeCell ref="N60:N61"/>
    <mergeCell ref="B61:B62"/>
    <mergeCell ref="D62:D63"/>
    <mergeCell ref="J62:J63"/>
    <mergeCell ref="L62:L63"/>
    <mergeCell ref="M62:M63"/>
    <mergeCell ref="N62:N63"/>
    <mergeCell ref="B63:B64"/>
    <mergeCell ref="B59:B60"/>
    <mergeCell ref="I59:I60"/>
    <mergeCell ref="K59:K60"/>
    <mergeCell ref="C60:C63"/>
    <mergeCell ref="D60:D61"/>
    <mergeCell ref="E60:E63"/>
    <mergeCell ref="G60:G61"/>
    <mergeCell ref="J60:J61"/>
    <mergeCell ref="I63:I64"/>
    <mergeCell ref="K63:K64"/>
    <mergeCell ref="M56:M57"/>
    <mergeCell ref="B57:B58"/>
    <mergeCell ref="F57:F58"/>
    <mergeCell ref="H57:H58"/>
    <mergeCell ref="L57:L58"/>
    <mergeCell ref="N57:N58"/>
    <mergeCell ref="D58:D59"/>
    <mergeCell ref="G58:G59"/>
    <mergeCell ref="J58:J59"/>
    <mergeCell ref="M58:M59"/>
    <mergeCell ref="J54:J55"/>
    <mergeCell ref="M54:M55"/>
    <mergeCell ref="B55:B56"/>
    <mergeCell ref="I55:I56"/>
    <mergeCell ref="K55:K56"/>
    <mergeCell ref="C56:C59"/>
    <mergeCell ref="D56:D57"/>
    <mergeCell ref="E56:E59"/>
    <mergeCell ref="G56:G57"/>
    <mergeCell ref="J56:J57"/>
    <mergeCell ref="N49:N50"/>
    <mergeCell ref="J50:J51"/>
    <mergeCell ref="B51:B52"/>
    <mergeCell ref="D52:D53"/>
    <mergeCell ref="J52:J53"/>
    <mergeCell ref="B53:B54"/>
    <mergeCell ref="C54:C55"/>
    <mergeCell ref="D54:D55"/>
    <mergeCell ref="E54:E55"/>
    <mergeCell ref="G54:G55"/>
    <mergeCell ref="D48:D49"/>
    <mergeCell ref="E48:E53"/>
    <mergeCell ref="G48:G49"/>
    <mergeCell ref="J48:J49"/>
    <mergeCell ref="M48:M49"/>
    <mergeCell ref="B49:B50"/>
    <mergeCell ref="E46:E47"/>
    <mergeCell ref="G46:G47"/>
    <mergeCell ref="M46:M47"/>
    <mergeCell ref="B47:B48"/>
    <mergeCell ref="F47:F48"/>
    <mergeCell ref="H47:H48"/>
    <mergeCell ref="I47:I48"/>
    <mergeCell ref="K47:K48"/>
    <mergeCell ref="L47:L48"/>
    <mergeCell ref="C48:C53"/>
    <mergeCell ref="N41:N42"/>
    <mergeCell ref="J42:J43"/>
    <mergeCell ref="M42:M43"/>
    <mergeCell ref="B43:B44"/>
    <mergeCell ref="D44:D45"/>
    <mergeCell ref="M44:M45"/>
    <mergeCell ref="B45:B46"/>
    <mergeCell ref="K45:K46"/>
    <mergeCell ref="C46:C47"/>
    <mergeCell ref="D46:D47"/>
    <mergeCell ref="M38:M39"/>
    <mergeCell ref="B39:B40"/>
    <mergeCell ref="G40:G41"/>
    <mergeCell ref="I40:I41"/>
    <mergeCell ref="J40:J41"/>
    <mergeCell ref="K40:K41"/>
    <mergeCell ref="M40:M41"/>
    <mergeCell ref="B41:B42"/>
    <mergeCell ref="L41:L42"/>
    <mergeCell ref="C38:C45"/>
    <mergeCell ref="D38:D39"/>
    <mergeCell ref="E38:E45"/>
    <mergeCell ref="G38:G39"/>
    <mergeCell ref="I38:I39"/>
    <mergeCell ref="J38:J39"/>
    <mergeCell ref="B35:B36"/>
    <mergeCell ref="L35:L36"/>
    <mergeCell ref="N35:N36"/>
    <mergeCell ref="D36:D37"/>
    <mergeCell ref="G36:G37"/>
    <mergeCell ref="I36:I37"/>
    <mergeCell ref="J36:J37"/>
    <mergeCell ref="K36:K37"/>
    <mergeCell ref="B37:B38"/>
    <mergeCell ref="F37:F38"/>
    <mergeCell ref="D34:D35"/>
    <mergeCell ref="E34:E37"/>
    <mergeCell ref="G34:G35"/>
    <mergeCell ref="I34:I35"/>
    <mergeCell ref="J34:J35"/>
    <mergeCell ref="K34:K35"/>
    <mergeCell ref="H37:H38"/>
    <mergeCell ref="K38:K39"/>
    <mergeCell ref="L30:L31"/>
    <mergeCell ref="M30:M31"/>
    <mergeCell ref="N30:N31"/>
    <mergeCell ref="B31:B32"/>
    <mergeCell ref="K31:K32"/>
    <mergeCell ref="D32:D33"/>
    <mergeCell ref="J32:J33"/>
    <mergeCell ref="M32:M33"/>
    <mergeCell ref="B33:B34"/>
    <mergeCell ref="C34:C37"/>
    <mergeCell ref="N27:N28"/>
    <mergeCell ref="D28:D29"/>
    <mergeCell ref="J28:J29"/>
    <mergeCell ref="M28:M29"/>
    <mergeCell ref="B29:B30"/>
    <mergeCell ref="C30:C33"/>
    <mergeCell ref="D30:D31"/>
    <mergeCell ref="E30:E33"/>
    <mergeCell ref="I30:I33"/>
    <mergeCell ref="J30:J31"/>
    <mergeCell ref="B25:B26"/>
    <mergeCell ref="E26:E27"/>
    <mergeCell ref="J26:J27"/>
    <mergeCell ref="M26:M27"/>
    <mergeCell ref="B27:B28"/>
    <mergeCell ref="F27:F28"/>
    <mergeCell ref="H27:H28"/>
    <mergeCell ref="L27:L28"/>
    <mergeCell ref="L22:L23"/>
    <mergeCell ref="M22:M23"/>
    <mergeCell ref="N22:N23"/>
    <mergeCell ref="B23:B24"/>
    <mergeCell ref="C24:C29"/>
    <mergeCell ref="D24:D25"/>
    <mergeCell ref="J24:J25"/>
    <mergeCell ref="L24:L25"/>
    <mergeCell ref="M24:M25"/>
    <mergeCell ref="N24:N25"/>
    <mergeCell ref="N18:N19"/>
    <mergeCell ref="B19:B20"/>
    <mergeCell ref="F20:F21"/>
    <mergeCell ref="G20:G21"/>
    <mergeCell ref="H20:H21"/>
    <mergeCell ref="L20:L21"/>
    <mergeCell ref="M20:M21"/>
    <mergeCell ref="N20:N21"/>
    <mergeCell ref="B21:B22"/>
    <mergeCell ref="D22:D23"/>
    <mergeCell ref="K16:K17"/>
    <mergeCell ref="L16:L17"/>
    <mergeCell ref="M16:M17"/>
    <mergeCell ref="N16:N17"/>
    <mergeCell ref="B17:B18"/>
    <mergeCell ref="I17:I18"/>
    <mergeCell ref="G18:G19"/>
    <mergeCell ref="J18:J19"/>
    <mergeCell ref="L18:L19"/>
    <mergeCell ref="M18:M19"/>
    <mergeCell ref="B15:B16"/>
    <mergeCell ref="C16:C23"/>
    <mergeCell ref="D16:D17"/>
    <mergeCell ref="E16:E23"/>
    <mergeCell ref="G16:G17"/>
    <mergeCell ref="J16:J17"/>
    <mergeCell ref="G22:G23"/>
    <mergeCell ref="N13:N14"/>
    <mergeCell ref="D14:D15"/>
    <mergeCell ref="F14:F15"/>
    <mergeCell ref="G14:G15"/>
    <mergeCell ref="H14:H15"/>
    <mergeCell ref="J14:J15"/>
    <mergeCell ref="M14:M15"/>
    <mergeCell ref="L9:L10"/>
    <mergeCell ref="N9:N10"/>
    <mergeCell ref="J10:J11"/>
    <mergeCell ref="M10:M11"/>
    <mergeCell ref="B11:B12"/>
    <mergeCell ref="G11:G12"/>
    <mergeCell ref="J12:J13"/>
    <mergeCell ref="M12:M13"/>
    <mergeCell ref="B13:B14"/>
    <mergeCell ref="L13:L14"/>
    <mergeCell ref="B7:B8"/>
    <mergeCell ref="F7:F8"/>
    <mergeCell ref="G7:G8"/>
    <mergeCell ref="H7:H8"/>
    <mergeCell ref="J7:J9"/>
    <mergeCell ref="M8:M9"/>
    <mergeCell ref="B9:B10"/>
    <mergeCell ref="F9:F10"/>
    <mergeCell ref="G9:G10"/>
    <mergeCell ref="H9:H10"/>
    <mergeCell ref="J3:K3"/>
    <mergeCell ref="L3:L4"/>
    <mergeCell ref="M3:N3"/>
    <mergeCell ref="B5:B6"/>
    <mergeCell ref="C5:C15"/>
    <mergeCell ref="D5:D6"/>
    <mergeCell ref="E5:E15"/>
    <mergeCell ref="L6:L7"/>
    <mergeCell ref="M6:M7"/>
    <mergeCell ref="N6:N7"/>
    <mergeCell ref="B3:B4"/>
    <mergeCell ref="C3:C4"/>
    <mergeCell ref="D3:E3"/>
    <mergeCell ref="F3:F4"/>
    <mergeCell ref="G3:H3"/>
    <mergeCell ref="I3:I4"/>
  </mergeCells>
  <phoneticPr fontId="4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>
    <oddHeader>&amp;R20.行  財  政</oddHeader>
    <oddFooter>&amp;C-146-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9860-EDDE-4A05-A91C-824CE3B3C0A8}">
  <sheetPr>
    <pageSetUpPr fitToPage="1"/>
  </sheetPr>
  <dimension ref="A1:T45"/>
  <sheetViews>
    <sheetView showGridLines="0" zoomScaleNormal="100" zoomScaleSheetLayoutView="100" workbookViewId="0"/>
  </sheetViews>
  <sheetFormatPr defaultColWidth="8" defaultRowHeight="13.5" x14ac:dyDescent="0.15"/>
  <cols>
    <col min="1" max="1" width="1.625" style="8" customWidth="1"/>
    <col min="2" max="2" width="3.625" style="8" customWidth="1"/>
    <col min="3" max="3" width="6" style="352" customWidth="1"/>
    <col min="4" max="4" width="8.625" style="8" customWidth="1"/>
    <col min="5" max="5" width="10.625" style="8" customWidth="1"/>
    <col min="6" max="6" width="8.625" style="8" customWidth="1"/>
    <col min="7" max="7" width="14.125" style="8" bestFit="1" customWidth="1"/>
    <col min="8" max="9" width="15.125" style="8" bestFit="1" customWidth="1"/>
    <col min="10" max="10" width="8.625" style="8" customWidth="1"/>
    <col min="11" max="11" width="10.625" style="8" customWidth="1"/>
    <col min="12" max="16384" width="8" style="1"/>
  </cols>
  <sheetData>
    <row r="1" spans="1:20" ht="30" customHeight="1" x14ac:dyDescent="0.15">
      <c r="A1" s="7" t="s">
        <v>537</v>
      </c>
      <c r="B1" s="7"/>
      <c r="C1" s="134"/>
    </row>
    <row r="2" spans="1:20" ht="14.45" customHeight="1" x14ac:dyDescent="0.15">
      <c r="A2" s="1"/>
      <c r="B2" s="1"/>
      <c r="C2" s="256"/>
    </row>
    <row r="3" spans="1:20" s="478" customFormat="1" ht="18" customHeight="1" x14ac:dyDescent="0.15">
      <c r="A3" s="469"/>
      <c r="B3" s="470" t="s">
        <v>290</v>
      </c>
      <c r="C3" s="471" t="s">
        <v>538</v>
      </c>
      <c r="D3" s="472"/>
      <c r="E3" s="473"/>
      <c r="F3" s="474" t="s">
        <v>539</v>
      </c>
      <c r="G3" s="475"/>
      <c r="H3" s="476" t="s">
        <v>540</v>
      </c>
      <c r="I3" s="477" t="s">
        <v>541</v>
      </c>
      <c r="L3" s="8"/>
      <c r="M3" s="8"/>
      <c r="N3" s="8"/>
      <c r="O3" s="8"/>
      <c r="P3" s="8"/>
      <c r="Q3" s="8"/>
      <c r="R3" s="8"/>
      <c r="S3" s="8"/>
      <c r="T3" s="8"/>
    </row>
    <row r="4" spans="1:20" s="478" customFormat="1" ht="18" customHeight="1" x14ac:dyDescent="0.15">
      <c r="A4" s="479"/>
      <c r="B4" s="480">
        <v>1</v>
      </c>
      <c r="C4" s="481" t="s">
        <v>279</v>
      </c>
      <c r="D4" s="482"/>
      <c r="E4" s="483"/>
      <c r="F4" s="481" t="s">
        <v>542</v>
      </c>
      <c r="G4" s="483"/>
      <c r="H4" s="484" t="s">
        <v>543</v>
      </c>
      <c r="I4" s="485">
        <v>44673</v>
      </c>
      <c r="L4" s="8"/>
      <c r="M4" s="8"/>
      <c r="N4" s="8"/>
      <c r="O4" s="8"/>
      <c r="P4" s="8"/>
      <c r="Q4" s="8"/>
      <c r="R4" s="8"/>
      <c r="S4" s="8"/>
      <c r="T4" s="8"/>
    </row>
    <row r="5" spans="1:20" s="478" customFormat="1" ht="18" customHeight="1" x14ac:dyDescent="0.15">
      <c r="A5" s="479"/>
      <c r="B5" s="486"/>
      <c r="C5" s="487"/>
      <c r="D5" s="488"/>
      <c r="E5" s="489"/>
      <c r="F5" s="487"/>
      <c r="G5" s="489"/>
      <c r="H5" s="490">
        <v>2006</v>
      </c>
      <c r="I5" s="491">
        <v>2022</v>
      </c>
      <c r="L5" s="8"/>
      <c r="M5" s="8"/>
      <c r="N5" s="8"/>
      <c r="O5" s="8"/>
      <c r="P5" s="8"/>
      <c r="Q5" s="8"/>
      <c r="R5" s="8"/>
      <c r="S5" s="8"/>
      <c r="T5" s="8"/>
    </row>
    <row r="6" spans="1:20" s="478" customFormat="1" ht="18" customHeight="1" x14ac:dyDescent="0.15">
      <c r="A6" s="492"/>
      <c r="B6" s="480">
        <v>2</v>
      </c>
      <c r="C6" s="481" t="s">
        <v>544</v>
      </c>
      <c r="D6" s="482"/>
      <c r="E6" s="483"/>
      <c r="F6" s="481" t="s">
        <v>545</v>
      </c>
      <c r="G6" s="483"/>
      <c r="H6" s="493">
        <v>44674</v>
      </c>
      <c r="I6" s="494"/>
      <c r="L6" s="8"/>
      <c r="M6" s="8"/>
      <c r="N6" s="8"/>
      <c r="O6" s="8"/>
      <c r="P6" s="8"/>
      <c r="Q6" s="8"/>
      <c r="R6" s="8"/>
      <c r="S6" s="8"/>
      <c r="T6" s="8"/>
    </row>
    <row r="7" spans="1:20" s="478" customFormat="1" ht="18" customHeight="1" x14ac:dyDescent="0.15">
      <c r="A7" s="492"/>
      <c r="B7" s="486"/>
      <c r="C7" s="487"/>
      <c r="D7" s="488"/>
      <c r="E7" s="489"/>
      <c r="F7" s="487"/>
      <c r="G7" s="489"/>
      <c r="H7" s="490">
        <v>2022</v>
      </c>
      <c r="I7" s="491"/>
      <c r="L7" s="8"/>
      <c r="M7" s="8"/>
      <c r="N7" s="8"/>
      <c r="O7" s="8"/>
      <c r="P7" s="8"/>
      <c r="Q7" s="8"/>
      <c r="R7" s="8"/>
      <c r="S7" s="8"/>
      <c r="T7" s="8"/>
    </row>
    <row r="8" spans="1:20" s="478" customFormat="1" ht="15" customHeight="1" x14ac:dyDescent="0.15">
      <c r="A8" s="492"/>
      <c r="B8" s="495" t="s">
        <v>288</v>
      </c>
      <c r="C8" s="352"/>
      <c r="D8" s="496"/>
      <c r="E8" s="496"/>
      <c r="F8" s="496"/>
      <c r="G8" s="497"/>
      <c r="H8" s="498"/>
      <c r="I8" s="499"/>
      <c r="L8" s="8"/>
      <c r="M8" s="8"/>
      <c r="N8" s="8"/>
      <c r="O8" s="8"/>
      <c r="P8" s="8"/>
      <c r="Q8" s="8"/>
      <c r="R8" s="8"/>
      <c r="S8" s="8"/>
      <c r="T8" s="8"/>
    </row>
    <row r="9" spans="1:20" s="478" customFormat="1" ht="18" customHeight="1" x14ac:dyDescent="0.15">
      <c r="A9" s="492"/>
      <c r="B9" s="500"/>
      <c r="C9" s="352"/>
      <c r="D9" s="496"/>
      <c r="E9" s="496"/>
      <c r="F9" s="496"/>
      <c r="G9" s="497"/>
      <c r="H9" s="498"/>
      <c r="I9" s="498"/>
      <c r="L9" s="8"/>
      <c r="M9" s="8"/>
      <c r="N9" s="8"/>
      <c r="O9" s="8"/>
      <c r="P9" s="8"/>
      <c r="Q9" s="8"/>
      <c r="R9" s="8"/>
      <c r="S9" s="8"/>
      <c r="T9" s="8"/>
    </row>
    <row r="10" spans="1:20" ht="30" customHeight="1" x14ac:dyDescent="0.15">
      <c r="A10" s="7" t="s">
        <v>546</v>
      </c>
      <c r="B10" s="7"/>
      <c r="C10" s="134"/>
    </row>
    <row r="11" spans="1:20" ht="14.45" customHeight="1" x14ac:dyDescent="0.15">
      <c r="A11" s="1"/>
      <c r="B11" s="1"/>
      <c r="C11" s="256"/>
    </row>
    <row r="12" spans="1:20" s="478" customFormat="1" ht="18" customHeight="1" x14ac:dyDescent="0.15">
      <c r="A12" s="469"/>
      <c r="B12" s="470" t="s">
        <v>290</v>
      </c>
      <c r="C12" s="471" t="s">
        <v>538</v>
      </c>
      <c r="D12" s="472"/>
      <c r="E12" s="473"/>
      <c r="F12" s="474" t="s">
        <v>539</v>
      </c>
      <c r="G12" s="475"/>
      <c r="H12" s="476" t="s">
        <v>540</v>
      </c>
      <c r="I12" s="477" t="s">
        <v>541</v>
      </c>
      <c r="L12" s="8"/>
      <c r="M12" s="8"/>
      <c r="N12" s="8"/>
      <c r="O12" s="8"/>
      <c r="P12" s="8"/>
      <c r="Q12" s="8"/>
      <c r="R12" s="8"/>
      <c r="S12" s="8"/>
      <c r="T12" s="8"/>
    </row>
    <row r="13" spans="1:20" s="478" customFormat="1" ht="18" customHeight="1" x14ac:dyDescent="0.15">
      <c r="A13" s="479"/>
      <c r="B13" s="480">
        <v>1</v>
      </c>
      <c r="C13" s="481" t="s">
        <v>547</v>
      </c>
      <c r="D13" s="482"/>
      <c r="E13" s="483"/>
      <c r="F13" s="501" t="s">
        <v>548</v>
      </c>
      <c r="G13" s="502"/>
      <c r="H13" s="484" t="s">
        <v>549</v>
      </c>
      <c r="I13" s="503" t="s">
        <v>550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 s="478" customFormat="1" ht="18" customHeight="1" x14ac:dyDescent="0.15">
      <c r="A14" s="479"/>
      <c r="B14" s="486"/>
      <c r="C14" s="487"/>
      <c r="D14" s="488"/>
      <c r="E14" s="489"/>
      <c r="F14" s="504"/>
      <c r="G14" s="505"/>
      <c r="H14" s="490">
        <v>2006</v>
      </c>
      <c r="I14" s="491">
        <v>2007</v>
      </c>
      <c r="L14" s="8"/>
      <c r="M14" s="8"/>
      <c r="N14" s="8"/>
      <c r="O14" s="8"/>
      <c r="P14" s="8"/>
      <c r="Q14" s="8"/>
      <c r="R14" s="8"/>
      <c r="S14" s="8"/>
      <c r="T14" s="8"/>
    </row>
    <row r="15" spans="1:20" s="478" customFormat="1" ht="18" customHeight="1" x14ac:dyDescent="0.15">
      <c r="A15" s="479"/>
      <c r="B15" s="480">
        <v>2</v>
      </c>
      <c r="C15" s="481" t="s">
        <v>551</v>
      </c>
      <c r="D15" s="482"/>
      <c r="E15" s="483"/>
      <c r="F15" s="481" t="s">
        <v>552</v>
      </c>
      <c r="G15" s="483"/>
      <c r="H15" s="484" t="s">
        <v>550</v>
      </c>
      <c r="I15" s="503" t="s">
        <v>553</v>
      </c>
      <c r="L15" s="8"/>
      <c r="M15" s="8"/>
      <c r="N15" s="8"/>
      <c r="O15" s="8"/>
      <c r="P15" s="8"/>
      <c r="Q15" s="8"/>
      <c r="R15" s="8"/>
      <c r="S15" s="8"/>
      <c r="T15" s="8"/>
    </row>
    <row r="16" spans="1:20" s="478" customFormat="1" ht="18" customHeight="1" x14ac:dyDescent="0.15">
      <c r="A16" s="479"/>
      <c r="B16" s="486"/>
      <c r="C16" s="487"/>
      <c r="D16" s="488"/>
      <c r="E16" s="489"/>
      <c r="F16" s="487"/>
      <c r="G16" s="489"/>
      <c r="H16" s="490">
        <v>2007</v>
      </c>
      <c r="I16" s="491">
        <v>2008</v>
      </c>
      <c r="L16" s="8"/>
      <c r="M16" s="8"/>
      <c r="N16" s="8"/>
      <c r="O16" s="8"/>
      <c r="P16" s="8"/>
      <c r="Q16" s="8"/>
      <c r="R16" s="8"/>
      <c r="S16" s="8"/>
      <c r="T16" s="8"/>
    </row>
    <row r="17" spans="2:9" ht="18" customHeight="1" x14ac:dyDescent="0.15">
      <c r="B17" s="480">
        <v>3</v>
      </c>
      <c r="C17" s="481" t="s">
        <v>554</v>
      </c>
      <c r="D17" s="482"/>
      <c r="E17" s="483"/>
      <c r="F17" s="481" t="s">
        <v>555</v>
      </c>
      <c r="G17" s="483" t="s">
        <v>556</v>
      </c>
      <c r="H17" s="484" t="s">
        <v>553</v>
      </c>
      <c r="I17" s="503" t="s">
        <v>557</v>
      </c>
    </row>
    <row r="18" spans="2:9" ht="18" customHeight="1" x14ac:dyDescent="0.15">
      <c r="B18" s="486"/>
      <c r="C18" s="487"/>
      <c r="D18" s="488"/>
      <c r="E18" s="489"/>
      <c r="F18" s="487" t="s">
        <v>558</v>
      </c>
      <c r="G18" s="489" t="s">
        <v>558</v>
      </c>
      <c r="H18" s="490">
        <v>2008</v>
      </c>
      <c r="I18" s="491">
        <v>2009</v>
      </c>
    </row>
    <row r="19" spans="2:9" ht="18" customHeight="1" x14ac:dyDescent="0.15">
      <c r="B19" s="480">
        <v>4</v>
      </c>
      <c r="C19" s="481" t="s">
        <v>559</v>
      </c>
      <c r="D19" s="482"/>
      <c r="E19" s="483"/>
      <c r="F19" s="481" t="s">
        <v>560</v>
      </c>
      <c r="G19" s="483" t="s">
        <v>561</v>
      </c>
      <c r="H19" s="484" t="s">
        <v>557</v>
      </c>
      <c r="I19" s="503" t="s">
        <v>562</v>
      </c>
    </row>
    <row r="20" spans="2:9" ht="18" customHeight="1" x14ac:dyDescent="0.15">
      <c r="B20" s="486"/>
      <c r="C20" s="487"/>
      <c r="D20" s="488"/>
      <c r="E20" s="489"/>
      <c r="F20" s="487" t="s">
        <v>563</v>
      </c>
      <c r="G20" s="489" t="s">
        <v>563</v>
      </c>
      <c r="H20" s="490">
        <v>2009</v>
      </c>
      <c r="I20" s="491">
        <v>2010</v>
      </c>
    </row>
    <row r="21" spans="2:9" ht="18" customHeight="1" x14ac:dyDescent="0.15">
      <c r="B21" s="480">
        <v>5</v>
      </c>
      <c r="C21" s="481" t="s">
        <v>564</v>
      </c>
      <c r="D21" s="482"/>
      <c r="E21" s="483"/>
      <c r="F21" s="481" t="s">
        <v>565</v>
      </c>
      <c r="G21" s="483" t="s">
        <v>566</v>
      </c>
      <c r="H21" s="506">
        <v>40308</v>
      </c>
      <c r="I21" s="485">
        <v>40673</v>
      </c>
    </row>
    <row r="22" spans="2:9" ht="18" customHeight="1" x14ac:dyDescent="0.15">
      <c r="B22" s="486"/>
      <c r="C22" s="487"/>
      <c r="D22" s="488"/>
      <c r="E22" s="489"/>
      <c r="F22" s="487" t="s">
        <v>567</v>
      </c>
      <c r="G22" s="489" t="s">
        <v>567</v>
      </c>
      <c r="H22" s="490">
        <v>2010</v>
      </c>
      <c r="I22" s="491">
        <v>2011</v>
      </c>
    </row>
    <row r="23" spans="2:9" ht="18" customHeight="1" x14ac:dyDescent="0.15">
      <c r="B23" s="480">
        <v>6</v>
      </c>
      <c r="C23" s="481" t="s">
        <v>568</v>
      </c>
      <c r="D23" s="482"/>
      <c r="E23" s="483"/>
      <c r="F23" s="481" t="s">
        <v>569</v>
      </c>
      <c r="G23" s="483" t="s">
        <v>570</v>
      </c>
      <c r="H23" s="485">
        <v>40673</v>
      </c>
      <c r="I23" s="485">
        <v>41040</v>
      </c>
    </row>
    <row r="24" spans="2:9" ht="18" customHeight="1" x14ac:dyDescent="0.15">
      <c r="B24" s="486"/>
      <c r="C24" s="487"/>
      <c r="D24" s="488"/>
      <c r="E24" s="489"/>
      <c r="F24" s="487" t="s">
        <v>563</v>
      </c>
      <c r="G24" s="489" t="s">
        <v>563</v>
      </c>
      <c r="H24" s="491">
        <v>2011</v>
      </c>
      <c r="I24" s="491">
        <v>2012</v>
      </c>
    </row>
    <row r="25" spans="2:9" ht="18" customHeight="1" x14ac:dyDescent="0.15">
      <c r="B25" s="480">
        <v>7</v>
      </c>
      <c r="C25" s="481" t="s">
        <v>571</v>
      </c>
      <c r="D25" s="482"/>
      <c r="E25" s="483"/>
      <c r="F25" s="481" t="s">
        <v>572</v>
      </c>
      <c r="G25" s="483" t="s">
        <v>573</v>
      </c>
      <c r="H25" s="485">
        <v>41040</v>
      </c>
      <c r="I25" s="485">
        <v>41409</v>
      </c>
    </row>
    <row r="26" spans="2:9" ht="18" customHeight="1" x14ac:dyDescent="0.15">
      <c r="B26" s="486"/>
      <c r="C26" s="487"/>
      <c r="D26" s="488"/>
      <c r="E26" s="489"/>
      <c r="F26" s="487" t="s">
        <v>567</v>
      </c>
      <c r="G26" s="489" t="s">
        <v>567</v>
      </c>
      <c r="H26" s="491">
        <v>2012</v>
      </c>
      <c r="I26" s="491">
        <v>2013</v>
      </c>
    </row>
    <row r="27" spans="2:9" ht="18" customHeight="1" x14ac:dyDescent="0.15">
      <c r="B27" s="480">
        <v>8</v>
      </c>
      <c r="C27" s="481" t="s">
        <v>571</v>
      </c>
      <c r="D27" s="482"/>
      <c r="E27" s="483"/>
      <c r="F27" s="481" t="s">
        <v>572</v>
      </c>
      <c r="G27" s="483" t="s">
        <v>573</v>
      </c>
      <c r="H27" s="485">
        <v>41409</v>
      </c>
      <c r="I27" s="485">
        <v>41751</v>
      </c>
    </row>
    <row r="28" spans="2:9" ht="18" customHeight="1" x14ac:dyDescent="0.15">
      <c r="B28" s="486"/>
      <c r="C28" s="487"/>
      <c r="D28" s="488"/>
      <c r="E28" s="489"/>
      <c r="F28" s="487" t="s">
        <v>567</v>
      </c>
      <c r="G28" s="489" t="s">
        <v>567</v>
      </c>
      <c r="H28" s="491">
        <v>2013</v>
      </c>
      <c r="I28" s="491">
        <v>2014</v>
      </c>
    </row>
    <row r="29" spans="2:9" ht="18" customHeight="1" x14ac:dyDescent="0.15">
      <c r="B29" s="480">
        <v>9</v>
      </c>
      <c r="C29" s="481" t="s">
        <v>574</v>
      </c>
      <c r="D29" s="482"/>
      <c r="E29" s="483"/>
      <c r="F29" s="481" t="s">
        <v>575</v>
      </c>
      <c r="G29" s="483" t="s">
        <v>576</v>
      </c>
      <c r="H29" s="485">
        <v>41759</v>
      </c>
      <c r="I29" s="507">
        <v>42499</v>
      </c>
    </row>
    <row r="30" spans="2:9" ht="18" customHeight="1" x14ac:dyDescent="0.15">
      <c r="B30" s="486"/>
      <c r="C30" s="487"/>
      <c r="D30" s="488"/>
      <c r="E30" s="489"/>
      <c r="F30" s="487" t="s">
        <v>558</v>
      </c>
      <c r="G30" s="489" t="s">
        <v>558</v>
      </c>
      <c r="H30" s="491">
        <v>2014</v>
      </c>
      <c r="I30" s="491">
        <v>2016</v>
      </c>
    </row>
    <row r="31" spans="2:9" ht="18" customHeight="1" x14ac:dyDescent="0.15">
      <c r="B31" s="480">
        <v>10</v>
      </c>
      <c r="C31" s="481" t="s">
        <v>577</v>
      </c>
      <c r="D31" s="482"/>
      <c r="E31" s="483"/>
      <c r="F31" s="481" t="s">
        <v>578</v>
      </c>
      <c r="G31" s="483" t="s">
        <v>579</v>
      </c>
      <c r="H31" s="485">
        <v>42499</v>
      </c>
      <c r="I31" s="507">
        <v>43212</v>
      </c>
    </row>
    <row r="32" spans="2:9" ht="18" customHeight="1" x14ac:dyDescent="0.15">
      <c r="B32" s="486"/>
      <c r="C32" s="487"/>
      <c r="D32" s="488"/>
      <c r="E32" s="489"/>
      <c r="F32" s="487" t="s">
        <v>580</v>
      </c>
      <c r="G32" s="489" t="s">
        <v>580</v>
      </c>
      <c r="H32" s="491">
        <v>2016</v>
      </c>
      <c r="I32" s="491">
        <v>2018</v>
      </c>
    </row>
    <row r="33" spans="2:9" ht="18" customHeight="1" x14ac:dyDescent="0.15">
      <c r="B33" s="480">
        <v>11</v>
      </c>
      <c r="C33" s="481" t="s">
        <v>581</v>
      </c>
      <c r="D33" s="482"/>
      <c r="E33" s="483"/>
      <c r="F33" s="481" t="s">
        <v>582</v>
      </c>
      <c r="G33" s="483" t="s">
        <v>583</v>
      </c>
      <c r="H33" s="485">
        <v>43215</v>
      </c>
      <c r="I33" s="507">
        <v>43980</v>
      </c>
    </row>
    <row r="34" spans="2:9" ht="18" customHeight="1" x14ac:dyDescent="0.15">
      <c r="B34" s="486"/>
      <c r="C34" s="487"/>
      <c r="D34" s="488"/>
      <c r="E34" s="489"/>
      <c r="F34" s="487" t="s">
        <v>584</v>
      </c>
      <c r="G34" s="489" t="s">
        <v>584</v>
      </c>
      <c r="H34" s="491">
        <v>2018</v>
      </c>
      <c r="I34" s="491">
        <v>2020</v>
      </c>
    </row>
    <row r="35" spans="2:9" ht="18" customHeight="1" x14ac:dyDescent="0.15">
      <c r="B35" s="480">
        <v>12</v>
      </c>
      <c r="C35" s="481" t="s">
        <v>585</v>
      </c>
      <c r="D35" s="482"/>
      <c r="E35" s="483"/>
      <c r="F35" s="481" t="s">
        <v>586</v>
      </c>
      <c r="G35" s="483" t="s">
        <v>587</v>
      </c>
      <c r="H35" s="507">
        <v>43980</v>
      </c>
      <c r="I35" s="507">
        <v>44673</v>
      </c>
    </row>
    <row r="36" spans="2:9" ht="18" customHeight="1" x14ac:dyDescent="0.15">
      <c r="B36" s="486"/>
      <c r="C36" s="487"/>
      <c r="D36" s="488"/>
      <c r="E36" s="489"/>
      <c r="F36" s="487" t="s">
        <v>588</v>
      </c>
      <c r="G36" s="489" t="s">
        <v>588</v>
      </c>
      <c r="H36" s="491">
        <v>2020</v>
      </c>
      <c r="I36" s="491">
        <v>2022</v>
      </c>
    </row>
    <row r="37" spans="2:9" ht="18" customHeight="1" x14ac:dyDescent="0.15">
      <c r="B37" s="480">
        <v>13</v>
      </c>
      <c r="C37" s="481" t="s">
        <v>589</v>
      </c>
      <c r="D37" s="482"/>
      <c r="E37" s="483"/>
      <c r="F37" s="481" t="s">
        <v>590</v>
      </c>
      <c r="G37" s="483" t="s">
        <v>591</v>
      </c>
      <c r="H37" s="507">
        <v>44683</v>
      </c>
      <c r="I37" s="507">
        <v>45048</v>
      </c>
    </row>
    <row r="38" spans="2:9" ht="18" customHeight="1" x14ac:dyDescent="0.15">
      <c r="B38" s="486"/>
      <c r="C38" s="487"/>
      <c r="D38" s="488"/>
      <c r="E38" s="489"/>
      <c r="F38" s="487" t="s">
        <v>588</v>
      </c>
      <c r="G38" s="489" t="s">
        <v>588</v>
      </c>
      <c r="H38" s="491">
        <v>2022</v>
      </c>
      <c r="I38" s="491">
        <v>2023</v>
      </c>
    </row>
    <row r="39" spans="2:9" ht="18" customHeight="1" x14ac:dyDescent="0.15">
      <c r="B39" s="480">
        <v>14</v>
      </c>
      <c r="C39" s="481" t="s">
        <v>592</v>
      </c>
      <c r="D39" s="482"/>
      <c r="E39" s="483"/>
      <c r="F39" s="481" t="s">
        <v>593</v>
      </c>
      <c r="G39" s="483" t="s">
        <v>594</v>
      </c>
      <c r="H39" s="507">
        <v>45048</v>
      </c>
      <c r="I39" s="507">
        <v>45413</v>
      </c>
    </row>
    <row r="40" spans="2:9" ht="18" customHeight="1" x14ac:dyDescent="0.15">
      <c r="B40" s="486"/>
      <c r="C40" s="487"/>
      <c r="D40" s="488"/>
      <c r="E40" s="489"/>
      <c r="F40" s="487" t="s">
        <v>595</v>
      </c>
      <c r="G40" s="489" t="s">
        <v>595</v>
      </c>
      <c r="H40" s="491">
        <v>2023</v>
      </c>
      <c r="I40" s="491">
        <v>2024</v>
      </c>
    </row>
    <row r="41" spans="2:9" ht="18" customHeight="1" x14ac:dyDescent="0.15">
      <c r="B41" s="480">
        <v>15</v>
      </c>
      <c r="C41" s="481" t="s">
        <v>596</v>
      </c>
      <c r="D41" s="482"/>
      <c r="E41" s="483"/>
      <c r="F41" s="481" t="s">
        <v>597</v>
      </c>
      <c r="G41" s="483"/>
      <c r="H41" s="507">
        <v>45413</v>
      </c>
      <c r="I41" s="507">
        <v>45778</v>
      </c>
    </row>
    <row r="42" spans="2:9" ht="18" customHeight="1" x14ac:dyDescent="0.15">
      <c r="B42" s="486"/>
      <c r="C42" s="487"/>
      <c r="D42" s="488"/>
      <c r="E42" s="489"/>
      <c r="F42" s="487"/>
      <c r="G42" s="489"/>
      <c r="H42" s="491">
        <v>2024</v>
      </c>
      <c r="I42" s="491">
        <v>2025</v>
      </c>
    </row>
    <row r="43" spans="2:9" ht="18" customHeight="1" x14ac:dyDescent="0.15">
      <c r="B43" s="480">
        <v>16</v>
      </c>
      <c r="C43" s="481" t="s">
        <v>598</v>
      </c>
      <c r="D43" s="482"/>
      <c r="E43" s="483"/>
      <c r="F43" s="481" t="s">
        <v>599</v>
      </c>
      <c r="G43" s="483"/>
      <c r="H43" s="507">
        <v>45778</v>
      </c>
      <c r="I43" s="503"/>
    </row>
    <row r="44" spans="2:9" ht="18" customHeight="1" x14ac:dyDescent="0.15">
      <c r="B44" s="486"/>
      <c r="C44" s="487"/>
      <c r="D44" s="488"/>
      <c r="E44" s="489"/>
      <c r="F44" s="487"/>
      <c r="G44" s="489"/>
      <c r="H44" s="491">
        <v>2025</v>
      </c>
      <c r="I44" s="491"/>
    </row>
    <row r="45" spans="2:9" x14ac:dyDescent="0.15">
      <c r="B45" s="508" t="s">
        <v>600</v>
      </c>
    </row>
  </sheetData>
  <mergeCells count="56">
    <mergeCell ref="B41:B42"/>
    <mergeCell ref="C41:E42"/>
    <mergeCell ref="F41:G42"/>
    <mergeCell ref="B43:B44"/>
    <mergeCell ref="C43:E44"/>
    <mergeCell ref="F43:G44"/>
    <mergeCell ref="B37:B38"/>
    <mergeCell ref="C37:E38"/>
    <mergeCell ref="F37:G38"/>
    <mergeCell ref="B39:B40"/>
    <mergeCell ref="C39:E40"/>
    <mergeCell ref="F39:G40"/>
    <mergeCell ref="B33:B34"/>
    <mergeCell ref="C33:E34"/>
    <mergeCell ref="F33:G34"/>
    <mergeCell ref="B35:B36"/>
    <mergeCell ref="C35:E36"/>
    <mergeCell ref="F35:G36"/>
    <mergeCell ref="B29:B30"/>
    <mergeCell ref="C29:E30"/>
    <mergeCell ref="F29:G30"/>
    <mergeCell ref="B31:B32"/>
    <mergeCell ref="C31:E32"/>
    <mergeCell ref="F31:G32"/>
    <mergeCell ref="B25:B26"/>
    <mergeCell ref="C25:E26"/>
    <mergeCell ref="F25:G26"/>
    <mergeCell ref="B27:B28"/>
    <mergeCell ref="C27:E28"/>
    <mergeCell ref="F27:G28"/>
    <mergeCell ref="B21:B22"/>
    <mergeCell ref="C21:E22"/>
    <mergeCell ref="F21:G22"/>
    <mergeCell ref="B23:B24"/>
    <mergeCell ref="C23:E24"/>
    <mergeCell ref="F23:G24"/>
    <mergeCell ref="B17:B18"/>
    <mergeCell ref="C17:E18"/>
    <mergeCell ref="F17:G18"/>
    <mergeCell ref="B19:B20"/>
    <mergeCell ref="C19:E20"/>
    <mergeCell ref="F19:G20"/>
    <mergeCell ref="C12:E12"/>
    <mergeCell ref="B13:B14"/>
    <mergeCell ref="C13:E14"/>
    <mergeCell ref="F13:G14"/>
    <mergeCell ref="B15:B16"/>
    <mergeCell ref="C15:E16"/>
    <mergeCell ref="F15:G16"/>
    <mergeCell ref="C3:E3"/>
    <mergeCell ref="B4:B5"/>
    <mergeCell ref="C4:E5"/>
    <mergeCell ref="F4:G5"/>
    <mergeCell ref="B6:B7"/>
    <mergeCell ref="C6:E7"/>
    <mergeCell ref="F6:G7"/>
  </mergeCells>
  <phoneticPr fontId="4"/>
  <pageMargins left="0.59055118110236227" right="0.59055118110236227" top="0.78740157480314965" bottom="0.78740157480314965" header="0.39370078740157483" footer="0.39370078740157483"/>
  <pageSetup paperSize="9" scale="96" orientation="portrait" r:id="rId1"/>
  <headerFooter alignWithMargins="0">
    <oddHeader>&amp;R&amp;"ＭＳ Ｐゴシック,標準"20.行  財  政</oddHeader>
    <oddFooter>&amp;C&amp;"ＭＳ Ｐゴシック,標準"-147-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E82E-F1CA-478F-9F81-89AC5519F46E}">
  <dimension ref="A1:N65"/>
  <sheetViews>
    <sheetView showGridLines="0" zoomScale="85" zoomScaleNormal="85" zoomScaleSheetLayoutView="86" workbookViewId="0">
      <selection activeCell="H56" sqref="H56"/>
    </sheetView>
  </sheetViews>
  <sheetFormatPr defaultColWidth="9" defaultRowHeight="11.25" x14ac:dyDescent="0.15"/>
  <cols>
    <col min="1" max="1" width="1.625" style="8" customWidth="1"/>
    <col min="2" max="2" width="9.625" style="8" customWidth="1"/>
    <col min="3" max="3" width="6.125" style="8" customWidth="1"/>
    <col min="4" max="12" width="6.625" style="8" customWidth="1"/>
    <col min="13" max="14" width="5.625" style="8" customWidth="1"/>
    <col min="15" max="16384" width="9" style="8"/>
  </cols>
  <sheetData>
    <row r="1" spans="1:14" ht="30" customHeight="1" x14ac:dyDescent="0.15">
      <c r="A1" s="509" t="s">
        <v>602</v>
      </c>
    </row>
    <row r="2" spans="1:14" ht="7.5" customHeight="1" x14ac:dyDescent="0.15">
      <c r="A2" s="509"/>
    </row>
    <row r="3" spans="1:14" ht="22.5" customHeight="1" x14ac:dyDescent="0.15"/>
    <row r="4" spans="1:14" ht="18.75" customHeight="1" x14ac:dyDescent="0.15">
      <c r="B4" s="510" t="s">
        <v>603</v>
      </c>
      <c r="C4" s="511" t="s">
        <v>604</v>
      </c>
      <c r="D4" s="511" t="s">
        <v>605</v>
      </c>
      <c r="E4" s="511" t="s">
        <v>606</v>
      </c>
      <c r="F4" s="512" t="s">
        <v>607</v>
      </c>
      <c r="G4" s="513"/>
      <c r="H4" s="513"/>
      <c r="I4" s="513"/>
      <c r="J4" s="513"/>
      <c r="K4" s="513"/>
      <c r="L4" s="514"/>
      <c r="M4" s="510" t="s">
        <v>608</v>
      </c>
      <c r="N4" s="510" t="s">
        <v>609</v>
      </c>
    </row>
    <row r="5" spans="1:14" ht="26.25" customHeight="1" x14ac:dyDescent="0.15">
      <c r="B5" s="515"/>
      <c r="C5" s="516"/>
      <c r="D5" s="516"/>
      <c r="E5" s="516"/>
      <c r="F5" s="517" t="s">
        <v>610</v>
      </c>
      <c r="G5" s="518" t="s">
        <v>611</v>
      </c>
      <c r="H5" s="519" t="s">
        <v>612</v>
      </c>
      <c r="I5" s="520" t="s">
        <v>613</v>
      </c>
      <c r="J5" s="520" t="s">
        <v>614</v>
      </c>
      <c r="K5" s="520" t="s">
        <v>615</v>
      </c>
      <c r="L5" s="521" t="s">
        <v>616</v>
      </c>
      <c r="M5" s="516"/>
      <c r="N5" s="516"/>
    </row>
    <row r="6" spans="1:14" ht="15" hidden="1" customHeight="1" x14ac:dyDescent="0.15">
      <c r="B6" s="522" t="s">
        <v>617</v>
      </c>
      <c r="C6" s="523"/>
      <c r="D6" s="523"/>
      <c r="E6" s="523"/>
      <c r="F6" s="523">
        <f>SUM(F7:F10)</f>
        <v>312</v>
      </c>
      <c r="G6" s="524">
        <f t="shared" ref="G6:N6" si="0">SUM(G7:G10)</f>
        <v>312</v>
      </c>
      <c r="H6" s="525">
        <f t="shared" si="0"/>
        <v>0</v>
      </c>
      <c r="I6" s="525">
        <f t="shared" si="0"/>
        <v>0</v>
      </c>
      <c r="J6" s="525">
        <f t="shared" si="0"/>
        <v>0</v>
      </c>
      <c r="K6" s="525">
        <f t="shared" si="0"/>
        <v>0</v>
      </c>
      <c r="L6" s="526">
        <f t="shared" si="0"/>
        <v>0</v>
      </c>
      <c r="M6" s="523">
        <f t="shared" si="0"/>
        <v>18</v>
      </c>
      <c r="N6" s="523">
        <f t="shared" si="0"/>
        <v>27</v>
      </c>
    </row>
    <row r="7" spans="1:14" ht="14.1" hidden="1" customHeight="1" x14ac:dyDescent="0.15">
      <c r="B7" s="527" t="s">
        <v>195</v>
      </c>
      <c r="C7" s="528">
        <v>8</v>
      </c>
      <c r="D7" s="528">
        <v>30</v>
      </c>
      <c r="E7" s="528">
        <v>12</v>
      </c>
      <c r="F7" s="529">
        <f>SUM(G7:L7)</f>
        <v>88</v>
      </c>
      <c r="G7" s="288">
        <v>88</v>
      </c>
      <c r="H7" s="530">
        <v>0</v>
      </c>
      <c r="I7" s="530">
        <v>0</v>
      </c>
      <c r="J7" s="530">
        <v>0</v>
      </c>
      <c r="K7" s="530">
        <v>0</v>
      </c>
      <c r="L7" s="289">
        <v>0</v>
      </c>
      <c r="M7" s="528">
        <v>7</v>
      </c>
      <c r="N7" s="528">
        <v>17</v>
      </c>
    </row>
    <row r="8" spans="1:14" ht="14.1" hidden="1" customHeight="1" x14ac:dyDescent="0.15">
      <c r="B8" s="527" t="s">
        <v>618</v>
      </c>
      <c r="C8" s="528">
        <v>7</v>
      </c>
      <c r="D8" s="528">
        <v>40</v>
      </c>
      <c r="E8" s="528">
        <v>13</v>
      </c>
      <c r="F8" s="529">
        <f>SUM(G8:L8)</f>
        <v>76</v>
      </c>
      <c r="G8" s="288">
        <v>76</v>
      </c>
      <c r="H8" s="530">
        <v>0</v>
      </c>
      <c r="I8" s="530">
        <v>0</v>
      </c>
      <c r="J8" s="530">
        <v>0</v>
      </c>
      <c r="K8" s="530">
        <v>0</v>
      </c>
      <c r="L8" s="289">
        <v>0</v>
      </c>
      <c r="M8" s="528">
        <v>4</v>
      </c>
      <c r="N8" s="528">
        <v>1</v>
      </c>
    </row>
    <row r="9" spans="1:14" ht="14.1" hidden="1" customHeight="1" x14ac:dyDescent="0.15">
      <c r="B9" s="527" t="s">
        <v>197</v>
      </c>
      <c r="C9" s="528">
        <v>5</v>
      </c>
      <c r="D9" s="528">
        <v>37</v>
      </c>
      <c r="E9" s="528">
        <v>10</v>
      </c>
      <c r="F9" s="529">
        <f>SUM(G9:L9)</f>
        <v>80</v>
      </c>
      <c r="G9" s="288">
        <v>80</v>
      </c>
      <c r="H9" s="530">
        <v>0</v>
      </c>
      <c r="I9" s="530">
        <v>0</v>
      </c>
      <c r="J9" s="530">
        <v>0</v>
      </c>
      <c r="K9" s="530">
        <v>0</v>
      </c>
      <c r="L9" s="289">
        <v>0</v>
      </c>
      <c r="M9" s="528">
        <v>4</v>
      </c>
      <c r="N9" s="528">
        <v>2</v>
      </c>
    </row>
    <row r="10" spans="1:14" ht="14.1" hidden="1" customHeight="1" x14ac:dyDescent="0.15">
      <c r="B10" s="49" t="s">
        <v>619</v>
      </c>
      <c r="C10" s="531">
        <v>6</v>
      </c>
      <c r="D10" s="531">
        <v>23</v>
      </c>
      <c r="E10" s="531">
        <v>13</v>
      </c>
      <c r="F10" s="532">
        <f>SUM(G10:L10)</f>
        <v>68</v>
      </c>
      <c r="G10" s="533">
        <v>68</v>
      </c>
      <c r="H10" s="534">
        <v>0</v>
      </c>
      <c r="I10" s="534">
        <v>0</v>
      </c>
      <c r="J10" s="534">
        <v>0</v>
      </c>
      <c r="K10" s="534">
        <v>0</v>
      </c>
      <c r="L10" s="296">
        <v>0</v>
      </c>
      <c r="M10" s="531">
        <v>3</v>
      </c>
      <c r="N10" s="531">
        <v>7</v>
      </c>
    </row>
    <row r="11" spans="1:14" ht="15" hidden="1" customHeight="1" x14ac:dyDescent="0.15">
      <c r="B11" s="522" t="s">
        <v>620</v>
      </c>
      <c r="C11" s="523"/>
      <c r="D11" s="523"/>
      <c r="E11" s="523"/>
      <c r="F11" s="523">
        <f>SUM(F12:F15)</f>
        <v>355</v>
      </c>
      <c r="G11" s="524">
        <f t="shared" ref="G11:N11" si="1">SUM(G12:G15)</f>
        <v>355</v>
      </c>
      <c r="H11" s="525">
        <f t="shared" si="1"/>
        <v>0</v>
      </c>
      <c r="I11" s="525">
        <f t="shared" si="1"/>
        <v>0</v>
      </c>
      <c r="J11" s="525">
        <f t="shared" si="1"/>
        <v>0</v>
      </c>
      <c r="K11" s="525">
        <f t="shared" si="1"/>
        <v>0</v>
      </c>
      <c r="L11" s="526">
        <f t="shared" si="1"/>
        <v>0</v>
      </c>
      <c r="M11" s="523">
        <f t="shared" si="1"/>
        <v>5</v>
      </c>
      <c r="N11" s="523">
        <f t="shared" si="1"/>
        <v>19</v>
      </c>
    </row>
    <row r="12" spans="1:14" ht="14.1" hidden="1" customHeight="1" x14ac:dyDescent="0.15">
      <c r="B12" s="527" t="s">
        <v>195</v>
      </c>
      <c r="C12" s="529">
        <v>7</v>
      </c>
      <c r="D12" s="529">
        <v>33</v>
      </c>
      <c r="E12" s="529">
        <v>11</v>
      </c>
      <c r="F12" s="529">
        <f>SUM(G12:L12)</f>
        <v>96</v>
      </c>
      <c r="G12" s="535">
        <v>96</v>
      </c>
      <c r="H12" s="536">
        <v>0</v>
      </c>
      <c r="I12" s="536">
        <v>0</v>
      </c>
      <c r="J12" s="536">
        <v>0</v>
      </c>
      <c r="K12" s="536">
        <v>0</v>
      </c>
      <c r="L12" s="537">
        <v>0</v>
      </c>
      <c r="M12" s="529">
        <v>1</v>
      </c>
      <c r="N12" s="529">
        <v>3</v>
      </c>
    </row>
    <row r="13" spans="1:14" ht="14.1" hidden="1" customHeight="1" x14ac:dyDescent="0.15">
      <c r="B13" s="527" t="s">
        <v>618</v>
      </c>
      <c r="C13" s="529">
        <v>7</v>
      </c>
      <c r="D13" s="529">
        <v>38</v>
      </c>
      <c r="E13" s="529">
        <v>13</v>
      </c>
      <c r="F13" s="529">
        <f>SUM(G13:L13)</f>
        <v>97</v>
      </c>
      <c r="G13" s="535">
        <v>97</v>
      </c>
      <c r="H13" s="536">
        <v>0</v>
      </c>
      <c r="I13" s="536">
        <v>0</v>
      </c>
      <c r="J13" s="536">
        <v>0</v>
      </c>
      <c r="K13" s="536">
        <v>0</v>
      </c>
      <c r="L13" s="537">
        <v>0</v>
      </c>
      <c r="M13" s="529">
        <v>2</v>
      </c>
      <c r="N13" s="529">
        <v>7</v>
      </c>
    </row>
    <row r="14" spans="1:14" ht="14.1" hidden="1" customHeight="1" x14ac:dyDescent="0.15">
      <c r="B14" s="527" t="s">
        <v>197</v>
      </c>
      <c r="C14" s="529">
        <v>6</v>
      </c>
      <c r="D14" s="529">
        <v>39</v>
      </c>
      <c r="E14" s="529">
        <v>12</v>
      </c>
      <c r="F14" s="529">
        <f>SUM(G14:L14)</f>
        <v>75</v>
      </c>
      <c r="G14" s="535">
        <v>75</v>
      </c>
      <c r="H14" s="536">
        <v>0</v>
      </c>
      <c r="I14" s="536">
        <v>0</v>
      </c>
      <c r="J14" s="536">
        <v>0</v>
      </c>
      <c r="K14" s="536">
        <v>0</v>
      </c>
      <c r="L14" s="537">
        <v>0</v>
      </c>
      <c r="M14" s="529">
        <v>1</v>
      </c>
      <c r="N14" s="529">
        <v>3</v>
      </c>
    </row>
    <row r="15" spans="1:14" ht="14.1" hidden="1" customHeight="1" x14ac:dyDescent="0.15">
      <c r="B15" s="49" t="s">
        <v>619</v>
      </c>
      <c r="C15" s="532">
        <v>9</v>
      </c>
      <c r="D15" s="532">
        <v>28</v>
      </c>
      <c r="E15" s="532">
        <v>17</v>
      </c>
      <c r="F15" s="532">
        <f>SUM(G15:L15)</f>
        <v>87</v>
      </c>
      <c r="G15" s="538">
        <v>87</v>
      </c>
      <c r="H15" s="539">
        <v>0</v>
      </c>
      <c r="I15" s="539">
        <v>0</v>
      </c>
      <c r="J15" s="539">
        <v>0</v>
      </c>
      <c r="K15" s="539">
        <v>0</v>
      </c>
      <c r="L15" s="540">
        <v>0</v>
      </c>
      <c r="M15" s="532">
        <v>1</v>
      </c>
      <c r="N15" s="532">
        <v>6</v>
      </c>
    </row>
    <row r="16" spans="1:14" ht="15.75" hidden="1" customHeight="1" x14ac:dyDescent="0.15">
      <c r="B16" s="522" t="s">
        <v>621</v>
      </c>
      <c r="C16" s="523"/>
      <c r="D16" s="523"/>
      <c r="E16" s="523"/>
      <c r="F16" s="523">
        <f>SUM(F17:F20)</f>
        <v>366</v>
      </c>
      <c r="G16" s="524">
        <f t="shared" ref="G16:N16" si="2">SUM(G17:G20)</f>
        <v>365</v>
      </c>
      <c r="H16" s="525">
        <f t="shared" si="2"/>
        <v>0</v>
      </c>
      <c r="I16" s="525">
        <f t="shared" si="2"/>
        <v>0</v>
      </c>
      <c r="J16" s="525">
        <f t="shared" si="2"/>
        <v>0</v>
      </c>
      <c r="K16" s="525">
        <f t="shared" si="2"/>
        <v>0</v>
      </c>
      <c r="L16" s="526">
        <f t="shared" si="2"/>
        <v>1</v>
      </c>
      <c r="M16" s="523">
        <f t="shared" si="2"/>
        <v>15</v>
      </c>
      <c r="N16" s="523">
        <f t="shared" si="2"/>
        <v>27</v>
      </c>
    </row>
    <row r="17" spans="2:14" ht="15.75" hidden="1" customHeight="1" x14ac:dyDescent="0.15">
      <c r="B17" s="527" t="s">
        <v>195</v>
      </c>
      <c r="C17" s="529">
        <v>6</v>
      </c>
      <c r="D17" s="529">
        <v>27</v>
      </c>
      <c r="E17" s="529">
        <v>10</v>
      </c>
      <c r="F17" s="529">
        <f>SUM(G17:L17)</f>
        <v>83</v>
      </c>
      <c r="G17" s="535">
        <v>83</v>
      </c>
      <c r="H17" s="536">
        <v>0</v>
      </c>
      <c r="I17" s="536">
        <v>0</v>
      </c>
      <c r="J17" s="536">
        <v>0</v>
      </c>
      <c r="K17" s="536">
        <v>0</v>
      </c>
      <c r="L17" s="537">
        <v>0</v>
      </c>
      <c r="M17" s="529">
        <v>4</v>
      </c>
      <c r="N17" s="529">
        <v>1</v>
      </c>
    </row>
    <row r="18" spans="2:14" ht="15.75" hidden="1" customHeight="1" x14ac:dyDescent="0.15">
      <c r="B18" s="527" t="s">
        <v>618</v>
      </c>
      <c r="C18" s="529">
        <v>6</v>
      </c>
      <c r="D18" s="529">
        <v>39</v>
      </c>
      <c r="E18" s="529">
        <v>12</v>
      </c>
      <c r="F18" s="529">
        <f>SUM(G18:L18)</f>
        <v>112</v>
      </c>
      <c r="G18" s="535">
        <v>112</v>
      </c>
      <c r="H18" s="536">
        <v>0</v>
      </c>
      <c r="I18" s="536">
        <v>0</v>
      </c>
      <c r="J18" s="536">
        <v>0</v>
      </c>
      <c r="K18" s="536">
        <v>0</v>
      </c>
      <c r="L18" s="537">
        <v>0</v>
      </c>
      <c r="M18" s="529">
        <v>4</v>
      </c>
      <c r="N18" s="529">
        <v>11</v>
      </c>
    </row>
    <row r="19" spans="2:14" ht="15.75" hidden="1" customHeight="1" x14ac:dyDescent="0.15">
      <c r="B19" s="527" t="s">
        <v>197</v>
      </c>
      <c r="C19" s="529">
        <v>8</v>
      </c>
      <c r="D19" s="529">
        <v>43</v>
      </c>
      <c r="E19" s="529">
        <v>13</v>
      </c>
      <c r="F19" s="529">
        <f>SUM(G19:L19)</f>
        <v>90</v>
      </c>
      <c r="G19" s="535">
        <v>90</v>
      </c>
      <c r="H19" s="536">
        <v>0</v>
      </c>
      <c r="I19" s="536">
        <v>0</v>
      </c>
      <c r="J19" s="536">
        <v>0</v>
      </c>
      <c r="K19" s="536">
        <v>0</v>
      </c>
      <c r="L19" s="537">
        <v>0</v>
      </c>
      <c r="M19" s="529">
        <v>6</v>
      </c>
      <c r="N19" s="529">
        <v>4</v>
      </c>
    </row>
    <row r="20" spans="2:14" ht="15.75" hidden="1" customHeight="1" x14ac:dyDescent="0.15">
      <c r="B20" s="49" t="s">
        <v>619</v>
      </c>
      <c r="C20" s="532">
        <v>6</v>
      </c>
      <c r="D20" s="532">
        <v>22</v>
      </c>
      <c r="E20" s="532">
        <v>14</v>
      </c>
      <c r="F20" s="532">
        <f>SUM(G20:L20)</f>
        <v>81</v>
      </c>
      <c r="G20" s="538">
        <v>80</v>
      </c>
      <c r="H20" s="539">
        <v>0</v>
      </c>
      <c r="I20" s="539">
        <v>0</v>
      </c>
      <c r="J20" s="539">
        <v>0</v>
      </c>
      <c r="K20" s="539">
        <v>0</v>
      </c>
      <c r="L20" s="540">
        <v>1</v>
      </c>
      <c r="M20" s="532">
        <v>1</v>
      </c>
      <c r="N20" s="532">
        <v>11</v>
      </c>
    </row>
    <row r="21" spans="2:14" ht="15.75" hidden="1" customHeight="1" x14ac:dyDescent="0.15">
      <c r="B21" s="522" t="s">
        <v>622</v>
      </c>
      <c r="C21" s="523"/>
      <c r="D21" s="523"/>
      <c r="E21" s="523"/>
      <c r="F21" s="523">
        <f>SUM(F22:F25)</f>
        <v>305</v>
      </c>
      <c r="G21" s="524">
        <f t="shared" ref="G21:N21" si="3">SUM(G22:G25)</f>
        <v>305</v>
      </c>
      <c r="H21" s="525">
        <f t="shared" si="3"/>
        <v>0</v>
      </c>
      <c r="I21" s="525">
        <f t="shared" si="3"/>
        <v>0</v>
      </c>
      <c r="J21" s="525">
        <f t="shared" si="3"/>
        <v>0</v>
      </c>
      <c r="K21" s="525">
        <f t="shared" si="3"/>
        <v>0</v>
      </c>
      <c r="L21" s="526">
        <f t="shared" si="3"/>
        <v>0</v>
      </c>
      <c r="M21" s="523">
        <f t="shared" si="3"/>
        <v>16</v>
      </c>
      <c r="N21" s="523">
        <f t="shared" si="3"/>
        <v>40</v>
      </c>
    </row>
    <row r="22" spans="2:14" ht="15.75" hidden="1" customHeight="1" x14ac:dyDescent="0.15">
      <c r="B22" s="527" t="s">
        <v>195</v>
      </c>
      <c r="C22" s="529">
        <v>8</v>
      </c>
      <c r="D22" s="529">
        <v>28</v>
      </c>
      <c r="E22" s="529">
        <v>12</v>
      </c>
      <c r="F22" s="529">
        <f>SUM(G22:L22)</f>
        <v>82</v>
      </c>
      <c r="G22" s="535">
        <v>82</v>
      </c>
      <c r="H22" s="536">
        <v>0</v>
      </c>
      <c r="I22" s="536">
        <v>0</v>
      </c>
      <c r="J22" s="536">
        <v>0</v>
      </c>
      <c r="K22" s="536">
        <v>0</v>
      </c>
      <c r="L22" s="537">
        <v>0</v>
      </c>
      <c r="M22" s="529">
        <v>2</v>
      </c>
      <c r="N22" s="529">
        <v>2</v>
      </c>
    </row>
    <row r="23" spans="2:14" ht="15.75" hidden="1" customHeight="1" x14ac:dyDescent="0.15">
      <c r="B23" s="527" t="s">
        <v>618</v>
      </c>
      <c r="C23" s="529">
        <v>6</v>
      </c>
      <c r="D23" s="529">
        <v>39</v>
      </c>
      <c r="E23" s="529">
        <v>12</v>
      </c>
      <c r="F23" s="529">
        <f>SUM(G23:L23)</f>
        <v>72</v>
      </c>
      <c r="G23" s="535">
        <v>72</v>
      </c>
      <c r="H23" s="536">
        <v>0</v>
      </c>
      <c r="I23" s="536">
        <v>0</v>
      </c>
      <c r="J23" s="536">
        <v>0</v>
      </c>
      <c r="K23" s="536">
        <v>0</v>
      </c>
      <c r="L23" s="537">
        <v>0</v>
      </c>
      <c r="M23" s="529">
        <v>5</v>
      </c>
      <c r="N23" s="529">
        <v>8</v>
      </c>
    </row>
    <row r="24" spans="2:14" ht="15.75" hidden="1" customHeight="1" x14ac:dyDescent="0.15">
      <c r="B24" s="527" t="s">
        <v>197</v>
      </c>
      <c r="C24" s="529">
        <v>6</v>
      </c>
      <c r="D24" s="529">
        <v>42</v>
      </c>
      <c r="E24" s="529">
        <v>11</v>
      </c>
      <c r="F24" s="529">
        <f>SUM(G24:L24)</f>
        <v>70</v>
      </c>
      <c r="G24" s="535">
        <v>70</v>
      </c>
      <c r="H24" s="536">
        <v>0</v>
      </c>
      <c r="I24" s="536">
        <v>0</v>
      </c>
      <c r="J24" s="536">
        <v>0</v>
      </c>
      <c r="K24" s="536">
        <v>0</v>
      </c>
      <c r="L24" s="537">
        <v>0</v>
      </c>
      <c r="M24" s="529">
        <v>5</v>
      </c>
      <c r="N24" s="529">
        <v>11</v>
      </c>
    </row>
    <row r="25" spans="2:14" ht="15.75" hidden="1" customHeight="1" x14ac:dyDescent="0.15">
      <c r="B25" s="49" t="s">
        <v>619</v>
      </c>
      <c r="C25" s="532">
        <v>8</v>
      </c>
      <c r="D25" s="532">
        <v>27</v>
      </c>
      <c r="E25" s="532">
        <v>16</v>
      </c>
      <c r="F25" s="532">
        <f>SUM(G25:L25)</f>
        <v>81</v>
      </c>
      <c r="G25" s="538">
        <v>81</v>
      </c>
      <c r="H25" s="539">
        <v>0</v>
      </c>
      <c r="I25" s="539">
        <v>0</v>
      </c>
      <c r="J25" s="539">
        <v>0</v>
      </c>
      <c r="K25" s="539">
        <v>0</v>
      </c>
      <c r="L25" s="540">
        <v>0</v>
      </c>
      <c r="M25" s="532">
        <v>4</v>
      </c>
      <c r="N25" s="532">
        <v>19</v>
      </c>
    </row>
    <row r="26" spans="2:14" ht="15.75" hidden="1" customHeight="1" x14ac:dyDescent="0.15">
      <c r="B26" s="522" t="s">
        <v>623</v>
      </c>
      <c r="C26" s="523"/>
      <c r="D26" s="523"/>
      <c r="E26" s="523"/>
      <c r="F26" s="523">
        <f>SUM(F27:F30)</f>
        <v>327</v>
      </c>
      <c r="G26" s="524">
        <f t="shared" ref="G26:N26" si="4">SUM(G27:G30)</f>
        <v>327</v>
      </c>
      <c r="H26" s="525">
        <f t="shared" si="4"/>
        <v>0</v>
      </c>
      <c r="I26" s="525">
        <f t="shared" si="4"/>
        <v>0</v>
      </c>
      <c r="J26" s="525">
        <f t="shared" si="4"/>
        <v>0</v>
      </c>
      <c r="K26" s="525">
        <f t="shared" si="4"/>
        <v>0</v>
      </c>
      <c r="L26" s="526">
        <f t="shared" si="4"/>
        <v>0</v>
      </c>
      <c r="M26" s="523">
        <f t="shared" si="4"/>
        <v>15</v>
      </c>
      <c r="N26" s="523">
        <f t="shared" si="4"/>
        <v>37</v>
      </c>
    </row>
    <row r="27" spans="2:14" ht="15.75" hidden="1" customHeight="1" x14ac:dyDescent="0.15">
      <c r="B27" s="527" t="s">
        <v>195</v>
      </c>
      <c r="C27" s="529">
        <v>9</v>
      </c>
      <c r="D27" s="529">
        <v>34</v>
      </c>
      <c r="E27" s="529">
        <v>13</v>
      </c>
      <c r="F27" s="529">
        <f>SUM(G27:L27)</f>
        <v>92</v>
      </c>
      <c r="G27" s="535">
        <v>92</v>
      </c>
      <c r="H27" s="536">
        <v>0</v>
      </c>
      <c r="I27" s="536">
        <v>0</v>
      </c>
      <c r="J27" s="536">
        <v>0</v>
      </c>
      <c r="K27" s="536">
        <v>0</v>
      </c>
      <c r="L27" s="537">
        <v>0</v>
      </c>
      <c r="M27" s="529">
        <v>1</v>
      </c>
      <c r="N27" s="529">
        <v>6</v>
      </c>
    </row>
    <row r="28" spans="2:14" ht="15.75" hidden="1" customHeight="1" x14ac:dyDescent="0.15">
      <c r="B28" s="527" t="s">
        <v>618</v>
      </c>
      <c r="C28" s="529">
        <v>6</v>
      </c>
      <c r="D28" s="529">
        <v>40</v>
      </c>
      <c r="E28" s="529">
        <v>12</v>
      </c>
      <c r="F28" s="529">
        <f>SUM(G28:L28)</f>
        <v>77</v>
      </c>
      <c r="G28" s="535">
        <v>77</v>
      </c>
      <c r="H28" s="536">
        <v>0</v>
      </c>
      <c r="I28" s="536">
        <v>0</v>
      </c>
      <c r="J28" s="536">
        <v>0</v>
      </c>
      <c r="K28" s="536">
        <v>0</v>
      </c>
      <c r="L28" s="537">
        <v>0</v>
      </c>
      <c r="M28" s="529">
        <v>6</v>
      </c>
      <c r="N28" s="529">
        <v>4</v>
      </c>
    </row>
    <row r="29" spans="2:14" ht="15.75" hidden="1" customHeight="1" x14ac:dyDescent="0.15">
      <c r="B29" s="527" t="s">
        <v>197</v>
      </c>
      <c r="C29" s="529">
        <v>8</v>
      </c>
      <c r="D29" s="529">
        <v>48</v>
      </c>
      <c r="E29" s="529">
        <v>13</v>
      </c>
      <c r="F29" s="529">
        <f>SUM(G29:L29)</f>
        <v>81</v>
      </c>
      <c r="G29" s="535">
        <v>81</v>
      </c>
      <c r="H29" s="536">
        <v>0</v>
      </c>
      <c r="I29" s="536">
        <v>0</v>
      </c>
      <c r="J29" s="536">
        <v>0</v>
      </c>
      <c r="K29" s="536">
        <v>0</v>
      </c>
      <c r="L29" s="537">
        <v>0</v>
      </c>
      <c r="M29" s="529">
        <v>6</v>
      </c>
      <c r="N29" s="529">
        <v>8</v>
      </c>
    </row>
    <row r="30" spans="2:14" ht="15.75" hidden="1" customHeight="1" x14ac:dyDescent="0.15">
      <c r="B30" s="49" t="s">
        <v>619</v>
      </c>
      <c r="C30" s="532">
        <v>7</v>
      </c>
      <c r="D30" s="532">
        <v>27</v>
      </c>
      <c r="E30" s="532">
        <v>15</v>
      </c>
      <c r="F30" s="532">
        <f>SUM(G30:L30)</f>
        <v>77</v>
      </c>
      <c r="G30" s="538">
        <v>77</v>
      </c>
      <c r="H30" s="539">
        <v>0</v>
      </c>
      <c r="I30" s="539">
        <v>0</v>
      </c>
      <c r="J30" s="539">
        <v>0</v>
      </c>
      <c r="K30" s="539">
        <v>0</v>
      </c>
      <c r="L30" s="540">
        <v>0</v>
      </c>
      <c r="M30" s="532">
        <v>2</v>
      </c>
      <c r="N30" s="532">
        <v>19</v>
      </c>
    </row>
    <row r="31" spans="2:14" ht="15.75" customHeight="1" x14ac:dyDescent="0.15">
      <c r="B31" s="522" t="s">
        <v>624</v>
      </c>
      <c r="C31" s="523"/>
      <c r="D31" s="523"/>
      <c r="E31" s="523"/>
      <c r="F31" s="523">
        <f>SUM(F32:F35)</f>
        <v>357</v>
      </c>
      <c r="G31" s="524">
        <f t="shared" ref="G31:N31" si="5">SUM(G32:G35)</f>
        <v>352</v>
      </c>
      <c r="H31" s="525">
        <f t="shared" si="5"/>
        <v>4</v>
      </c>
      <c r="I31" s="525">
        <f t="shared" si="5"/>
        <v>0</v>
      </c>
      <c r="J31" s="525">
        <f t="shared" si="5"/>
        <v>0</v>
      </c>
      <c r="K31" s="525">
        <f t="shared" si="5"/>
        <v>0</v>
      </c>
      <c r="L31" s="526">
        <f t="shared" si="5"/>
        <v>1</v>
      </c>
      <c r="M31" s="523">
        <f t="shared" si="5"/>
        <v>23</v>
      </c>
      <c r="N31" s="523">
        <f t="shared" si="5"/>
        <v>37</v>
      </c>
    </row>
    <row r="32" spans="2:14" ht="15.75" customHeight="1" x14ac:dyDescent="0.15">
      <c r="B32" s="527" t="s">
        <v>195</v>
      </c>
      <c r="C32" s="529">
        <v>8</v>
      </c>
      <c r="D32" s="529">
        <v>34</v>
      </c>
      <c r="E32" s="529">
        <v>12</v>
      </c>
      <c r="F32" s="529">
        <f>SUM(G32:L32)</f>
        <v>89</v>
      </c>
      <c r="G32" s="535">
        <v>89</v>
      </c>
      <c r="H32" s="536">
        <v>0</v>
      </c>
      <c r="I32" s="536">
        <v>0</v>
      </c>
      <c r="J32" s="536">
        <v>0</v>
      </c>
      <c r="K32" s="536">
        <v>0</v>
      </c>
      <c r="L32" s="537">
        <v>0</v>
      </c>
      <c r="M32" s="529">
        <v>6</v>
      </c>
      <c r="N32" s="529">
        <v>3</v>
      </c>
    </row>
    <row r="33" spans="2:14" ht="15.75" customHeight="1" x14ac:dyDescent="0.15">
      <c r="B33" s="527" t="s">
        <v>618</v>
      </c>
      <c r="C33" s="529">
        <v>6</v>
      </c>
      <c r="D33" s="529">
        <v>36</v>
      </c>
      <c r="E33" s="529">
        <v>12</v>
      </c>
      <c r="F33" s="529">
        <f>SUM(G33:L33)</f>
        <v>73</v>
      </c>
      <c r="G33" s="535">
        <v>73</v>
      </c>
      <c r="H33" s="536">
        <v>0</v>
      </c>
      <c r="I33" s="536">
        <v>0</v>
      </c>
      <c r="J33" s="536">
        <v>0</v>
      </c>
      <c r="K33" s="536">
        <v>0</v>
      </c>
      <c r="L33" s="537">
        <v>0</v>
      </c>
      <c r="M33" s="529">
        <v>7</v>
      </c>
      <c r="N33" s="529">
        <v>0</v>
      </c>
    </row>
    <row r="34" spans="2:14" ht="15.75" customHeight="1" x14ac:dyDescent="0.15">
      <c r="B34" s="527" t="s">
        <v>197</v>
      </c>
      <c r="C34" s="529">
        <v>7</v>
      </c>
      <c r="D34" s="529">
        <v>43</v>
      </c>
      <c r="E34" s="529">
        <v>11</v>
      </c>
      <c r="F34" s="529">
        <f>SUM(G34:L34)</f>
        <v>88</v>
      </c>
      <c r="G34" s="535">
        <v>88</v>
      </c>
      <c r="H34" s="536">
        <v>0</v>
      </c>
      <c r="I34" s="536">
        <v>0</v>
      </c>
      <c r="J34" s="536">
        <v>0</v>
      </c>
      <c r="K34" s="536">
        <v>0</v>
      </c>
      <c r="L34" s="537">
        <v>0</v>
      </c>
      <c r="M34" s="529">
        <v>5</v>
      </c>
      <c r="N34" s="529">
        <v>13</v>
      </c>
    </row>
    <row r="35" spans="2:14" ht="15.75" customHeight="1" x14ac:dyDescent="0.15">
      <c r="B35" s="49" t="s">
        <v>619</v>
      </c>
      <c r="C35" s="532">
        <v>8</v>
      </c>
      <c r="D35" s="532">
        <v>38</v>
      </c>
      <c r="E35" s="532">
        <v>16</v>
      </c>
      <c r="F35" s="532">
        <f>SUM(G35:L35)</f>
        <v>107</v>
      </c>
      <c r="G35" s="538">
        <v>102</v>
      </c>
      <c r="H35" s="539">
        <v>4</v>
      </c>
      <c r="I35" s="539">
        <v>0</v>
      </c>
      <c r="J35" s="539">
        <v>0</v>
      </c>
      <c r="K35" s="539">
        <v>0</v>
      </c>
      <c r="L35" s="540">
        <v>1</v>
      </c>
      <c r="M35" s="532">
        <v>5</v>
      </c>
      <c r="N35" s="532">
        <v>21</v>
      </c>
    </row>
    <row r="36" spans="2:14" ht="15.75" customHeight="1" x14ac:dyDescent="0.15">
      <c r="B36" s="522" t="s">
        <v>625</v>
      </c>
      <c r="C36" s="523"/>
      <c r="D36" s="523"/>
      <c r="E36" s="523"/>
      <c r="F36" s="523">
        <f>SUM(F37:F40)</f>
        <v>241</v>
      </c>
      <c r="G36" s="524">
        <f t="shared" ref="G36:N36" si="6">SUM(G37:G40)</f>
        <v>240</v>
      </c>
      <c r="H36" s="525">
        <f t="shared" si="6"/>
        <v>1</v>
      </c>
      <c r="I36" s="525">
        <f t="shared" si="6"/>
        <v>0</v>
      </c>
      <c r="J36" s="525">
        <f t="shared" si="6"/>
        <v>0</v>
      </c>
      <c r="K36" s="525">
        <f t="shared" si="6"/>
        <v>0</v>
      </c>
      <c r="L36" s="526">
        <f t="shared" si="6"/>
        <v>0</v>
      </c>
      <c r="M36" s="523">
        <f t="shared" si="6"/>
        <v>16</v>
      </c>
      <c r="N36" s="523">
        <f t="shared" si="6"/>
        <v>37</v>
      </c>
    </row>
    <row r="37" spans="2:14" ht="15.75" customHeight="1" x14ac:dyDescent="0.15">
      <c r="B37" s="527" t="s">
        <v>195</v>
      </c>
      <c r="C37" s="529">
        <v>7</v>
      </c>
      <c r="D37" s="529">
        <v>28</v>
      </c>
      <c r="E37" s="529">
        <v>11</v>
      </c>
      <c r="F37" s="529">
        <f>SUM(G37:L37)</f>
        <v>68</v>
      </c>
      <c r="G37" s="535">
        <v>68</v>
      </c>
      <c r="H37" s="536">
        <v>0</v>
      </c>
      <c r="I37" s="536">
        <v>0</v>
      </c>
      <c r="J37" s="536">
        <v>0</v>
      </c>
      <c r="K37" s="536">
        <v>0</v>
      </c>
      <c r="L37" s="537">
        <v>0</v>
      </c>
      <c r="M37" s="529">
        <v>2</v>
      </c>
      <c r="N37" s="529">
        <v>13</v>
      </c>
    </row>
    <row r="38" spans="2:14" ht="15.75" customHeight="1" x14ac:dyDescent="0.15">
      <c r="B38" s="527" t="s">
        <v>618</v>
      </c>
      <c r="C38" s="529">
        <v>6</v>
      </c>
      <c r="D38" s="529">
        <v>39</v>
      </c>
      <c r="E38" s="529">
        <v>12</v>
      </c>
      <c r="F38" s="529">
        <f>SUM(G38:L38)</f>
        <v>61</v>
      </c>
      <c r="G38" s="535">
        <v>60</v>
      </c>
      <c r="H38" s="536">
        <v>1</v>
      </c>
      <c r="I38" s="536">
        <v>0</v>
      </c>
      <c r="J38" s="536">
        <v>0</v>
      </c>
      <c r="K38" s="536">
        <v>0</v>
      </c>
      <c r="L38" s="537">
        <v>0</v>
      </c>
      <c r="M38" s="529">
        <v>4</v>
      </c>
      <c r="N38" s="529">
        <v>2</v>
      </c>
    </row>
    <row r="39" spans="2:14" ht="15.75" customHeight="1" x14ac:dyDescent="0.15">
      <c r="B39" s="527" t="s">
        <v>197</v>
      </c>
      <c r="C39" s="529">
        <v>6</v>
      </c>
      <c r="D39" s="529">
        <v>56</v>
      </c>
      <c r="E39" s="529">
        <v>14</v>
      </c>
      <c r="F39" s="529">
        <f>SUM(G39:L39)</f>
        <v>62</v>
      </c>
      <c r="G39" s="535">
        <v>62</v>
      </c>
      <c r="H39" s="536">
        <v>0</v>
      </c>
      <c r="I39" s="536">
        <v>0</v>
      </c>
      <c r="J39" s="536">
        <v>0</v>
      </c>
      <c r="K39" s="536">
        <v>0</v>
      </c>
      <c r="L39" s="537">
        <v>0</v>
      </c>
      <c r="M39" s="529">
        <v>3</v>
      </c>
      <c r="N39" s="529">
        <v>7</v>
      </c>
    </row>
    <row r="40" spans="2:14" ht="15.75" customHeight="1" x14ac:dyDescent="0.15">
      <c r="B40" s="49" t="s">
        <v>619</v>
      </c>
      <c r="C40" s="532">
        <v>6</v>
      </c>
      <c r="D40" s="532">
        <v>35</v>
      </c>
      <c r="E40" s="532">
        <v>14</v>
      </c>
      <c r="F40" s="532">
        <f>SUM(G40:L40)</f>
        <v>50</v>
      </c>
      <c r="G40" s="538">
        <v>50</v>
      </c>
      <c r="H40" s="539">
        <v>0</v>
      </c>
      <c r="I40" s="539">
        <v>0</v>
      </c>
      <c r="J40" s="539">
        <v>0</v>
      </c>
      <c r="K40" s="539">
        <v>0</v>
      </c>
      <c r="L40" s="540">
        <v>0</v>
      </c>
      <c r="M40" s="532">
        <v>7</v>
      </c>
      <c r="N40" s="532">
        <v>15</v>
      </c>
    </row>
    <row r="41" spans="2:14" ht="15.75" customHeight="1" x14ac:dyDescent="0.15">
      <c r="B41" s="522" t="s">
        <v>626</v>
      </c>
      <c r="C41" s="523"/>
      <c r="D41" s="523"/>
      <c r="E41" s="523"/>
      <c r="F41" s="523">
        <f>SUM(F42:F45)</f>
        <v>310</v>
      </c>
      <c r="G41" s="524">
        <f t="shared" ref="G41:N41" si="7">SUM(G42:G45)</f>
        <v>310</v>
      </c>
      <c r="H41" s="525">
        <f t="shared" si="7"/>
        <v>0</v>
      </c>
      <c r="I41" s="525">
        <f t="shared" si="7"/>
        <v>0</v>
      </c>
      <c r="J41" s="525">
        <f t="shared" si="7"/>
        <v>0</v>
      </c>
      <c r="K41" s="525">
        <f t="shared" si="7"/>
        <v>0</v>
      </c>
      <c r="L41" s="526">
        <f t="shared" si="7"/>
        <v>0</v>
      </c>
      <c r="M41" s="523">
        <f t="shared" si="7"/>
        <v>9</v>
      </c>
      <c r="N41" s="523">
        <f t="shared" si="7"/>
        <v>50</v>
      </c>
    </row>
    <row r="42" spans="2:14" ht="15.75" customHeight="1" x14ac:dyDescent="0.15">
      <c r="B42" s="527" t="s">
        <v>195</v>
      </c>
      <c r="C42" s="528">
        <v>8</v>
      </c>
      <c r="D42" s="528">
        <v>26</v>
      </c>
      <c r="E42" s="528">
        <v>13</v>
      </c>
      <c r="F42" s="529">
        <f>SUM(G42:L42)</f>
        <v>84</v>
      </c>
      <c r="G42" s="288">
        <v>84</v>
      </c>
      <c r="H42" s="530">
        <v>0</v>
      </c>
      <c r="I42" s="530">
        <v>0</v>
      </c>
      <c r="J42" s="530">
        <v>0</v>
      </c>
      <c r="K42" s="530">
        <v>0</v>
      </c>
      <c r="L42" s="289">
        <v>0</v>
      </c>
      <c r="M42" s="528">
        <v>6</v>
      </c>
      <c r="N42" s="528">
        <v>12</v>
      </c>
    </row>
    <row r="43" spans="2:14" ht="15.75" customHeight="1" x14ac:dyDescent="0.15">
      <c r="B43" s="527" t="s">
        <v>618</v>
      </c>
      <c r="C43" s="528">
        <v>6</v>
      </c>
      <c r="D43" s="528">
        <v>39</v>
      </c>
      <c r="E43" s="528">
        <v>13</v>
      </c>
      <c r="F43" s="529">
        <f>SUM(G43:L43)</f>
        <v>81</v>
      </c>
      <c r="G43" s="288">
        <v>81</v>
      </c>
      <c r="H43" s="530">
        <v>0</v>
      </c>
      <c r="I43" s="530">
        <v>0</v>
      </c>
      <c r="J43" s="530">
        <v>0</v>
      </c>
      <c r="K43" s="530">
        <v>0</v>
      </c>
      <c r="L43" s="289">
        <v>0</v>
      </c>
      <c r="M43" s="528">
        <v>1</v>
      </c>
      <c r="N43" s="528">
        <v>8</v>
      </c>
    </row>
    <row r="44" spans="2:14" ht="15.75" customHeight="1" x14ac:dyDescent="0.15">
      <c r="B44" s="527" t="s">
        <v>197</v>
      </c>
      <c r="C44" s="528">
        <v>9</v>
      </c>
      <c r="D44" s="528">
        <v>56</v>
      </c>
      <c r="E44" s="528">
        <v>16</v>
      </c>
      <c r="F44" s="529">
        <f>SUM(G44:L44)</f>
        <v>82</v>
      </c>
      <c r="G44" s="288">
        <v>82</v>
      </c>
      <c r="H44" s="530">
        <v>0</v>
      </c>
      <c r="I44" s="530">
        <v>0</v>
      </c>
      <c r="J44" s="530">
        <v>0</v>
      </c>
      <c r="K44" s="530">
        <v>0</v>
      </c>
      <c r="L44" s="289">
        <v>0</v>
      </c>
      <c r="M44" s="528">
        <v>1</v>
      </c>
      <c r="N44" s="528">
        <v>16</v>
      </c>
    </row>
    <row r="45" spans="2:14" ht="15.75" customHeight="1" x14ac:dyDescent="0.15">
      <c r="B45" s="49" t="s">
        <v>619</v>
      </c>
      <c r="C45" s="531">
        <v>10</v>
      </c>
      <c r="D45" s="531">
        <v>37</v>
      </c>
      <c r="E45" s="531">
        <v>19</v>
      </c>
      <c r="F45" s="532">
        <f>SUM(G45:L45)</f>
        <v>63</v>
      </c>
      <c r="G45" s="533">
        <v>63</v>
      </c>
      <c r="H45" s="534">
        <v>0</v>
      </c>
      <c r="I45" s="534">
        <v>0</v>
      </c>
      <c r="J45" s="534">
        <v>0</v>
      </c>
      <c r="K45" s="534">
        <v>0</v>
      </c>
      <c r="L45" s="296">
        <v>0</v>
      </c>
      <c r="M45" s="531">
        <v>1</v>
      </c>
      <c r="N45" s="531">
        <v>14</v>
      </c>
    </row>
    <row r="46" spans="2:14" ht="15.75" customHeight="1" x14ac:dyDescent="0.15">
      <c r="B46" s="541" t="s">
        <v>627</v>
      </c>
      <c r="C46" s="542">
        <v>7</v>
      </c>
      <c r="D46" s="542">
        <v>64</v>
      </c>
      <c r="E46" s="542">
        <v>20</v>
      </c>
      <c r="F46" s="543">
        <v>230</v>
      </c>
      <c r="G46" s="544">
        <v>223</v>
      </c>
      <c r="H46" s="545">
        <v>4</v>
      </c>
      <c r="I46" s="545">
        <v>0</v>
      </c>
      <c r="J46" s="545">
        <v>0</v>
      </c>
      <c r="K46" s="545">
        <v>0</v>
      </c>
      <c r="L46" s="546">
        <v>3</v>
      </c>
      <c r="M46" s="542">
        <v>0</v>
      </c>
      <c r="N46" s="542">
        <v>25</v>
      </c>
    </row>
    <row r="47" spans="2:14" ht="15.75" customHeight="1" x14ac:dyDescent="0.15">
      <c r="B47" s="541" t="s">
        <v>628</v>
      </c>
      <c r="C47" s="542">
        <v>6</v>
      </c>
      <c r="D47" s="542">
        <v>73</v>
      </c>
      <c r="E47" s="542">
        <v>18</v>
      </c>
      <c r="F47" s="543">
        <v>147</v>
      </c>
      <c r="G47" s="544">
        <v>145</v>
      </c>
      <c r="H47" s="545">
        <v>1</v>
      </c>
      <c r="I47" s="545">
        <v>0</v>
      </c>
      <c r="J47" s="545">
        <v>0</v>
      </c>
      <c r="K47" s="545">
        <v>0</v>
      </c>
      <c r="L47" s="546">
        <v>1</v>
      </c>
      <c r="M47" s="542">
        <v>3</v>
      </c>
      <c r="N47" s="542">
        <v>10</v>
      </c>
    </row>
    <row r="48" spans="2:14" ht="15.75" customHeight="1" x14ac:dyDescent="0.15">
      <c r="B48" s="541" t="s">
        <v>629</v>
      </c>
      <c r="C48" s="542">
        <v>6</v>
      </c>
      <c r="D48" s="542">
        <v>75</v>
      </c>
      <c r="E48" s="542">
        <v>18</v>
      </c>
      <c r="F48" s="543">
        <v>114</v>
      </c>
      <c r="G48" s="544">
        <v>113</v>
      </c>
      <c r="H48" s="545">
        <v>1</v>
      </c>
      <c r="I48" s="545">
        <v>0</v>
      </c>
      <c r="J48" s="545">
        <v>0</v>
      </c>
      <c r="K48" s="545">
        <v>0</v>
      </c>
      <c r="L48" s="546">
        <v>0</v>
      </c>
      <c r="M48" s="542">
        <v>2</v>
      </c>
      <c r="N48" s="542">
        <v>4</v>
      </c>
    </row>
    <row r="49" spans="2:14" ht="15.75" customHeight="1" x14ac:dyDescent="0.15">
      <c r="B49" s="541" t="s">
        <v>630</v>
      </c>
      <c r="C49" s="542">
        <v>9</v>
      </c>
      <c r="D49" s="542">
        <v>74</v>
      </c>
      <c r="E49" s="542">
        <v>21</v>
      </c>
      <c r="F49" s="543">
        <v>102</v>
      </c>
      <c r="G49" s="544">
        <v>97</v>
      </c>
      <c r="H49" s="545">
        <v>0</v>
      </c>
      <c r="I49" s="545">
        <v>1</v>
      </c>
      <c r="J49" s="545">
        <v>0</v>
      </c>
      <c r="K49" s="545">
        <v>4</v>
      </c>
      <c r="L49" s="546">
        <v>0</v>
      </c>
      <c r="M49" s="542">
        <v>1</v>
      </c>
      <c r="N49" s="542">
        <v>15</v>
      </c>
    </row>
    <row r="50" spans="2:14" ht="15.75" customHeight="1" x14ac:dyDescent="0.15">
      <c r="B50" s="541" t="s">
        <v>631</v>
      </c>
      <c r="C50" s="542">
        <v>7</v>
      </c>
      <c r="D50" s="542">
        <v>82</v>
      </c>
      <c r="E50" s="542">
        <v>20</v>
      </c>
      <c r="F50" s="543">
        <v>115</v>
      </c>
      <c r="G50" s="544">
        <v>107</v>
      </c>
      <c r="H50" s="545">
        <v>6</v>
      </c>
      <c r="I50" s="545">
        <v>0</v>
      </c>
      <c r="J50" s="545">
        <v>2</v>
      </c>
      <c r="K50" s="545">
        <v>0</v>
      </c>
      <c r="L50" s="546">
        <v>0</v>
      </c>
      <c r="M50" s="542">
        <v>3</v>
      </c>
      <c r="N50" s="542">
        <v>18</v>
      </c>
    </row>
    <row r="51" spans="2:14" ht="15.75" customHeight="1" x14ac:dyDescent="0.15">
      <c r="B51" s="541" t="s">
        <v>632</v>
      </c>
      <c r="C51" s="542">
        <v>6</v>
      </c>
      <c r="D51" s="542">
        <v>83</v>
      </c>
      <c r="E51" s="542">
        <v>19</v>
      </c>
      <c r="F51" s="543">
        <v>116</v>
      </c>
      <c r="G51" s="544">
        <v>115</v>
      </c>
      <c r="H51" s="545">
        <v>1</v>
      </c>
      <c r="I51" s="545">
        <v>0</v>
      </c>
      <c r="J51" s="545">
        <v>0</v>
      </c>
      <c r="K51" s="545">
        <v>0</v>
      </c>
      <c r="L51" s="546">
        <v>0</v>
      </c>
      <c r="M51" s="542">
        <v>4</v>
      </c>
      <c r="N51" s="542">
        <v>7</v>
      </c>
    </row>
    <row r="52" spans="2:14" ht="15.75" customHeight="1" x14ac:dyDescent="0.15">
      <c r="B52" s="541" t="s">
        <v>633</v>
      </c>
      <c r="C52" s="542">
        <v>8</v>
      </c>
      <c r="D52" s="542">
        <v>96</v>
      </c>
      <c r="E52" s="542">
        <v>21</v>
      </c>
      <c r="F52" s="543">
        <v>135</v>
      </c>
      <c r="G52" s="544">
        <v>131</v>
      </c>
      <c r="H52" s="545">
        <v>4</v>
      </c>
      <c r="I52" s="545">
        <v>0</v>
      </c>
      <c r="J52" s="545">
        <v>0</v>
      </c>
      <c r="K52" s="545">
        <v>0</v>
      </c>
      <c r="L52" s="546">
        <v>0</v>
      </c>
      <c r="M52" s="542">
        <v>4</v>
      </c>
      <c r="N52" s="542">
        <v>7</v>
      </c>
    </row>
    <row r="53" spans="2:14" ht="15.75" customHeight="1" x14ac:dyDescent="0.15">
      <c r="B53" s="541" t="s">
        <v>634</v>
      </c>
      <c r="C53" s="542">
        <v>7</v>
      </c>
      <c r="D53" s="542">
        <v>94</v>
      </c>
      <c r="E53" s="542">
        <v>19</v>
      </c>
      <c r="F53" s="543">
        <v>92</v>
      </c>
      <c r="G53" s="544">
        <v>92</v>
      </c>
      <c r="H53" s="545">
        <v>0</v>
      </c>
      <c r="I53" s="545">
        <v>0</v>
      </c>
      <c r="J53" s="545">
        <v>0</v>
      </c>
      <c r="K53" s="545">
        <v>0</v>
      </c>
      <c r="L53" s="546">
        <v>0</v>
      </c>
      <c r="M53" s="542">
        <v>6</v>
      </c>
      <c r="N53" s="542">
        <v>4</v>
      </c>
    </row>
    <row r="54" spans="2:14" ht="15.75" customHeight="1" x14ac:dyDescent="0.15">
      <c r="B54" s="541" t="s">
        <v>635</v>
      </c>
      <c r="C54" s="542">
        <v>7</v>
      </c>
      <c r="D54" s="542">
        <v>107</v>
      </c>
      <c r="E54" s="542">
        <v>21</v>
      </c>
      <c r="F54" s="543">
        <v>103</v>
      </c>
      <c r="G54" s="544">
        <v>103</v>
      </c>
      <c r="H54" s="545">
        <v>0</v>
      </c>
      <c r="I54" s="545">
        <v>0</v>
      </c>
      <c r="J54" s="545">
        <v>0</v>
      </c>
      <c r="K54" s="545">
        <v>0</v>
      </c>
      <c r="L54" s="546">
        <v>0</v>
      </c>
      <c r="M54" s="542">
        <v>9</v>
      </c>
      <c r="N54" s="542">
        <v>6</v>
      </c>
    </row>
    <row r="55" spans="2:14" ht="15.75" customHeight="1" x14ac:dyDescent="0.15">
      <c r="B55" s="541" t="s">
        <v>636</v>
      </c>
      <c r="C55" s="542">
        <v>5</v>
      </c>
      <c r="D55" s="542">
        <v>101</v>
      </c>
      <c r="E55" s="542">
        <v>18</v>
      </c>
      <c r="F55" s="543">
        <v>117</v>
      </c>
      <c r="G55" s="544">
        <v>117</v>
      </c>
      <c r="H55" s="545">
        <v>0</v>
      </c>
      <c r="I55" s="545">
        <v>0</v>
      </c>
      <c r="J55" s="545">
        <v>0</v>
      </c>
      <c r="K55" s="545">
        <v>0</v>
      </c>
      <c r="L55" s="546">
        <v>0</v>
      </c>
      <c r="M55" s="542">
        <v>4</v>
      </c>
      <c r="N55" s="542">
        <v>5</v>
      </c>
    </row>
    <row r="56" spans="2:14" ht="15.75" customHeight="1" x14ac:dyDescent="0.15">
      <c r="B56" s="541" t="s">
        <v>637</v>
      </c>
      <c r="C56" s="542">
        <v>7</v>
      </c>
      <c r="D56" s="542">
        <v>98</v>
      </c>
      <c r="E56" s="542">
        <v>20</v>
      </c>
      <c r="F56" s="543">
        <v>106</v>
      </c>
      <c r="G56" s="544">
        <v>106</v>
      </c>
      <c r="H56" s="545">
        <v>0</v>
      </c>
      <c r="I56" s="545">
        <v>0</v>
      </c>
      <c r="J56" s="545">
        <v>0</v>
      </c>
      <c r="K56" s="545">
        <v>0</v>
      </c>
      <c r="L56" s="546">
        <v>0</v>
      </c>
      <c r="M56" s="542">
        <v>4</v>
      </c>
      <c r="N56" s="542">
        <v>5</v>
      </c>
    </row>
    <row r="57" spans="2:14" ht="15.75" customHeight="1" x14ac:dyDescent="0.15">
      <c r="B57" s="541" t="s">
        <v>638</v>
      </c>
      <c r="C57" s="542">
        <v>6</v>
      </c>
      <c r="D57" s="542">
        <v>90</v>
      </c>
      <c r="E57" s="542">
        <v>17</v>
      </c>
      <c r="F57" s="543">
        <v>107</v>
      </c>
      <c r="G57" s="544">
        <v>107</v>
      </c>
      <c r="H57" s="545">
        <v>0</v>
      </c>
      <c r="I57" s="545">
        <v>0</v>
      </c>
      <c r="J57" s="545">
        <v>0</v>
      </c>
      <c r="K57" s="545">
        <v>0</v>
      </c>
      <c r="L57" s="546">
        <v>0</v>
      </c>
      <c r="M57" s="542">
        <v>4</v>
      </c>
      <c r="N57" s="542">
        <v>5</v>
      </c>
    </row>
    <row r="58" spans="2:14" ht="15.75" customHeight="1" x14ac:dyDescent="0.15">
      <c r="B58" s="541" t="s">
        <v>639</v>
      </c>
      <c r="C58" s="542">
        <v>5</v>
      </c>
      <c r="D58" s="542">
        <v>103</v>
      </c>
      <c r="E58" s="542">
        <v>20</v>
      </c>
      <c r="F58" s="543">
        <v>124</v>
      </c>
      <c r="G58" s="544">
        <v>124</v>
      </c>
      <c r="H58" s="545">
        <v>0</v>
      </c>
      <c r="I58" s="545">
        <v>0</v>
      </c>
      <c r="J58" s="545">
        <v>0</v>
      </c>
      <c r="K58" s="545">
        <v>0</v>
      </c>
      <c r="L58" s="546">
        <v>0</v>
      </c>
      <c r="M58" s="542">
        <v>3</v>
      </c>
      <c r="N58" s="542">
        <v>5</v>
      </c>
    </row>
    <row r="59" spans="2:14" ht="15.75" customHeight="1" x14ac:dyDescent="0.15">
      <c r="B59" s="541" t="s">
        <v>640</v>
      </c>
      <c r="C59" s="542">
        <v>5</v>
      </c>
      <c r="D59" s="542">
        <v>100</v>
      </c>
      <c r="E59" s="542">
        <v>18</v>
      </c>
      <c r="F59" s="543">
        <v>92</v>
      </c>
      <c r="G59" s="544">
        <v>92</v>
      </c>
      <c r="H59" s="545">
        <v>0</v>
      </c>
      <c r="I59" s="545">
        <v>0</v>
      </c>
      <c r="J59" s="545">
        <v>0</v>
      </c>
      <c r="K59" s="545">
        <v>0</v>
      </c>
      <c r="L59" s="546">
        <v>0</v>
      </c>
      <c r="M59" s="542">
        <v>3</v>
      </c>
      <c r="N59" s="542">
        <v>3</v>
      </c>
    </row>
    <row r="60" spans="2:14" ht="15.75" customHeight="1" x14ac:dyDescent="0.15">
      <c r="B60" s="541" t="s">
        <v>641</v>
      </c>
      <c r="C60" s="542">
        <v>5</v>
      </c>
      <c r="D60" s="542">
        <v>104</v>
      </c>
      <c r="E60" s="542">
        <v>18</v>
      </c>
      <c r="F60" s="543">
        <v>113</v>
      </c>
      <c r="G60" s="544">
        <v>113</v>
      </c>
      <c r="H60" s="545">
        <v>0</v>
      </c>
      <c r="I60" s="545">
        <v>0</v>
      </c>
      <c r="J60" s="545">
        <v>0</v>
      </c>
      <c r="K60" s="545">
        <v>0</v>
      </c>
      <c r="L60" s="546">
        <v>0</v>
      </c>
      <c r="M60" s="542">
        <v>2</v>
      </c>
      <c r="N60" s="542">
        <v>2</v>
      </c>
    </row>
    <row r="61" spans="2:14" ht="15.75" customHeight="1" x14ac:dyDescent="0.15">
      <c r="B61" s="541" t="s">
        <v>642</v>
      </c>
      <c r="C61" s="542">
        <v>4</v>
      </c>
      <c r="D61" s="542">
        <v>100</v>
      </c>
      <c r="E61" s="542">
        <v>16</v>
      </c>
      <c r="F61" s="543">
        <v>106</v>
      </c>
      <c r="G61" s="544">
        <v>106</v>
      </c>
      <c r="H61" s="545">
        <v>0</v>
      </c>
      <c r="I61" s="545">
        <v>0</v>
      </c>
      <c r="J61" s="545">
        <v>0</v>
      </c>
      <c r="K61" s="545">
        <v>0</v>
      </c>
      <c r="L61" s="546">
        <v>0</v>
      </c>
      <c r="M61" s="542">
        <v>7</v>
      </c>
      <c r="N61" s="542">
        <v>4</v>
      </c>
    </row>
    <row r="62" spans="2:14" ht="15.75" customHeight="1" x14ac:dyDescent="0.15">
      <c r="B62" s="541" t="s">
        <v>643</v>
      </c>
      <c r="C62" s="542">
        <v>6</v>
      </c>
      <c r="D62" s="542">
        <v>113</v>
      </c>
      <c r="E62" s="542">
        <v>21</v>
      </c>
      <c r="F62" s="543">
        <v>102</v>
      </c>
      <c r="G62" s="544">
        <v>102</v>
      </c>
      <c r="H62" s="545">
        <v>0</v>
      </c>
      <c r="I62" s="545">
        <v>0</v>
      </c>
      <c r="J62" s="545">
        <v>0</v>
      </c>
      <c r="K62" s="545">
        <v>0</v>
      </c>
      <c r="L62" s="546">
        <v>0</v>
      </c>
      <c r="M62" s="542">
        <v>4</v>
      </c>
      <c r="N62" s="542">
        <v>7</v>
      </c>
    </row>
    <row r="63" spans="2:14" ht="15.75" customHeight="1" x14ac:dyDescent="0.15">
      <c r="B63" s="541" t="s">
        <v>644</v>
      </c>
      <c r="C63" s="542">
        <v>5</v>
      </c>
      <c r="D63" s="542">
        <v>104</v>
      </c>
      <c r="E63" s="542">
        <v>21</v>
      </c>
      <c r="F63" s="543">
        <f>SUM(G63:L63)</f>
        <v>109</v>
      </c>
      <c r="G63" s="544">
        <v>109</v>
      </c>
      <c r="H63" s="545">
        <v>0</v>
      </c>
      <c r="I63" s="545">
        <v>0</v>
      </c>
      <c r="J63" s="545">
        <v>0</v>
      </c>
      <c r="K63" s="545">
        <v>0</v>
      </c>
      <c r="L63" s="546">
        <v>0</v>
      </c>
      <c r="M63" s="542">
        <v>5</v>
      </c>
      <c r="N63" s="542">
        <v>3</v>
      </c>
    </row>
    <row r="64" spans="2:14" ht="15.75" customHeight="1" x14ac:dyDescent="0.15">
      <c r="B64" s="541" t="s">
        <v>645</v>
      </c>
      <c r="C64" s="542">
        <v>6</v>
      </c>
      <c r="D64" s="542">
        <v>109</v>
      </c>
      <c r="E64" s="542">
        <v>22</v>
      </c>
      <c r="F64" s="543">
        <f>SUM(G64:L64)</f>
        <v>118</v>
      </c>
      <c r="G64" s="544">
        <v>118</v>
      </c>
      <c r="H64" s="545">
        <v>0</v>
      </c>
      <c r="I64" s="545">
        <v>0</v>
      </c>
      <c r="J64" s="545">
        <v>0</v>
      </c>
      <c r="K64" s="545">
        <v>0</v>
      </c>
      <c r="L64" s="546">
        <v>0</v>
      </c>
      <c r="M64" s="542">
        <v>7</v>
      </c>
      <c r="N64" s="542">
        <v>4</v>
      </c>
    </row>
    <row r="65" spans="2:14" ht="15.75" customHeight="1" x14ac:dyDescent="0.15">
      <c r="B65" s="8" t="s">
        <v>600</v>
      </c>
      <c r="N65" s="134"/>
    </row>
  </sheetData>
  <mergeCells count="7">
    <mergeCell ref="N4:N5"/>
    <mergeCell ref="B4:B5"/>
    <mergeCell ref="C4:C5"/>
    <mergeCell ref="D4:D5"/>
    <mergeCell ref="E4:E5"/>
    <mergeCell ref="F4:L4"/>
    <mergeCell ref="M4:M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cellComments="asDisplayed" r:id="rId1"/>
  <headerFooter alignWithMargins="0">
    <oddHeader>&amp;R&amp;"ＭＳ Ｐゴシック,標準"20.行  財  政</oddHeader>
    <oddFooter>&amp;C&amp;"ＭＳ Ｐゴシック,標準"-148-</oddFooter>
  </headerFooter>
  <rowBreaks count="1" manualBreakCount="1">
    <brk id="7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2AE27-2B53-471B-92CD-5E76F5A3BB14}">
  <ds:schemaRefs>
    <ds:schemaRef ds:uri="http://schemas.microsoft.com/office/infopath/2007/PartnerControls"/>
    <ds:schemaRef ds:uri="9ab1fbee-38a4-45ff-8a74-59a225f92146"/>
    <ds:schemaRef ds:uri="http://purl.org/dc/terms/"/>
    <ds:schemaRef ds:uri="http://purl.org/dc/dcmitype/"/>
    <ds:schemaRef ds:uri="8b7246e0-c177-4354-959a-c7a77315743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565D6F-2F9F-4026-820B-E205252D8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5E503-6898-493E-9AD3-7AAA7069E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T-1</vt:lpstr>
      <vt:lpstr>T-2</vt:lpstr>
      <vt:lpstr>T-3</vt:lpstr>
      <vt:lpstr>T-4</vt:lpstr>
      <vt:lpstr>T-5</vt:lpstr>
      <vt:lpstr>T-6</vt:lpstr>
      <vt:lpstr>T-7.8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T-17</vt:lpstr>
      <vt:lpstr>T-18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諒子</dc:creator>
  <cp:lastModifiedBy>上原　諒</cp:lastModifiedBy>
  <cp:lastPrinted>2026-04-20T23:50:39Z</cp:lastPrinted>
  <dcterms:created xsi:type="dcterms:W3CDTF">2007-02-02T04:14:56Z</dcterms:created>
  <dcterms:modified xsi:type="dcterms:W3CDTF">2026-06-11T07:23:04Z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726800</vt:r8>
  </property>
</Properties>
</file>