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D2C14A3D-E941-4BE2-9D13-99F663D461D6}" xr6:coauthVersionLast="47" xr6:coauthVersionMax="47" xr10:uidLastSave="{00000000-0000-0000-0000-000000000000}"/>
  <bookViews>
    <workbookView xWindow="-120" yWindow="-120" windowWidth="29040" windowHeight="15720" tabRatio="523" activeTab="8" xr2:uid="{00000000-000D-0000-FFFF-FFFF00000000}"/>
  </bookViews>
  <sheets>
    <sheet name="目次" sheetId="5" r:id="rId1"/>
    <sheet name="S-1" sheetId="4" r:id="rId2"/>
    <sheet name="S-2-1" sheetId="6" r:id="rId3"/>
    <sheet name="S-2-2-1" sheetId="7" r:id="rId4"/>
    <sheet name="S-2-2-2" sheetId="8" r:id="rId5"/>
    <sheet name="S-3" sheetId="9" r:id="rId6"/>
    <sheet name="S-4" sheetId="10" r:id="rId7"/>
    <sheet name="S-5" sheetId="11" r:id="rId8"/>
    <sheet name="S-6" sheetId="12" r:id="rId9"/>
    <sheet name="Sheet1" sheetId="2" state="hidden" r:id="rId10"/>
  </sheets>
  <externalReferences>
    <externalReference r:id="rId11"/>
    <externalReference r:id="rId12"/>
    <externalReference r:id="rId13"/>
  </externalReferences>
  <definedNames>
    <definedName name="Data" localSheetId="5">#REF!</definedName>
    <definedName name="Data">#REF!</definedName>
    <definedName name="DataEnd" localSheetId="5">#REF!</definedName>
    <definedName name="DataEnd">#REF!</definedName>
    <definedName name="Hyousoku" localSheetId="5">#REF!</definedName>
    <definedName name="Hyousoku">#REF!</definedName>
    <definedName name="HyousokuArea" localSheetId="5">#REF!</definedName>
    <definedName name="HyousokuArea">#REF!</definedName>
    <definedName name="HyousokuEnd" localSheetId="5">#REF!</definedName>
    <definedName name="HyousokuEnd">#REF!</definedName>
    <definedName name="Hyoutou" localSheetId="5">#REF!</definedName>
    <definedName name="Hyoutou">#REF!</definedName>
    <definedName name="_xlnm.Print_Area" localSheetId="6">'S-4'!$A$1:$J$151</definedName>
    <definedName name="_xlnm.Print_Titles" localSheetId="5">'S-3'!$1:$6</definedName>
    <definedName name="Rangai0" localSheetId="5">#REF!</definedName>
    <definedName name="Rangai0">#REF!</definedName>
    <definedName name="Title" localSheetId="5">#REF!</definedName>
    <definedName name="Title">#REF!</definedName>
    <definedName name="TitleEnglish" localSheetId="5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2" l="1"/>
  <c r="M75" i="12"/>
  <c r="M80" i="12" s="1"/>
  <c r="L75" i="12"/>
  <c r="L80" i="12" s="1"/>
  <c r="K75" i="12"/>
  <c r="K80" i="12" s="1"/>
  <c r="J75" i="12"/>
  <c r="I75" i="12"/>
  <c r="I80" i="12" s="1"/>
  <c r="H75" i="12"/>
  <c r="H80" i="12" s="1"/>
  <c r="G75" i="12"/>
  <c r="G80" i="12" s="1"/>
  <c r="F75" i="12"/>
  <c r="E75" i="12"/>
  <c r="M70" i="12"/>
  <c r="L70" i="12"/>
  <c r="K70" i="12"/>
  <c r="J70" i="12"/>
  <c r="I70" i="12"/>
  <c r="H70" i="12"/>
  <c r="G70" i="12"/>
  <c r="F70" i="12"/>
  <c r="F80" i="12" s="1"/>
  <c r="E70" i="12"/>
  <c r="E80" i="12" s="1"/>
  <c r="M64" i="12"/>
  <c r="F64" i="12"/>
  <c r="E64" i="12"/>
  <c r="M59" i="12"/>
  <c r="L59" i="12"/>
  <c r="L64" i="12" s="1"/>
  <c r="K59" i="12"/>
  <c r="K64" i="12" s="1"/>
  <c r="J59" i="12"/>
  <c r="J64" i="12" s="1"/>
  <c r="I59" i="12"/>
  <c r="H59" i="12"/>
  <c r="G59" i="12"/>
  <c r="F59" i="12"/>
  <c r="E59" i="12"/>
  <c r="M54" i="12"/>
  <c r="L54" i="12"/>
  <c r="K54" i="12"/>
  <c r="J54" i="12"/>
  <c r="I54" i="12"/>
  <c r="I64" i="12" s="1"/>
  <c r="H54" i="12"/>
  <c r="H64" i="12" s="1"/>
  <c r="G54" i="12"/>
  <c r="G64" i="12" s="1"/>
  <c r="F54" i="12"/>
  <c r="E54" i="12"/>
  <c r="I48" i="12"/>
  <c r="H48" i="12"/>
  <c r="M43" i="12"/>
  <c r="M48" i="12" s="1"/>
  <c r="L43" i="12"/>
  <c r="K43" i="12"/>
  <c r="J43" i="12"/>
  <c r="I43" i="12"/>
  <c r="H43" i="12"/>
  <c r="G43" i="12"/>
  <c r="G48" i="12" s="1"/>
  <c r="F43" i="12"/>
  <c r="F48" i="12" s="1"/>
  <c r="E43" i="12"/>
  <c r="E48" i="12" s="1"/>
  <c r="M38" i="12"/>
  <c r="L38" i="12"/>
  <c r="L48" i="12" s="1"/>
  <c r="K38" i="12"/>
  <c r="K48" i="12" s="1"/>
  <c r="J38" i="12"/>
  <c r="J48" i="12" s="1"/>
  <c r="I38" i="12"/>
  <c r="H38" i="12"/>
  <c r="G38" i="12"/>
  <c r="F38" i="12"/>
  <c r="E38" i="12"/>
  <c r="F27" i="12"/>
  <c r="M22" i="12"/>
  <c r="I22" i="12"/>
  <c r="M17" i="12"/>
  <c r="L17" i="12"/>
  <c r="L22" i="12" s="1"/>
  <c r="K17" i="12"/>
  <c r="K22" i="12" s="1"/>
  <c r="J17" i="12"/>
  <c r="J22" i="12" s="1"/>
  <c r="I17" i="12"/>
  <c r="H17" i="12"/>
  <c r="H22" i="12" s="1"/>
  <c r="G17" i="12"/>
  <c r="G22" i="12" s="1"/>
  <c r="F17" i="12"/>
  <c r="F22" i="12" s="1"/>
  <c r="F32" i="12" s="1"/>
  <c r="E17" i="12"/>
  <c r="M12" i="12"/>
  <c r="L12" i="12"/>
  <c r="L27" i="12" s="1"/>
  <c r="L32" i="12" s="1"/>
  <c r="K12" i="12"/>
  <c r="K27" i="12" s="1"/>
  <c r="K32" i="12" s="1"/>
  <c r="J12" i="12"/>
  <c r="J27" i="12" s="1"/>
  <c r="J32" i="12" s="1"/>
  <c r="I12" i="12"/>
  <c r="I27" i="12" s="1"/>
  <c r="I32" i="12" s="1"/>
  <c r="H12" i="12"/>
  <c r="H27" i="12" s="1"/>
  <c r="H32" i="12" s="1"/>
  <c r="G12" i="12"/>
  <c r="G27" i="12" s="1"/>
  <c r="F12" i="12"/>
  <c r="E12" i="12"/>
  <c r="E22" i="12" s="1"/>
  <c r="G32" i="12" l="1"/>
  <c r="G35" i="11"/>
  <c r="J146" i="10"/>
  <c r="J145" i="10"/>
  <c r="I145" i="10"/>
  <c r="H145" i="10"/>
  <c r="G145" i="10"/>
  <c r="F145" i="10"/>
  <c r="E145" i="10"/>
  <c r="J141" i="10"/>
  <c r="J140" i="10"/>
  <c r="I140" i="10"/>
  <c r="H140" i="10"/>
  <c r="G140" i="10"/>
  <c r="F140" i="10"/>
  <c r="E140" i="10"/>
  <c r="J135" i="10"/>
  <c r="I135" i="10"/>
  <c r="H135" i="10"/>
  <c r="G135" i="10"/>
  <c r="F135" i="10"/>
  <c r="E135" i="10"/>
  <c r="J130" i="10"/>
  <c r="I130" i="10"/>
  <c r="H130" i="10"/>
  <c r="G130" i="10"/>
  <c r="F130" i="10"/>
  <c r="E130" i="10"/>
  <c r="J125" i="10"/>
  <c r="I125" i="10"/>
  <c r="H125" i="10"/>
  <c r="G125" i="10"/>
  <c r="F125" i="10"/>
  <c r="E125" i="10"/>
  <c r="J121" i="10"/>
  <c r="J120" i="10"/>
  <c r="I120" i="10"/>
  <c r="H120" i="10"/>
  <c r="G120" i="10"/>
  <c r="F120" i="10"/>
  <c r="E120" i="10"/>
  <c r="J116" i="10"/>
  <c r="J115" i="10"/>
  <c r="I115" i="10"/>
  <c r="H115" i="10"/>
  <c r="G115" i="10"/>
  <c r="F115" i="10"/>
  <c r="E115" i="10"/>
  <c r="J114" i="10"/>
  <c r="J111" i="10"/>
  <c r="J110" i="10"/>
  <c r="I110" i="10"/>
  <c r="H110" i="10"/>
  <c r="G110" i="10"/>
  <c r="F110" i="10"/>
  <c r="E110" i="10"/>
  <c r="J105" i="10"/>
  <c r="I105" i="10"/>
  <c r="H105" i="10"/>
  <c r="G105" i="10"/>
  <c r="F105" i="10"/>
  <c r="E105" i="10"/>
  <c r="J99" i="10"/>
  <c r="I99" i="10"/>
  <c r="H99" i="10"/>
  <c r="G99" i="10"/>
  <c r="F99" i="10"/>
  <c r="E99" i="10"/>
  <c r="J93" i="10"/>
  <c r="I93" i="10"/>
  <c r="H93" i="10"/>
  <c r="G93" i="10"/>
  <c r="F93" i="10"/>
  <c r="E93" i="10"/>
  <c r="J88" i="10"/>
  <c r="J87" i="10"/>
  <c r="I87" i="10"/>
  <c r="H87" i="10"/>
  <c r="G87" i="10"/>
  <c r="F87" i="10"/>
  <c r="E87" i="10"/>
  <c r="J82" i="10"/>
  <c r="J81" i="10"/>
  <c r="I81" i="10"/>
  <c r="H81" i="10"/>
  <c r="G81" i="10"/>
  <c r="F81" i="10"/>
  <c r="E81" i="10"/>
  <c r="J76" i="10"/>
  <c r="J75" i="10"/>
  <c r="I75" i="10"/>
  <c r="H75" i="10"/>
  <c r="G75" i="10"/>
  <c r="F75" i="10"/>
  <c r="E75" i="10"/>
  <c r="J71" i="10"/>
  <c r="J66" i="10"/>
  <c r="J61" i="10"/>
  <c r="J60" i="10"/>
  <c r="I60" i="10"/>
  <c r="H60" i="10"/>
  <c r="G60" i="10"/>
  <c r="F60" i="10"/>
  <c r="E60" i="10"/>
  <c r="J56" i="10"/>
  <c r="J51" i="10"/>
  <c r="J46" i="10"/>
  <c r="J45" i="10"/>
  <c r="I45" i="10"/>
  <c r="H45" i="10"/>
  <c r="G45" i="10"/>
  <c r="F45" i="10"/>
  <c r="E45" i="10"/>
  <c r="J41" i="10"/>
  <c r="J36" i="10"/>
  <c r="J30" i="10" s="1"/>
  <c r="J31" i="10"/>
  <c r="I30" i="10"/>
  <c r="H30" i="10"/>
  <c r="G30" i="10"/>
  <c r="F30" i="10"/>
  <c r="E30" i="10"/>
  <c r="J26" i="10"/>
  <c r="J21" i="10"/>
  <c r="J16" i="10"/>
  <c r="J15" i="10"/>
  <c r="I15" i="10"/>
  <c r="H15" i="10"/>
  <c r="G15" i="10"/>
  <c r="F15" i="10"/>
  <c r="E15" i="10"/>
  <c r="J11" i="10"/>
  <c r="I11" i="10"/>
  <c r="H11" i="10"/>
  <c r="G11" i="10"/>
  <c r="F11" i="10"/>
  <c r="E11" i="10"/>
  <c r="J554" i="9" l="1"/>
  <c r="H554" i="9"/>
  <c r="G554" i="9"/>
  <c r="F554" i="9"/>
  <c r="E554" i="9"/>
  <c r="J547" i="9"/>
  <c r="H547" i="9"/>
  <c r="G547" i="9"/>
  <c r="F547" i="9"/>
  <c r="E547" i="9"/>
  <c r="J543" i="9"/>
  <c r="J535" i="9" s="1"/>
  <c r="H543" i="9"/>
  <c r="G543" i="9"/>
  <c r="F543" i="9"/>
  <c r="E543" i="9"/>
  <c r="J537" i="9"/>
  <c r="J536" i="9"/>
  <c r="H536" i="9"/>
  <c r="G536" i="9"/>
  <c r="G535" i="9" s="1"/>
  <c r="F536" i="9"/>
  <c r="F535" i="9" s="1"/>
  <c r="E536" i="9"/>
  <c r="E535" i="9" s="1"/>
  <c r="I535" i="9"/>
  <c r="H535" i="9"/>
  <c r="J527" i="9"/>
  <c r="H527" i="9"/>
  <c r="G527" i="9"/>
  <c r="F527" i="9"/>
  <c r="E527" i="9"/>
  <c r="E508" i="9" s="1"/>
  <c r="J520" i="9"/>
  <c r="H520" i="9"/>
  <c r="G520" i="9"/>
  <c r="F520" i="9"/>
  <c r="E520" i="9"/>
  <c r="J516" i="9"/>
  <c r="I516" i="9"/>
  <c r="H516" i="9"/>
  <c r="G516" i="9"/>
  <c r="F516" i="9"/>
  <c r="E516" i="9"/>
  <c r="J510" i="9"/>
  <c r="J509" i="9"/>
  <c r="J508" i="9" s="1"/>
  <c r="H509" i="9"/>
  <c r="H508" i="9" s="1"/>
  <c r="G509" i="9"/>
  <c r="G508" i="9" s="1"/>
  <c r="F509" i="9"/>
  <c r="F508" i="9" s="1"/>
  <c r="E509" i="9"/>
  <c r="I508" i="9"/>
  <c r="H500" i="9"/>
  <c r="G500" i="9"/>
  <c r="F500" i="9"/>
  <c r="E500" i="9"/>
  <c r="H493" i="9"/>
  <c r="G493" i="9"/>
  <c r="F493" i="9"/>
  <c r="E493" i="9"/>
  <c r="J489" i="9"/>
  <c r="J481" i="9" s="1"/>
  <c r="H489" i="9"/>
  <c r="G489" i="9"/>
  <c r="F489" i="9"/>
  <c r="E489" i="9"/>
  <c r="H482" i="9"/>
  <c r="H481" i="9" s="1"/>
  <c r="G482" i="9"/>
  <c r="G481" i="9" s="1"/>
  <c r="F482" i="9"/>
  <c r="F481" i="9" s="1"/>
  <c r="E482" i="9"/>
  <c r="E481" i="9" s="1"/>
  <c r="J473" i="9"/>
  <c r="H473" i="9"/>
  <c r="G473" i="9"/>
  <c r="F473" i="9"/>
  <c r="E473" i="9"/>
  <c r="J466" i="9"/>
  <c r="H466" i="9"/>
  <c r="G466" i="9"/>
  <c r="F466" i="9"/>
  <c r="E466" i="9"/>
  <c r="J462" i="9"/>
  <c r="H462" i="9"/>
  <c r="G462" i="9"/>
  <c r="F462" i="9"/>
  <c r="E462" i="9"/>
  <c r="E454" i="9" s="1"/>
  <c r="J455" i="9"/>
  <c r="J454" i="9" s="1"/>
  <c r="H455" i="9"/>
  <c r="H454" i="9" s="1"/>
  <c r="G455" i="9"/>
  <c r="G454" i="9" s="1"/>
  <c r="F455" i="9"/>
  <c r="F454" i="9" s="1"/>
  <c r="E455" i="9"/>
  <c r="H449" i="9"/>
  <c r="J446" i="9"/>
  <c r="H446" i="9"/>
  <c r="G446" i="9"/>
  <c r="F446" i="9"/>
  <c r="E446" i="9"/>
  <c r="J439" i="9"/>
  <c r="I439" i="9"/>
  <c r="H439" i="9"/>
  <c r="G439" i="9"/>
  <c r="F439" i="9"/>
  <c r="E439" i="9"/>
  <c r="H437" i="9"/>
  <c r="H436" i="9"/>
  <c r="J435" i="9"/>
  <c r="I435" i="9"/>
  <c r="H435" i="9"/>
  <c r="G435" i="9"/>
  <c r="F435" i="9"/>
  <c r="E435" i="9"/>
  <c r="H430" i="9"/>
  <c r="J428" i="9"/>
  <c r="I428" i="9"/>
  <c r="H428" i="9"/>
  <c r="G428" i="9"/>
  <c r="G427" i="9" s="1"/>
  <c r="F428" i="9"/>
  <c r="F427" i="9" s="1"/>
  <c r="E428" i="9"/>
  <c r="E427" i="9" s="1"/>
  <c r="J427" i="9"/>
  <c r="I427" i="9"/>
  <c r="H427" i="9"/>
  <c r="H425" i="9"/>
  <c r="H421" i="9"/>
  <c r="H420" i="9"/>
  <c r="J419" i="9"/>
  <c r="I419" i="9"/>
  <c r="H419" i="9"/>
  <c r="G419" i="9"/>
  <c r="F419" i="9"/>
  <c r="E419" i="9"/>
  <c r="J412" i="9"/>
  <c r="I412" i="9"/>
  <c r="H412" i="9"/>
  <c r="G412" i="9"/>
  <c r="F412" i="9"/>
  <c r="E412" i="9"/>
  <c r="H410" i="9"/>
  <c r="H409" i="9"/>
  <c r="J408" i="9"/>
  <c r="J400" i="9" s="1"/>
  <c r="I408" i="9"/>
  <c r="I400" i="9" s="1"/>
  <c r="H408" i="9"/>
  <c r="H400" i="9" s="1"/>
  <c r="G408" i="9"/>
  <c r="G400" i="9" s="1"/>
  <c r="F408" i="9"/>
  <c r="E408" i="9"/>
  <c r="J401" i="9"/>
  <c r="H401" i="9"/>
  <c r="G401" i="9"/>
  <c r="F401" i="9"/>
  <c r="E401" i="9"/>
  <c r="E400" i="9" s="1"/>
  <c r="F400" i="9"/>
  <c r="H398" i="9"/>
  <c r="H394" i="9"/>
  <c r="H393" i="9"/>
  <c r="J392" i="9"/>
  <c r="H392" i="9"/>
  <c r="G392" i="9"/>
  <c r="F392" i="9"/>
  <c r="E392" i="9"/>
  <c r="J385" i="9"/>
  <c r="H385" i="9"/>
  <c r="G385" i="9"/>
  <c r="F385" i="9"/>
  <c r="E385" i="9"/>
  <c r="H383" i="9"/>
  <c r="H382" i="9"/>
  <c r="J381" i="9"/>
  <c r="H381" i="9"/>
  <c r="G381" i="9"/>
  <c r="F381" i="9"/>
  <c r="F373" i="9" s="1"/>
  <c r="E381" i="9"/>
  <c r="E373" i="9" s="1"/>
  <c r="J374" i="9"/>
  <c r="J373" i="9" s="1"/>
  <c r="H374" i="9"/>
  <c r="H373" i="9" s="1"/>
  <c r="G374" i="9"/>
  <c r="G373" i="9" s="1"/>
  <c r="F374" i="9"/>
  <c r="E374" i="9"/>
  <c r="I373" i="9"/>
  <c r="H371" i="9"/>
  <c r="H368" i="9"/>
  <c r="H367" i="9"/>
  <c r="H366" i="9"/>
  <c r="H365" i="9" s="1"/>
  <c r="J365" i="9"/>
  <c r="G365" i="9"/>
  <c r="F365" i="9"/>
  <c r="E365" i="9"/>
  <c r="H361" i="9"/>
  <c r="H360" i="9"/>
  <c r="H359" i="9"/>
  <c r="J358" i="9"/>
  <c r="H358" i="9"/>
  <c r="G358" i="9"/>
  <c r="F358" i="9"/>
  <c r="F346" i="9" s="1"/>
  <c r="E358" i="9"/>
  <c r="H355" i="9"/>
  <c r="J354" i="9"/>
  <c r="I354" i="9"/>
  <c r="H354" i="9"/>
  <c r="G354" i="9"/>
  <c r="F354" i="9"/>
  <c r="E354" i="9"/>
  <c r="J348" i="9"/>
  <c r="H348" i="9"/>
  <c r="H347" i="9" s="1"/>
  <c r="G348" i="9"/>
  <c r="G347" i="9" s="1"/>
  <c r="G346" i="9" s="1"/>
  <c r="J347" i="9"/>
  <c r="J346" i="9" s="1"/>
  <c r="F347" i="9"/>
  <c r="E347" i="9"/>
  <c r="I346" i="9"/>
  <c r="E346" i="9"/>
  <c r="H344" i="9"/>
  <c r="H341" i="9"/>
  <c r="H338" i="9" s="1"/>
  <c r="H340" i="9"/>
  <c r="H339" i="9"/>
  <c r="J338" i="9"/>
  <c r="G338" i="9"/>
  <c r="F338" i="9"/>
  <c r="E338" i="9"/>
  <c r="H334" i="9"/>
  <c r="H333" i="9"/>
  <c r="H332" i="9"/>
  <c r="J331" i="9"/>
  <c r="H331" i="9"/>
  <c r="G331" i="9"/>
  <c r="F331" i="9"/>
  <c r="E331" i="9"/>
  <c r="J327" i="9"/>
  <c r="H327" i="9"/>
  <c r="G327" i="9"/>
  <c r="F327" i="9"/>
  <c r="E327" i="9"/>
  <c r="H321" i="9"/>
  <c r="G321" i="9"/>
  <c r="G320" i="9" s="1"/>
  <c r="G319" i="9" s="1"/>
  <c r="J320" i="9"/>
  <c r="J319" i="9" s="1"/>
  <c r="H320" i="9"/>
  <c r="F320" i="9"/>
  <c r="E320" i="9"/>
  <c r="I319" i="9"/>
  <c r="F319" i="9"/>
  <c r="E319" i="9"/>
  <c r="H317" i="9"/>
  <c r="H314" i="9"/>
  <c r="H313" i="9"/>
  <c r="H311" i="9" s="1"/>
  <c r="H312" i="9"/>
  <c r="J311" i="9"/>
  <c r="G311" i="9"/>
  <c r="F311" i="9"/>
  <c r="E311" i="9"/>
  <c r="H307" i="9"/>
  <c r="H306" i="9"/>
  <c r="H305" i="9"/>
  <c r="J304" i="9"/>
  <c r="H304" i="9"/>
  <c r="G304" i="9"/>
  <c r="G292" i="9" s="1"/>
  <c r="F304" i="9"/>
  <c r="E304" i="9"/>
  <c r="H302" i="9"/>
  <c r="H301" i="9"/>
  <c r="J300" i="9"/>
  <c r="H300" i="9"/>
  <c r="G300" i="9"/>
  <c r="F300" i="9"/>
  <c r="F292" i="9" s="1"/>
  <c r="E300" i="9"/>
  <c r="H294" i="9"/>
  <c r="J293" i="9"/>
  <c r="J292" i="9" s="1"/>
  <c r="H293" i="9"/>
  <c r="G293" i="9"/>
  <c r="F293" i="9"/>
  <c r="E293" i="9"/>
  <c r="I292" i="9"/>
  <c r="E292" i="9"/>
  <c r="J284" i="9"/>
  <c r="H284" i="9"/>
  <c r="G284" i="9"/>
  <c r="F284" i="9"/>
  <c r="E284" i="9"/>
  <c r="J277" i="9"/>
  <c r="H277" i="9"/>
  <c r="G277" i="9"/>
  <c r="F277" i="9"/>
  <c r="E277" i="9"/>
  <c r="J273" i="9"/>
  <c r="J265" i="9" s="1"/>
  <c r="H273" i="9"/>
  <c r="H265" i="9" s="1"/>
  <c r="G273" i="9"/>
  <c r="G265" i="9" s="1"/>
  <c r="F273" i="9"/>
  <c r="F265" i="9" s="1"/>
  <c r="E273" i="9"/>
  <c r="E265" i="9" s="1"/>
  <c r="J266" i="9"/>
  <c r="H266" i="9"/>
  <c r="G266" i="9"/>
  <c r="F266" i="9"/>
  <c r="E266" i="9"/>
  <c r="I265" i="9"/>
  <c r="J257" i="9"/>
  <c r="I257" i="9"/>
  <c r="H257" i="9"/>
  <c r="G257" i="9"/>
  <c r="F257" i="9"/>
  <c r="E257" i="9"/>
  <c r="J250" i="9"/>
  <c r="I250" i="9"/>
  <c r="H250" i="9"/>
  <c r="G250" i="9"/>
  <c r="F250" i="9"/>
  <c r="E250" i="9"/>
  <c r="J246" i="9"/>
  <c r="I246" i="9"/>
  <c r="H246" i="9"/>
  <c r="G246" i="9"/>
  <c r="F246" i="9"/>
  <c r="E246" i="9"/>
  <c r="J239" i="9"/>
  <c r="I239" i="9"/>
  <c r="I238" i="9" s="1"/>
  <c r="H239" i="9"/>
  <c r="H238" i="9" s="1"/>
  <c r="G239" i="9"/>
  <c r="G238" i="9" s="1"/>
  <c r="F239" i="9"/>
  <c r="F238" i="9" s="1"/>
  <c r="E239" i="9"/>
  <c r="E238" i="9" s="1"/>
  <c r="J238" i="9"/>
  <c r="J230" i="9"/>
  <c r="H230" i="9"/>
  <c r="G230" i="9"/>
  <c r="F230" i="9"/>
  <c r="E230" i="9"/>
  <c r="J223" i="9"/>
  <c r="H223" i="9"/>
  <c r="G223" i="9"/>
  <c r="F223" i="9"/>
  <c r="E223" i="9"/>
  <c r="J219" i="9"/>
  <c r="H219" i="9"/>
  <c r="G219" i="9"/>
  <c r="F219" i="9"/>
  <c r="E219" i="9"/>
  <c r="E211" i="9" s="1"/>
  <c r="J212" i="9"/>
  <c r="J211" i="9" s="1"/>
  <c r="H212" i="9"/>
  <c r="H211" i="9" s="1"/>
  <c r="G212" i="9"/>
  <c r="G211" i="9" s="1"/>
  <c r="F212" i="9"/>
  <c r="F211" i="9" s="1"/>
  <c r="E212" i="9"/>
  <c r="I211" i="9"/>
  <c r="J203" i="9"/>
  <c r="H203" i="9"/>
  <c r="G203" i="9"/>
  <c r="F203" i="9"/>
  <c r="E203" i="9"/>
  <c r="J196" i="9"/>
  <c r="H196" i="9"/>
  <c r="G196" i="9"/>
  <c r="F196" i="9"/>
  <c r="E196" i="9"/>
  <c r="J192" i="9"/>
  <c r="H192" i="9"/>
  <c r="G192" i="9"/>
  <c r="G184" i="9" s="1"/>
  <c r="F192" i="9"/>
  <c r="F184" i="9" s="1"/>
  <c r="E192" i="9"/>
  <c r="E184" i="9" s="1"/>
  <c r="J185" i="9"/>
  <c r="J184" i="9" s="1"/>
  <c r="H185" i="9"/>
  <c r="H184" i="9" s="1"/>
  <c r="G185" i="9"/>
  <c r="F185" i="9"/>
  <c r="E185" i="9"/>
  <c r="I184" i="9"/>
  <c r="J176" i="9"/>
  <c r="H176" i="9"/>
  <c r="G176" i="9"/>
  <c r="F176" i="9"/>
  <c r="E176" i="9"/>
  <c r="J169" i="9"/>
  <c r="H169" i="9"/>
  <c r="G169" i="9"/>
  <c r="F169" i="9"/>
  <c r="E169" i="9"/>
  <c r="J165" i="9"/>
  <c r="J157" i="9" s="1"/>
  <c r="H165" i="9"/>
  <c r="H157" i="9" s="1"/>
  <c r="G165" i="9"/>
  <c r="G157" i="9" s="1"/>
  <c r="F165" i="9"/>
  <c r="F157" i="9" s="1"/>
  <c r="E165" i="9"/>
  <c r="E157" i="9" s="1"/>
  <c r="J158" i="9"/>
  <c r="H158" i="9"/>
  <c r="G158" i="9"/>
  <c r="F158" i="9"/>
  <c r="E158" i="9"/>
  <c r="I157" i="9"/>
  <c r="J149" i="9"/>
  <c r="H149" i="9"/>
  <c r="G149" i="9"/>
  <c r="F149" i="9"/>
  <c r="E149" i="9"/>
  <c r="J142" i="9"/>
  <c r="H142" i="9"/>
  <c r="G142" i="9"/>
  <c r="F142" i="9"/>
  <c r="E142" i="9"/>
  <c r="J138" i="9"/>
  <c r="J130" i="9" s="1"/>
  <c r="H138" i="9"/>
  <c r="H130" i="9" s="1"/>
  <c r="G138" i="9"/>
  <c r="G130" i="9" s="1"/>
  <c r="F138" i="9"/>
  <c r="E138" i="9"/>
  <c r="J131" i="9"/>
  <c r="H131" i="9"/>
  <c r="G131" i="9"/>
  <c r="F131" i="9"/>
  <c r="E131" i="9"/>
  <c r="E130" i="9" s="1"/>
  <c r="I130" i="9"/>
  <c r="F130" i="9"/>
  <c r="J122" i="9"/>
  <c r="H122" i="9"/>
  <c r="G122" i="9"/>
  <c r="F122" i="9"/>
  <c r="E122" i="9"/>
  <c r="J115" i="9"/>
  <c r="H115" i="9"/>
  <c r="G115" i="9"/>
  <c r="F115" i="9"/>
  <c r="E115" i="9"/>
  <c r="J111" i="9"/>
  <c r="J103" i="9" s="1"/>
  <c r="H111" i="9"/>
  <c r="G111" i="9"/>
  <c r="F111" i="9"/>
  <c r="E111" i="9"/>
  <c r="J104" i="9"/>
  <c r="H104" i="9"/>
  <c r="G104" i="9"/>
  <c r="G103" i="9" s="1"/>
  <c r="F104" i="9"/>
  <c r="F103" i="9" s="1"/>
  <c r="E104" i="9"/>
  <c r="E103" i="9" s="1"/>
  <c r="I103" i="9"/>
  <c r="H103" i="9"/>
  <c r="J95" i="9"/>
  <c r="H95" i="9"/>
  <c r="G95" i="9"/>
  <c r="F95" i="9"/>
  <c r="E95" i="9"/>
  <c r="J88" i="9"/>
  <c r="H88" i="9"/>
  <c r="G88" i="9"/>
  <c r="F88" i="9"/>
  <c r="E88" i="9"/>
  <c r="J84" i="9"/>
  <c r="H84" i="9"/>
  <c r="G84" i="9"/>
  <c r="F84" i="9"/>
  <c r="E84" i="9"/>
  <c r="J77" i="9"/>
  <c r="H77" i="9"/>
  <c r="H76" i="9" s="1"/>
  <c r="G77" i="9"/>
  <c r="G76" i="9" s="1"/>
  <c r="F77" i="9"/>
  <c r="F76" i="9" s="1"/>
  <c r="E77" i="9"/>
  <c r="E76" i="9" s="1"/>
  <c r="J76" i="9"/>
  <c r="I76" i="9"/>
  <c r="J17" i="9"/>
  <c r="H17" i="9"/>
  <c r="G17" i="9"/>
  <c r="F17" i="9"/>
  <c r="E17" i="9"/>
  <c r="J12" i="9"/>
  <c r="I12" i="9"/>
  <c r="H12" i="9"/>
  <c r="G12" i="9"/>
  <c r="F12" i="9"/>
  <c r="E12" i="9"/>
  <c r="J7" i="9"/>
  <c r="I7" i="9"/>
  <c r="H7" i="9"/>
  <c r="G7" i="9"/>
  <c r="F7" i="9"/>
  <c r="E7" i="9"/>
  <c r="H319" i="9" l="1"/>
  <c r="H292" i="9"/>
  <c r="H346" i="9"/>
  <c r="J50" i="8" l="1"/>
  <c r="J48" i="8"/>
  <c r="J45" i="8"/>
  <c r="J42" i="8"/>
  <c r="J38" i="8"/>
  <c r="J33" i="8"/>
  <c r="J6" i="7"/>
  <c r="K45" i="6"/>
  <c r="K44" i="6"/>
  <c r="K43" i="6"/>
  <c r="K41" i="6"/>
  <c r="K40" i="6"/>
  <c r="K35" i="6"/>
  <c r="K33" i="6"/>
  <c r="K32" i="6"/>
  <c r="K30" i="6"/>
  <c r="K29" i="6"/>
  <c r="K28" i="6"/>
  <c r="K26" i="6"/>
  <c r="K24" i="6"/>
  <c r="K23" i="6"/>
  <c r="K22" i="6"/>
  <c r="K21" i="6"/>
  <c r="K20" i="6"/>
  <c r="K19" i="6"/>
  <c r="K18" i="6"/>
  <c r="K17" i="6"/>
  <c r="K16" i="6"/>
  <c r="K15" i="6"/>
  <c r="K14" i="6"/>
  <c r="K13" i="6"/>
  <c r="K11" i="6"/>
  <c r="K10" i="6"/>
  <c r="K8" i="6" s="1"/>
  <c r="K9" i="6"/>
  <c r="J8" i="6"/>
  <c r="I8" i="6"/>
  <c r="H8" i="6"/>
  <c r="G8" i="6"/>
  <c r="CU22" i="4"/>
  <c r="CU21" i="4"/>
  <c r="CU20" i="4"/>
  <c r="CU19" i="4"/>
  <c r="CU18" i="4"/>
  <c r="CU17" i="4"/>
  <c r="CU16" i="4"/>
  <c r="CU15" i="4"/>
  <c r="CU14" i="4"/>
  <c r="CU13" i="4"/>
  <c r="CU12" i="4"/>
  <c r="CU11" i="4"/>
  <c r="CU10" i="4"/>
  <c r="CU9" i="4"/>
  <c r="CU8" i="4"/>
  <c r="CU7" i="4"/>
  <c r="CU6" i="4"/>
  <c r="CK22" i="4"/>
  <c r="CK21" i="4"/>
  <c r="CK20" i="4"/>
  <c r="CK19" i="4"/>
  <c r="CK18" i="4"/>
  <c r="CK17" i="4"/>
  <c r="CK16" i="4"/>
  <c r="CK15" i="4"/>
  <c r="CK14" i="4"/>
  <c r="CK13" i="4"/>
  <c r="CK12" i="4"/>
  <c r="CK11" i="4"/>
  <c r="CK10" i="4"/>
  <c r="CK9" i="4"/>
  <c r="CK8" i="4"/>
  <c r="CK7" i="4"/>
  <c r="CK6" i="4"/>
  <c r="CP22" i="4"/>
  <c r="CF22" i="4"/>
  <c r="CA22" i="4"/>
  <c r="BV22" i="4"/>
  <c r="BQ22" i="4"/>
  <c r="BL22" i="4"/>
  <c r="BG22" i="4"/>
  <c r="BB22" i="4"/>
  <c r="AW22" i="4"/>
  <c r="AR22" i="4"/>
  <c r="AM22" i="4"/>
  <c r="AH22" i="4"/>
  <c r="AC22" i="4"/>
  <c r="X22" i="4"/>
  <c r="S22" i="4"/>
  <c r="N22" i="4"/>
  <c r="CP21" i="4"/>
  <c r="CF21" i="4"/>
  <c r="CA21" i="4"/>
  <c r="BV21" i="4"/>
  <c r="BQ21" i="4"/>
  <c r="BL21" i="4"/>
  <c r="BG21" i="4"/>
  <c r="BB21" i="4"/>
  <c r="AW21" i="4"/>
  <c r="AR21" i="4"/>
  <c r="AM21" i="4"/>
  <c r="AH21" i="4"/>
  <c r="AC21" i="4"/>
  <c r="X21" i="4"/>
  <c r="S21" i="4"/>
  <c r="N21" i="4"/>
  <c r="CP20" i="4"/>
  <c r="CF20" i="4"/>
  <c r="CA20" i="4"/>
  <c r="BV20" i="4"/>
  <c r="BQ20" i="4"/>
  <c r="BL20" i="4"/>
  <c r="BG20" i="4"/>
  <c r="BB20" i="4"/>
  <c r="AW20" i="4"/>
  <c r="AR20" i="4"/>
  <c r="AM20" i="4"/>
  <c r="AH20" i="4"/>
  <c r="AC20" i="4"/>
  <c r="X20" i="4"/>
  <c r="S20" i="4"/>
  <c r="N20" i="4"/>
  <c r="CP19" i="4"/>
  <c r="CF19" i="4"/>
  <c r="CA19" i="4"/>
  <c r="BV19" i="4"/>
  <c r="BQ19" i="4"/>
  <c r="BL19" i="4"/>
  <c r="BG19" i="4"/>
  <c r="BB19" i="4"/>
  <c r="AW19" i="4"/>
  <c r="AR19" i="4"/>
  <c r="AM19" i="4"/>
  <c r="AH19" i="4"/>
  <c r="AC19" i="4"/>
  <c r="X19" i="4"/>
  <c r="S19" i="4"/>
  <c r="N19" i="4"/>
  <c r="CP18" i="4"/>
  <c r="CF18" i="4"/>
  <c r="CA18" i="4"/>
  <c r="BV18" i="4"/>
  <c r="BQ18" i="4"/>
  <c r="BL18" i="4"/>
  <c r="BG18" i="4"/>
  <c r="BB18" i="4"/>
  <c r="AW18" i="4"/>
  <c r="AR18" i="4"/>
  <c r="AM18" i="4"/>
  <c r="AH18" i="4"/>
  <c r="AC18" i="4"/>
  <c r="X18" i="4"/>
  <c r="S18" i="4"/>
  <c r="N18" i="4"/>
  <c r="CP17" i="4"/>
  <c r="CF17" i="4"/>
  <c r="CA17" i="4"/>
  <c r="BV17" i="4"/>
  <c r="BQ17" i="4"/>
  <c r="BL17" i="4"/>
  <c r="BG17" i="4"/>
  <c r="BB17" i="4"/>
  <c r="AW17" i="4"/>
  <c r="AR17" i="4"/>
  <c r="AM17" i="4"/>
  <c r="AH17" i="4"/>
  <c r="AC17" i="4"/>
  <c r="X17" i="4"/>
  <c r="S17" i="4"/>
  <c r="N17" i="4"/>
  <c r="CP16" i="4"/>
  <c r="CF16" i="4"/>
  <c r="CA16" i="4"/>
  <c r="BV16" i="4"/>
  <c r="BQ16" i="4"/>
  <c r="BL16" i="4"/>
  <c r="BG16" i="4"/>
  <c r="BB16" i="4"/>
  <c r="AW16" i="4"/>
  <c r="AR16" i="4"/>
  <c r="AM16" i="4"/>
  <c r="AH16" i="4"/>
  <c r="AC16" i="4"/>
  <c r="X16" i="4"/>
  <c r="S16" i="4"/>
  <c r="N16" i="4"/>
  <c r="CP15" i="4"/>
  <c r="CF15" i="4"/>
  <c r="CA15" i="4"/>
  <c r="BV15" i="4"/>
  <c r="BQ15" i="4"/>
  <c r="BL15" i="4"/>
  <c r="BG15" i="4"/>
  <c r="BB15" i="4"/>
  <c r="AW15" i="4"/>
  <c r="AR15" i="4"/>
  <c r="AM15" i="4"/>
  <c r="AH15" i="4"/>
  <c r="AC15" i="4"/>
  <c r="X15" i="4"/>
  <c r="S15" i="4"/>
  <c r="N15" i="4"/>
  <c r="CP14" i="4"/>
  <c r="CF14" i="4"/>
  <c r="CA14" i="4"/>
  <c r="BV14" i="4"/>
  <c r="BQ14" i="4"/>
  <c r="BL14" i="4"/>
  <c r="BG14" i="4"/>
  <c r="BB14" i="4"/>
  <c r="AW14" i="4"/>
  <c r="AR14" i="4"/>
  <c r="AM14" i="4"/>
  <c r="AH14" i="4"/>
  <c r="AC14" i="4"/>
  <c r="X14" i="4"/>
  <c r="S14" i="4"/>
  <c r="N14" i="4"/>
  <c r="CP13" i="4"/>
  <c r="CF13" i="4"/>
  <c r="CA13" i="4"/>
  <c r="BV13" i="4"/>
  <c r="BQ13" i="4"/>
  <c r="BL13" i="4"/>
  <c r="BG13" i="4"/>
  <c r="BB13" i="4"/>
  <c r="AW13" i="4"/>
  <c r="AR13" i="4"/>
  <c r="AM13" i="4"/>
  <c r="AH13" i="4"/>
  <c r="AC13" i="4"/>
  <c r="X13" i="4"/>
  <c r="S13" i="4"/>
  <c r="N13" i="4"/>
  <c r="CP12" i="4"/>
  <c r="CF12" i="4"/>
  <c r="CA12" i="4"/>
  <c r="BV12" i="4"/>
  <c r="BQ12" i="4"/>
  <c r="BL12" i="4"/>
  <c r="BG12" i="4"/>
  <c r="BB12" i="4"/>
  <c r="AW12" i="4"/>
  <c r="AR12" i="4"/>
  <c r="AM12" i="4"/>
  <c r="AH12" i="4"/>
  <c r="AC12" i="4"/>
  <c r="X12" i="4"/>
  <c r="S12" i="4"/>
  <c r="N12" i="4"/>
  <c r="CP11" i="4"/>
  <c r="CF11" i="4"/>
  <c r="CA11" i="4"/>
  <c r="BV11" i="4"/>
  <c r="BQ11" i="4"/>
  <c r="BL11" i="4"/>
  <c r="BG11" i="4"/>
  <c r="BB11" i="4"/>
  <c r="AW11" i="4"/>
  <c r="AR11" i="4"/>
  <c r="AM11" i="4"/>
  <c r="AH11" i="4"/>
  <c r="AC11" i="4"/>
  <c r="X11" i="4"/>
  <c r="S11" i="4"/>
  <c r="N11" i="4"/>
  <c r="CP10" i="4"/>
  <c r="CF10" i="4"/>
  <c r="CA10" i="4"/>
  <c r="BV10" i="4"/>
  <c r="BQ10" i="4"/>
  <c r="BL10" i="4"/>
  <c r="BG10" i="4"/>
  <c r="BB10" i="4"/>
  <c r="AW10" i="4"/>
  <c r="AR10" i="4"/>
  <c r="AM10" i="4"/>
  <c r="AH10" i="4"/>
  <c r="AC10" i="4"/>
  <c r="X10" i="4"/>
  <c r="S10" i="4"/>
  <c r="N10" i="4"/>
  <c r="CP9" i="4"/>
  <c r="CF9" i="4"/>
  <c r="CP8" i="4"/>
  <c r="CF8" i="4"/>
  <c r="CA8" i="4"/>
  <c r="BV8" i="4"/>
  <c r="BQ8" i="4"/>
  <c r="BL8" i="4"/>
  <c r="BG8" i="4"/>
  <c r="BB8" i="4"/>
  <c r="AW8" i="4"/>
  <c r="AR8" i="4"/>
  <c r="AM8" i="4"/>
  <c r="AH8" i="4"/>
  <c r="AC8" i="4"/>
  <c r="X8" i="4"/>
  <c r="S8" i="4"/>
  <c r="N8" i="4"/>
  <c r="CP7" i="4"/>
  <c r="CF7" i="4"/>
  <c r="CA7" i="4"/>
  <c r="BV7" i="4"/>
  <c r="BQ7" i="4"/>
  <c r="BL7" i="4"/>
  <c r="BG7" i="4"/>
  <c r="BB7" i="4"/>
  <c r="AW7" i="4"/>
  <c r="AR7" i="4"/>
  <c r="AM7" i="4"/>
  <c r="AH7" i="4"/>
  <c r="AC7" i="4"/>
  <c r="X7" i="4"/>
  <c r="S7" i="4"/>
  <c r="N7" i="4"/>
  <c r="CP6" i="4"/>
  <c r="CF6" i="4"/>
  <c r="CA6" i="4"/>
  <c r="BV6" i="4"/>
  <c r="BQ6" i="4"/>
  <c r="BL6" i="4"/>
  <c r="BG6" i="4"/>
  <c r="BB6" i="4"/>
  <c r="AW6" i="4"/>
  <c r="AR6" i="4"/>
  <c r="AM6" i="4"/>
  <c r="AH6" i="4"/>
  <c r="AC6" i="4"/>
  <c r="X6" i="4"/>
  <c r="S6" i="4"/>
  <c r="N6" i="4"/>
</calcChain>
</file>

<file path=xl/sharedStrings.xml><?xml version="1.0" encoding="utf-8"?>
<sst xmlns="http://schemas.openxmlformats.org/spreadsheetml/2006/main" count="1750" uniqueCount="586">
  <si>
    <t>区          分</t>
  </si>
  <si>
    <t>都市計画区域</t>
  </si>
  <si>
    <t>都市計画区域人口</t>
  </si>
  <si>
    <t>用途地域人口</t>
  </si>
  <si>
    <t>第１種低層住居専用地域</t>
  </si>
  <si>
    <t>行政区域人口</t>
  </si>
  <si>
    <t>第２種低層住居専用地域</t>
  </si>
  <si>
    <t>第１種中高層住居専用地域</t>
  </si>
  <si>
    <t>第２種中高層住居専用地域</t>
  </si>
  <si>
    <t>第１種住居地域</t>
  </si>
  <si>
    <t>第２種住居地域</t>
  </si>
  <si>
    <t>準住居地域</t>
  </si>
  <si>
    <t>近隣商業地域</t>
  </si>
  <si>
    <t>商業地域</t>
  </si>
  <si>
    <t>準工業地域</t>
  </si>
  <si>
    <t>工業地域</t>
  </si>
  <si>
    <t>工業専用地域</t>
  </si>
  <si>
    <t>坂井町</t>
    <rPh sb="0" eb="2">
      <t>サカイ</t>
    </rPh>
    <rPh sb="2" eb="3">
      <t>チョウ</t>
    </rPh>
    <phoneticPr fontId="5"/>
  </si>
  <si>
    <t>用途区域</t>
    <phoneticPr fontId="5"/>
  </si>
  <si>
    <t>三国町</t>
    <rPh sb="0" eb="3">
      <t>ミクニチョウ</t>
    </rPh>
    <phoneticPr fontId="5"/>
  </si>
  <si>
    <t>丸岡町</t>
    <rPh sb="0" eb="3">
      <t>マルオカチョウ</t>
    </rPh>
    <phoneticPr fontId="5"/>
  </si>
  <si>
    <t>春江町</t>
    <rPh sb="0" eb="3">
      <t>ハルエチョウ</t>
    </rPh>
    <phoneticPr fontId="5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</si>
  <si>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5"/>
  </si>
  <si>
    <t xml:space="preserve"> 単位：ｈａ、人</t>
    <rPh sb="7" eb="8">
      <t>ヒト</t>
    </rPh>
    <phoneticPr fontId="6"/>
  </si>
  <si>
    <t>平成18年</t>
    <rPh sb="0" eb="2">
      <t>ヘイセイ</t>
    </rPh>
    <rPh sb="4" eb="5">
      <t>ネン</t>
    </rPh>
    <phoneticPr fontId="5"/>
  </si>
  <si>
    <t>合  計</t>
    <rPh sb="0" eb="1">
      <t>ゴウ</t>
    </rPh>
    <rPh sb="3" eb="4">
      <t>ケイ</t>
    </rPh>
    <phoneticPr fontId="5"/>
  </si>
  <si>
    <t>平成19年</t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</si>
  <si>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</si>
  <si>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</si>
  <si>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</si>
  <si>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</si>
  <si>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</si>
  <si>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</si>
  <si>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</si>
  <si>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</si>
  <si>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</si>
  <si>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</si>
  <si>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</si>
  <si>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平成31年</t>
    <rPh sb="0" eb="2">
      <t>ヘイセイ</t>
    </rPh>
    <rPh sb="4" eb="5">
      <t>ネン</t>
    </rPh>
    <phoneticPr fontId="5"/>
  </si>
  <si>
    <t>令和 2年</t>
    <rPh sb="0" eb="2">
      <t>レイワ</t>
    </rPh>
    <rPh sb="4" eb="5">
      <t>ネン</t>
    </rPh>
    <phoneticPr fontId="5"/>
  </si>
  <si>
    <t>令和 3年</t>
    <rPh sb="0" eb="2">
      <t>レイワ</t>
    </rPh>
    <rPh sb="4" eb="5">
      <t>ネン</t>
    </rPh>
    <phoneticPr fontId="5"/>
  </si>
  <si>
    <t>令和 4年</t>
    <rPh sb="0" eb="2">
      <t>レイワ</t>
    </rPh>
    <rPh sb="4" eb="5">
      <t>ネン</t>
    </rPh>
    <phoneticPr fontId="5"/>
  </si>
  <si>
    <t>田園居住地域</t>
    <rPh sb="0" eb="6">
      <t>デンエンキョジュウチイキ</t>
    </rPh>
    <phoneticPr fontId="5"/>
  </si>
  <si>
    <t>S-1．用途地域</t>
    <rPh sb="4" eb="8">
      <t>ヨウトチイキ</t>
    </rPh>
    <phoneticPr fontId="5"/>
  </si>
  <si>
    <t>令和 5年</t>
    <rPh sb="0" eb="2">
      <t>レイワ</t>
    </rPh>
    <rPh sb="4" eb="5">
      <t>ネン</t>
    </rPh>
    <phoneticPr fontId="5"/>
  </si>
  <si>
    <t>各年3月31日現在</t>
    <rPh sb="0" eb="2">
      <t>カクネン</t>
    </rPh>
    <rPh sb="7" eb="9">
      <t>ゲンザイ</t>
    </rPh>
    <phoneticPr fontId="5"/>
  </si>
  <si>
    <t>令和 6年</t>
    <rPh sb="0" eb="2">
      <t>レイワ</t>
    </rPh>
    <rPh sb="4" eb="5">
      <t>ネン</t>
    </rPh>
    <phoneticPr fontId="5"/>
  </si>
  <si>
    <t>令和 7年</t>
    <rPh sb="0" eb="2">
      <t>レイワ</t>
    </rPh>
    <rPh sb="4" eb="5">
      <t>ネン</t>
    </rPh>
    <phoneticPr fontId="5"/>
  </si>
  <si>
    <t>19.都市計画</t>
    <rPh sb="3" eb="7">
      <t>トシケイカク</t>
    </rPh>
    <phoneticPr fontId="12"/>
  </si>
  <si>
    <t>S-1</t>
  </si>
  <si>
    <t>用途地域</t>
    <rPh sb="0" eb="2">
      <t>ヨウト</t>
    </rPh>
    <rPh sb="2" eb="4">
      <t>チイキ</t>
    </rPh>
    <phoneticPr fontId="2"/>
  </si>
  <si>
    <t>S-2</t>
  </si>
  <si>
    <t>都市計画施設の状況</t>
    <rPh sb="0" eb="4">
      <t>トシケイカク</t>
    </rPh>
    <rPh sb="4" eb="6">
      <t>シセツ</t>
    </rPh>
    <rPh sb="7" eb="9">
      <t>ジョウキョウ</t>
    </rPh>
    <phoneticPr fontId="12"/>
  </si>
  <si>
    <t>S-2-1</t>
  </si>
  <si>
    <t>S-2-2-1</t>
  </si>
  <si>
    <t>S-2-2-2</t>
  </si>
  <si>
    <t>S-3</t>
  </si>
  <si>
    <t>公共下水道の状況</t>
    <rPh sb="0" eb="2">
      <t>コウキョウ</t>
    </rPh>
    <rPh sb="2" eb="5">
      <t>ゲスイドウ</t>
    </rPh>
    <rPh sb="6" eb="8">
      <t>ジョウキョウ</t>
    </rPh>
    <phoneticPr fontId="2"/>
  </si>
  <si>
    <t>S-4</t>
  </si>
  <si>
    <t>農業集落排水設備の状況</t>
    <rPh sb="0" eb="2">
      <t>ノウギョウ</t>
    </rPh>
    <rPh sb="2" eb="4">
      <t>シュウラク</t>
    </rPh>
    <rPh sb="4" eb="6">
      <t>ハイスイ</t>
    </rPh>
    <rPh sb="6" eb="8">
      <t>セツビ</t>
    </rPh>
    <rPh sb="9" eb="11">
      <t>ジョウキョウ</t>
    </rPh>
    <phoneticPr fontId="2"/>
  </si>
  <si>
    <t>S-5</t>
  </si>
  <si>
    <t>公営住宅の状況</t>
    <rPh sb="0" eb="2">
      <t>コウエイ</t>
    </rPh>
    <rPh sb="2" eb="4">
      <t>ジュウタク</t>
    </rPh>
    <rPh sb="5" eb="7">
      <t>ジョウキョウ</t>
    </rPh>
    <phoneticPr fontId="2"/>
  </si>
  <si>
    <t>S-6</t>
  </si>
  <si>
    <t>一般世帯住居の状況</t>
    <rPh sb="0" eb="2">
      <t>イッパン</t>
    </rPh>
    <rPh sb="2" eb="4">
      <t>セタイ</t>
    </rPh>
    <rPh sb="4" eb="6">
      <t>ジュウキョ</t>
    </rPh>
    <rPh sb="7" eb="9">
      <t>ジョウキョウ</t>
    </rPh>
    <phoneticPr fontId="2"/>
  </si>
  <si>
    <t>S-2．都市計画施設の状況</t>
    <rPh sb="11" eb="13">
      <t>ジョウキョウ</t>
    </rPh>
    <phoneticPr fontId="5"/>
  </si>
  <si>
    <t xml:space="preserve">令和 7年 3月31日現在  </t>
    <rPh sb="0" eb="2">
      <t>レイワ</t>
    </rPh>
    <phoneticPr fontId="5"/>
  </si>
  <si>
    <t>道路</t>
    <phoneticPr fontId="18"/>
  </si>
  <si>
    <t xml:space="preserve">         </t>
    <phoneticPr fontId="5"/>
  </si>
  <si>
    <t>当初都決
年度</t>
    <rPh sb="0" eb="2">
      <t>トウショ</t>
    </rPh>
    <phoneticPr fontId="5"/>
  </si>
  <si>
    <t>直近都決
年度</t>
    <rPh sb="0" eb="2">
      <t>チョッキン</t>
    </rPh>
    <phoneticPr fontId="5"/>
  </si>
  <si>
    <t>完了年度</t>
    <rPh sb="0" eb="2">
      <t>カンリョウ</t>
    </rPh>
    <rPh sb="2" eb="4">
      <t>ネンド</t>
    </rPh>
    <phoneticPr fontId="5"/>
  </si>
  <si>
    <t>計画</t>
  </si>
  <si>
    <t>整備済</t>
    <rPh sb="0" eb="2">
      <t>セイビ</t>
    </rPh>
    <rPh sb="2" eb="3">
      <t>スミ</t>
    </rPh>
    <phoneticPr fontId="5"/>
  </si>
  <si>
    <t>概成済</t>
    <rPh sb="0" eb="1">
      <t>ガイ</t>
    </rPh>
    <rPh sb="1" eb="2">
      <t>セイ</t>
    </rPh>
    <rPh sb="2" eb="3">
      <t>スミ</t>
    </rPh>
    <phoneticPr fontId="5"/>
  </si>
  <si>
    <t>事業中</t>
    <rPh sb="0" eb="3">
      <t>ジギョウチュウ</t>
    </rPh>
    <phoneticPr fontId="5"/>
  </si>
  <si>
    <t>未着手</t>
    <rPh sb="0" eb="3">
      <t>ミチャクシュ</t>
    </rPh>
    <phoneticPr fontId="5"/>
  </si>
  <si>
    <t>計画</t>
    <rPh sb="0" eb="2">
      <t>ケイカク</t>
    </rPh>
    <phoneticPr fontId="5"/>
  </si>
  <si>
    <t>延長</t>
  </si>
  <si>
    <t>区間</t>
    <rPh sb="0" eb="2">
      <t>クカン</t>
    </rPh>
    <phoneticPr fontId="5"/>
  </si>
  <si>
    <t>区間</t>
    <phoneticPr fontId="5"/>
  </si>
  <si>
    <t>幅員</t>
    <rPh sb="0" eb="2">
      <t>フクイン</t>
    </rPh>
    <phoneticPr fontId="5"/>
  </si>
  <si>
    <t>（km）</t>
    <phoneticPr fontId="5"/>
  </si>
  <si>
    <t>（m）</t>
    <phoneticPr fontId="5"/>
  </si>
  <si>
    <t>都市計画道路</t>
    <rPh sb="0" eb="2">
      <t>トシ</t>
    </rPh>
    <rPh sb="2" eb="4">
      <t>ケイカク</t>
    </rPh>
    <rPh sb="4" eb="6">
      <t>ドウロ</t>
    </rPh>
    <phoneticPr fontId="5"/>
  </si>
  <si>
    <t>三国臨港線</t>
    <rPh sb="0" eb="2">
      <t>ミクニ</t>
    </rPh>
    <rPh sb="2" eb="5">
      <t>リンコウセン</t>
    </rPh>
    <phoneticPr fontId="5"/>
  </si>
  <si>
    <t>S27</t>
    <phoneticPr fontId="5"/>
  </si>
  <si>
    <t>H11</t>
    <phoneticPr fontId="5"/>
  </si>
  <si>
    <t>新保覚善線</t>
    <rPh sb="0" eb="2">
      <t>シンボ</t>
    </rPh>
    <rPh sb="2" eb="4">
      <t>カクゼン</t>
    </rPh>
    <rPh sb="4" eb="5">
      <t>セン</t>
    </rPh>
    <phoneticPr fontId="5"/>
  </si>
  <si>
    <t>S30</t>
    <phoneticPr fontId="5"/>
  </si>
  <si>
    <t>H12</t>
    <phoneticPr fontId="5"/>
  </si>
  <si>
    <t>真砂線</t>
    <rPh sb="0" eb="1">
      <t>マ</t>
    </rPh>
    <rPh sb="1" eb="2">
      <t>スナ</t>
    </rPh>
    <rPh sb="2" eb="3">
      <t>セン</t>
    </rPh>
    <phoneticPr fontId="5"/>
  </si>
  <si>
    <t>H14</t>
    <phoneticPr fontId="5"/>
  </si>
  <si>
    <t>米ケ脇線</t>
    <rPh sb="0" eb="3">
      <t>コメガワキ</t>
    </rPh>
    <rPh sb="3" eb="4">
      <t>セン</t>
    </rPh>
    <phoneticPr fontId="5"/>
  </si>
  <si>
    <t>S39</t>
    <phoneticPr fontId="5"/>
  </si>
  <si>
    <t>桜谷三国浦線</t>
    <rPh sb="0" eb="2">
      <t>サクラダニ</t>
    </rPh>
    <rPh sb="2" eb="4">
      <t>ミクニ</t>
    </rPh>
    <rPh sb="4" eb="5">
      <t>ウラ</t>
    </rPh>
    <rPh sb="5" eb="6">
      <t>セン</t>
    </rPh>
    <phoneticPr fontId="5"/>
  </si>
  <si>
    <t>S49</t>
    <phoneticPr fontId="5"/>
  </si>
  <si>
    <t>末広覚善線</t>
    <rPh sb="0" eb="2">
      <t>スエヒロ</t>
    </rPh>
    <rPh sb="2" eb="4">
      <t>カクゼン</t>
    </rPh>
    <rPh sb="4" eb="5">
      <t>セン</t>
    </rPh>
    <phoneticPr fontId="5"/>
  </si>
  <si>
    <t>S58</t>
    <phoneticPr fontId="5"/>
  </si>
  <si>
    <t>東尋坊線</t>
    <rPh sb="0" eb="3">
      <t>トウジンボウ</t>
    </rPh>
    <rPh sb="3" eb="4">
      <t>セン</t>
    </rPh>
    <phoneticPr fontId="5"/>
  </si>
  <si>
    <t>S25</t>
    <phoneticPr fontId="5"/>
  </si>
  <si>
    <t>四日市池見線</t>
    <rPh sb="0" eb="3">
      <t>ヨッカイチ</t>
    </rPh>
    <rPh sb="3" eb="5">
      <t>イケミ</t>
    </rPh>
    <rPh sb="5" eb="6">
      <t>セン</t>
    </rPh>
    <phoneticPr fontId="5"/>
  </si>
  <si>
    <t>S52</t>
    <phoneticPr fontId="5"/>
  </si>
  <si>
    <t>三国駅前線</t>
    <rPh sb="0" eb="2">
      <t>ミクニ</t>
    </rPh>
    <rPh sb="2" eb="4">
      <t>エキマエ</t>
    </rPh>
    <rPh sb="4" eb="5">
      <t>セン</t>
    </rPh>
    <phoneticPr fontId="5"/>
  </si>
  <si>
    <t>11～15</t>
    <phoneticPr fontId="5"/>
  </si>
  <si>
    <t>滝谷松島線</t>
    <rPh sb="0" eb="2">
      <t>タキダニ</t>
    </rPh>
    <rPh sb="2" eb="4">
      <t>マツシマ</t>
    </rPh>
    <rPh sb="4" eb="5">
      <t>セン</t>
    </rPh>
    <phoneticPr fontId="5"/>
  </si>
  <si>
    <t>覚善東尋坊線</t>
    <rPh sb="0" eb="2">
      <t>カクゼン</t>
    </rPh>
    <rPh sb="2" eb="3">
      <t>ヒガシ</t>
    </rPh>
    <rPh sb="3" eb="4">
      <t>ジン</t>
    </rPh>
    <rPh sb="4" eb="5">
      <t>ボウ</t>
    </rPh>
    <rPh sb="5" eb="6">
      <t>セン</t>
    </rPh>
    <phoneticPr fontId="5"/>
  </si>
  <si>
    <t>三国駅覚善線</t>
    <rPh sb="0" eb="2">
      <t>ミクニ</t>
    </rPh>
    <rPh sb="2" eb="3">
      <t>エキ</t>
    </rPh>
    <rPh sb="3" eb="5">
      <t>カクゼン</t>
    </rPh>
    <rPh sb="5" eb="6">
      <t>セン</t>
    </rPh>
    <phoneticPr fontId="5"/>
  </si>
  <si>
    <t>福井港線</t>
    <rPh sb="0" eb="2">
      <t>フクイ</t>
    </rPh>
    <rPh sb="2" eb="3">
      <t>ミナト</t>
    </rPh>
    <rPh sb="3" eb="4">
      <t>セン</t>
    </rPh>
    <phoneticPr fontId="5"/>
  </si>
  <si>
    <t>S46</t>
    <phoneticPr fontId="5"/>
  </si>
  <si>
    <t>三国浦竹松線</t>
    <rPh sb="0" eb="2">
      <t>ミクニ</t>
    </rPh>
    <rPh sb="2" eb="3">
      <t>ウラ</t>
    </rPh>
    <rPh sb="3" eb="5">
      <t>タケマツ</t>
    </rPh>
    <rPh sb="5" eb="6">
      <t>セン</t>
    </rPh>
    <phoneticPr fontId="5"/>
  </si>
  <si>
    <t>S60</t>
    <phoneticPr fontId="5"/>
  </si>
  <si>
    <t>H1</t>
    <phoneticPr fontId="5"/>
  </si>
  <si>
    <t>えっせる坂</t>
    <rPh sb="4" eb="5">
      <t>サカ</t>
    </rPh>
    <phoneticPr fontId="5"/>
  </si>
  <si>
    <t>H2</t>
    <phoneticPr fontId="5"/>
  </si>
  <si>
    <t>本町中村線</t>
    <rPh sb="0" eb="2">
      <t>ホンマチ</t>
    </rPh>
    <rPh sb="2" eb="4">
      <t>ナカムラ</t>
    </rPh>
    <rPh sb="4" eb="5">
      <t>セン</t>
    </rPh>
    <phoneticPr fontId="5"/>
  </si>
  <si>
    <t>丸岡駅前線</t>
    <rPh sb="0" eb="2">
      <t>マルオカ</t>
    </rPh>
    <rPh sb="2" eb="4">
      <t>エキマエ</t>
    </rPh>
    <rPh sb="4" eb="5">
      <t>セン</t>
    </rPh>
    <phoneticPr fontId="5"/>
  </si>
  <si>
    <t>医科大南通り</t>
    <rPh sb="0" eb="3">
      <t>イカダイ</t>
    </rPh>
    <rPh sb="3" eb="4">
      <t>ミナミ</t>
    </rPh>
    <rPh sb="4" eb="5">
      <t>トオ</t>
    </rPh>
    <phoneticPr fontId="5"/>
  </si>
  <si>
    <t>S53</t>
    <phoneticPr fontId="5"/>
  </si>
  <si>
    <t>H10</t>
    <phoneticPr fontId="5"/>
  </si>
  <si>
    <t>S59</t>
    <phoneticPr fontId="5"/>
  </si>
  <si>
    <t>東縦貫線</t>
    <rPh sb="0" eb="1">
      <t>ヒガシ</t>
    </rPh>
    <rPh sb="1" eb="3">
      <t>ジュウカン</t>
    </rPh>
    <rPh sb="3" eb="4">
      <t>セン</t>
    </rPh>
    <phoneticPr fontId="5"/>
  </si>
  <si>
    <t>S45</t>
    <phoneticPr fontId="5"/>
  </si>
  <si>
    <t>丸岡下兵庫線</t>
    <rPh sb="0" eb="2">
      <t>マルオカ</t>
    </rPh>
    <rPh sb="2" eb="3">
      <t>シモ</t>
    </rPh>
    <rPh sb="3" eb="5">
      <t>ヒョウゴ</t>
    </rPh>
    <rPh sb="5" eb="6">
      <t>セン</t>
    </rPh>
    <phoneticPr fontId="5"/>
  </si>
  <si>
    <t>S26</t>
    <phoneticPr fontId="5"/>
  </si>
  <si>
    <t>12～15</t>
    <phoneticPr fontId="5"/>
  </si>
  <si>
    <t>北環状線</t>
    <rPh sb="0" eb="1">
      <t>キタ</t>
    </rPh>
    <rPh sb="1" eb="3">
      <t>カンジョウ</t>
    </rPh>
    <rPh sb="3" eb="4">
      <t>セン</t>
    </rPh>
    <phoneticPr fontId="5"/>
  </si>
  <si>
    <t>丸岡8号線</t>
    <rPh sb="0" eb="2">
      <t>マルオカ</t>
    </rPh>
    <rPh sb="3" eb="5">
      <t>ゴウセン</t>
    </rPh>
    <phoneticPr fontId="5"/>
  </si>
  <si>
    <t>城東線</t>
    <rPh sb="0" eb="2">
      <t>ジョウトウ</t>
    </rPh>
    <rPh sb="2" eb="3">
      <t>セン</t>
    </rPh>
    <phoneticPr fontId="5"/>
  </si>
  <si>
    <t>南環状線</t>
    <rPh sb="0" eb="1">
      <t>ミナミ</t>
    </rPh>
    <rPh sb="1" eb="3">
      <t>カンジョウ</t>
    </rPh>
    <rPh sb="3" eb="4">
      <t>セン</t>
    </rPh>
    <phoneticPr fontId="5"/>
  </si>
  <si>
    <t>西瓜屋四ツ柳線</t>
    <rPh sb="0" eb="1">
      <t>ニシ</t>
    </rPh>
    <rPh sb="1" eb="2">
      <t>ウリ</t>
    </rPh>
    <rPh sb="2" eb="3">
      <t>ヤ</t>
    </rPh>
    <rPh sb="3" eb="4">
      <t>ヨ</t>
    </rPh>
    <rPh sb="5" eb="6">
      <t>ヤナギ</t>
    </rPh>
    <rPh sb="6" eb="7">
      <t>セン</t>
    </rPh>
    <phoneticPr fontId="5"/>
  </si>
  <si>
    <t>川西国道線</t>
    <rPh sb="0" eb="2">
      <t>カワニシ</t>
    </rPh>
    <rPh sb="2" eb="4">
      <t>コクドウ</t>
    </rPh>
    <rPh sb="4" eb="5">
      <t>セン</t>
    </rPh>
    <phoneticPr fontId="5"/>
  </si>
  <si>
    <t>H6</t>
    <phoneticPr fontId="5"/>
  </si>
  <si>
    <t>嶺北縦貫線</t>
    <rPh sb="0" eb="2">
      <t>レイホク</t>
    </rPh>
    <rPh sb="2" eb="4">
      <t>ジュウカン</t>
    </rPh>
    <rPh sb="4" eb="5">
      <t>セン</t>
    </rPh>
    <phoneticPr fontId="5"/>
  </si>
  <si>
    <t>芦原街道</t>
    <rPh sb="0" eb="2">
      <t>アワラ</t>
    </rPh>
    <rPh sb="2" eb="4">
      <t>カイドウ</t>
    </rPh>
    <phoneticPr fontId="5"/>
  </si>
  <si>
    <t>春江金津線</t>
    <rPh sb="0" eb="1">
      <t>ハル</t>
    </rPh>
    <rPh sb="1" eb="2">
      <t>エ</t>
    </rPh>
    <rPh sb="2" eb="4">
      <t>カナヅ</t>
    </rPh>
    <rPh sb="4" eb="5">
      <t>セン</t>
    </rPh>
    <phoneticPr fontId="5"/>
  </si>
  <si>
    <t>JR東線</t>
    <rPh sb="2" eb="3">
      <t>ヒガシ</t>
    </rPh>
    <rPh sb="3" eb="4">
      <t>セン</t>
    </rPh>
    <phoneticPr fontId="5"/>
  </si>
  <si>
    <t>H18</t>
    <phoneticPr fontId="5"/>
  </si>
  <si>
    <t>松木春江停車場線</t>
    <rPh sb="0" eb="2">
      <t>マツキ</t>
    </rPh>
    <rPh sb="2" eb="3">
      <t>ハル</t>
    </rPh>
    <rPh sb="3" eb="4">
      <t>エ</t>
    </rPh>
    <rPh sb="4" eb="6">
      <t>テイシャ</t>
    </rPh>
    <rPh sb="6" eb="7">
      <t>バ</t>
    </rPh>
    <rPh sb="7" eb="8">
      <t>セン</t>
    </rPh>
    <phoneticPr fontId="5"/>
  </si>
  <si>
    <t>9～16</t>
    <phoneticPr fontId="5"/>
  </si>
  <si>
    <t>春江森田停車場線</t>
    <rPh sb="0" eb="1">
      <t>ハル</t>
    </rPh>
    <rPh sb="1" eb="2">
      <t>エ</t>
    </rPh>
    <rPh sb="2" eb="3">
      <t>モリ</t>
    </rPh>
    <rPh sb="3" eb="4">
      <t>タ</t>
    </rPh>
    <rPh sb="4" eb="6">
      <t>テイシャ</t>
    </rPh>
    <rPh sb="6" eb="7">
      <t>バ</t>
    </rPh>
    <rPh sb="7" eb="8">
      <t>セン</t>
    </rPh>
    <phoneticPr fontId="5"/>
  </si>
  <si>
    <t>鮎川江留上線</t>
    <rPh sb="0" eb="2">
      <t>アユカワ</t>
    </rPh>
    <rPh sb="2" eb="4">
      <t>エドメ</t>
    </rPh>
    <rPh sb="4" eb="5">
      <t>カミ</t>
    </rPh>
    <rPh sb="5" eb="6">
      <t>セン</t>
    </rPh>
    <phoneticPr fontId="5"/>
  </si>
  <si>
    <t>江留上高江線</t>
    <rPh sb="0" eb="2">
      <t>エドメ</t>
    </rPh>
    <rPh sb="2" eb="3">
      <t>カミ</t>
    </rPh>
    <rPh sb="3" eb="4">
      <t>タカ</t>
    </rPh>
    <rPh sb="4" eb="5">
      <t>エ</t>
    </rPh>
    <rPh sb="5" eb="6">
      <t>セン</t>
    </rPh>
    <phoneticPr fontId="5"/>
  </si>
  <si>
    <t>為国境線</t>
    <rPh sb="0" eb="2">
      <t>タメクニ</t>
    </rPh>
    <rPh sb="2" eb="3">
      <t>サカイ</t>
    </rPh>
    <rPh sb="3" eb="4">
      <t>セン</t>
    </rPh>
    <phoneticPr fontId="5"/>
  </si>
  <si>
    <t>板倉江留上線</t>
    <rPh sb="0" eb="2">
      <t>イタクラ</t>
    </rPh>
    <rPh sb="2" eb="4">
      <t>エドメ</t>
    </rPh>
    <rPh sb="4" eb="5">
      <t>カミ</t>
    </rPh>
    <rPh sb="5" eb="6">
      <t>セン</t>
    </rPh>
    <phoneticPr fontId="5"/>
  </si>
  <si>
    <t>嶺北縦貫線</t>
  </si>
  <si>
    <t>S47</t>
    <phoneticPr fontId="5"/>
  </si>
  <si>
    <t>芦原街道</t>
  </si>
  <si>
    <t>H15</t>
    <phoneticPr fontId="5"/>
  </si>
  <si>
    <t>丸岡下兵庫線</t>
  </si>
  <si>
    <t>H12</t>
  </si>
  <si>
    <t>H16</t>
    <phoneticPr fontId="5"/>
  </si>
  <si>
    <t>12～16</t>
    <phoneticPr fontId="5"/>
  </si>
  <si>
    <t>若長通り</t>
    <phoneticPr fontId="5"/>
  </si>
  <si>
    <t>ＪＲ丸岡駅前線</t>
    <phoneticPr fontId="18"/>
  </si>
  <si>
    <t>福井港丸岡インター連絡道路</t>
    <rPh sb="0" eb="2">
      <t>フクイ</t>
    </rPh>
    <rPh sb="2" eb="3">
      <t>コウ</t>
    </rPh>
    <rPh sb="3" eb="5">
      <t>マルオカ</t>
    </rPh>
    <rPh sb="9" eb="11">
      <t>レンラク</t>
    </rPh>
    <rPh sb="11" eb="13">
      <t>ドウロ</t>
    </rPh>
    <phoneticPr fontId="5"/>
  </si>
  <si>
    <t>H25</t>
    <phoneticPr fontId="5"/>
  </si>
  <si>
    <t>22～36</t>
    <phoneticPr fontId="5"/>
  </si>
  <si>
    <t>福井森田丸岡線</t>
    <rPh sb="0" eb="2">
      <t>フクイ</t>
    </rPh>
    <rPh sb="2" eb="4">
      <t>モリタ</t>
    </rPh>
    <rPh sb="4" eb="6">
      <t>マルオカ</t>
    </rPh>
    <rPh sb="6" eb="7">
      <t>セン</t>
    </rPh>
    <phoneticPr fontId="5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</si>
  <si>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2"/>
  </si>
  <si>
    <t>公園</t>
    <phoneticPr fontId="20"/>
  </si>
  <si>
    <t>名      称</t>
  </si>
  <si>
    <t>位      置</t>
  </si>
  <si>
    <t xml:space="preserve">面    積 </t>
    <phoneticPr fontId="5"/>
  </si>
  <si>
    <t>供用開始年月日</t>
  </si>
  <si>
    <t>（ha）</t>
    <phoneticPr fontId="5"/>
  </si>
  <si>
    <t>街区公園</t>
  </si>
  <si>
    <t>計</t>
    <rPh sb="0" eb="1">
      <t>ケイ</t>
    </rPh>
    <phoneticPr fontId="5"/>
  </si>
  <si>
    <t>滝谷公園</t>
    <rPh sb="0" eb="2">
      <t>タキダニ</t>
    </rPh>
    <rPh sb="2" eb="4">
      <t>コウエン</t>
    </rPh>
    <phoneticPr fontId="5"/>
  </si>
  <si>
    <t>滝谷三丁目地内</t>
    <rPh sb="0" eb="2">
      <t>タキダニ</t>
    </rPh>
    <rPh sb="2" eb="5">
      <t>３チョウメ</t>
    </rPh>
    <rPh sb="5" eb="6">
      <t>チ</t>
    </rPh>
    <rPh sb="6" eb="7">
      <t>ウチ</t>
    </rPh>
    <phoneticPr fontId="5"/>
  </si>
  <si>
    <t>S55.12.24</t>
    <phoneticPr fontId="5"/>
  </si>
  <si>
    <t>新保緑園公園</t>
    <rPh sb="0" eb="2">
      <t>シンボ</t>
    </rPh>
    <rPh sb="2" eb="3">
      <t>ミドリ</t>
    </rPh>
    <rPh sb="3" eb="4">
      <t>エン</t>
    </rPh>
    <rPh sb="4" eb="6">
      <t>コウエン</t>
    </rPh>
    <phoneticPr fontId="5"/>
  </si>
  <si>
    <t>新保地内</t>
    <rPh sb="0" eb="2">
      <t>シンボ</t>
    </rPh>
    <rPh sb="2" eb="3">
      <t>チ</t>
    </rPh>
    <rPh sb="3" eb="4">
      <t>ナイ</t>
    </rPh>
    <phoneticPr fontId="5"/>
  </si>
  <si>
    <t>西谷公園</t>
    <rPh sb="0" eb="2">
      <t>ニシタニ</t>
    </rPh>
    <rPh sb="2" eb="4">
      <t>コウエン</t>
    </rPh>
    <phoneticPr fontId="5"/>
  </si>
  <si>
    <t>西谷地内</t>
    <rPh sb="0" eb="2">
      <t>ニシタニ</t>
    </rPh>
    <rPh sb="2" eb="3">
      <t>チ</t>
    </rPh>
    <rPh sb="3" eb="4">
      <t>ナイ</t>
    </rPh>
    <phoneticPr fontId="5"/>
  </si>
  <si>
    <t>中元公園</t>
    <rPh sb="0" eb="2">
      <t>ナカモト</t>
    </rPh>
    <rPh sb="2" eb="4">
      <t>コウエン</t>
    </rPh>
    <phoneticPr fontId="5"/>
  </si>
  <si>
    <t>山王二丁目地内</t>
    <rPh sb="0" eb="2">
      <t>サンノウ</t>
    </rPh>
    <rPh sb="2" eb="5">
      <t>ニチョウメ</t>
    </rPh>
    <rPh sb="5" eb="6">
      <t>チ</t>
    </rPh>
    <rPh sb="6" eb="7">
      <t>ナイ</t>
    </rPh>
    <phoneticPr fontId="5"/>
  </si>
  <si>
    <t>S56. 4.16</t>
    <phoneticPr fontId="5"/>
  </si>
  <si>
    <t>松原公園</t>
    <rPh sb="0" eb="2">
      <t>マツバラ</t>
    </rPh>
    <rPh sb="2" eb="4">
      <t>コウエン</t>
    </rPh>
    <phoneticPr fontId="5"/>
  </si>
  <si>
    <t>青空第2公園</t>
    <rPh sb="0" eb="2">
      <t>アオゾラ</t>
    </rPh>
    <rPh sb="2" eb="3">
      <t>ダイ</t>
    </rPh>
    <rPh sb="4" eb="6">
      <t>コウエン</t>
    </rPh>
    <phoneticPr fontId="5"/>
  </si>
  <si>
    <t>運動公園二丁目地内</t>
    <rPh sb="0" eb="4">
      <t>ウンドウコウエン</t>
    </rPh>
    <rPh sb="4" eb="7">
      <t>２チョウメ</t>
    </rPh>
    <rPh sb="7" eb="8">
      <t>チ</t>
    </rPh>
    <rPh sb="8" eb="9">
      <t>ナイ</t>
    </rPh>
    <phoneticPr fontId="5"/>
  </si>
  <si>
    <t>S60. 3.15</t>
    <phoneticPr fontId="5"/>
  </si>
  <si>
    <t>味坂公園</t>
    <rPh sb="0" eb="1">
      <t>アジ</t>
    </rPh>
    <rPh sb="1" eb="2">
      <t>サカ</t>
    </rPh>
    <rPh sb="2" eb="4">
      <t>コウエン</t>
    </rPh>
    <phoneticPr fontId="5"/>
  </si>
  <si>
    <t>緑ヶ丘二丁目地内</t>
    <rPh sb="0" eb="3">
      <t>ミドリガオカ</t>
    </rPh>
    <rPh sb="3" eb="6">
      <t>ニチョウメ</t>
    </rPh>
    <rPh sb="6" eb="7">
      <t>チ</t>
    </rPh>
    <rPh sb="7" eb="8">
      <t>ナイ</t>
    </rPh>
    <phoneticPr fontId="5"/>
  </si>
  <si>
    <t>桜谷公園</t>
    <rPh sb="0" eb="1">
      <t>サクラ</t>
    </rPh>
    <rPh sb="1" eb="2">
      <t>タニ</t>
    </rPh>
    <rPh sb="2" eb="4">
      <t>コウエン</t>
    </rPh>
    <phoneticPr fontId="5"/>
  </si>
  <si>
    <t>山王六丁目地内</t>
    <rPh sb="0" eb="2">
      <t>サンノウ</t>
    </rPh>
    <rPh sb="2" eb="5">
      <t>６チョウメ</t>
    </rPh>
    <rPh sb="5" eb="6">
      <t>チ</t>
    </rPh>
    <rPh sb="6" eb="7">
      <t>ナイ</t>
    </rPh>
    <phoneticPr fontId="5"/>
  </si>
  <si>
    <t>H 3. 3.31</t>
    <phoneticPr fontId="5"/>
  </si>
  <si>
    <t>真砂山公園</t>
    <rPh sb="0" eb="2">
      <t>マサゴ</t>
    </rPh>
    <rPh sb="2" eb="3">
      <t>ヤマ</t>
    </rPh>
    <rPh sb="3" eb="5">
      <t>コウエン</t>
    </rPh>
    <phoneticPr fontId="5"/>
  </si>
  <si>
    <t>宿一丁目地内</t>
    <rPh sb="0" eb="1">
      <t>シュク</t>
    </rPh>
    <rPh sb="1" eb="4">
      <t>１チョウメ</t>
    </rPh>
    <rPh sb="4" eb="5">
      <t>チ</t>
    </rPh>
    <rPh sb="5" eb="6">
      <t>ナイ</t>
    </rPh>
    <phoneticPr fontId="5"/>
  </si>
  <si>
    <t>米ケ脇公園</t>
    <rPh sb="0" eb="3">
      <t>コメガワキ</t>
    </rPh>
    <rPh sb="3" eb="5">
      <t>コウエン</t>
    </rPh>
    <phoneticPr fontId="5"/>
  </si>
  <si>
    <t>米ケ脇五丁目地内</t>
    <rPh sb="0" eb="3">
      <t>コメガワキ</t>
    </rPh>
    <rPh sb="3" eb="6">
      <t>５チョウメ</t>
    </rPh>
    <rPh sb="6" eb="7">
      <t>チ</t>
    </rPh>
    <rPh sb="7" eb="8">
      <t>ナイ</t>
    </rPh>
    <phoneticPr fontId="5"/>
  </si>
  <si>
    <t>青空第1公園</t>
    <rPh sb="0" eb="2">
      <t>アオゾラ</t>
    </rPh>
    <rPh sb="2" eb="3">
      <t>ダイ</t>
    </rPh>
    <rPh sb="4" eb="6">
      <t>コウエン</t>
    </rPh>
    <phoneticPr fontId="5"/>
  </si>
  <si>
    <t>運動公園一丁目地内</t>
    <rPh sb="0" eb="4">
      <t>ウンドウコウエン</t>
    </rPh>
    <rPh sb="4" eb="7">
      <t>１チョウメ</t>
    </rPh>
    <rPh sb="7" eb="8">
      <t>チ</t>
    </rPh>
    <rPh sb="8" eb="9">
      <t>ナイ</t>
    </rPh>
    <phoneticPr fontId="5"/>
  </si>
  <si>
    <t>岩崎公園</t>
    <rPh sb="0" eb="2">
      <t>イワサキ</t>
    </rPh>
    <rPh sb="2" eb="4">
      <t>コウエン</t>
    </rPh>
    <phoneticPr fontId="5"/>
  </si>
  <si>
    <t>山王四丁目地内</t>
    <rPh sb="0" eb="2">
      <t>サンノウ</t>
    </rPh>
    <rPh sb="2" eb="5">
      <t>４チョウメ</t>
    </rPh>
    <rPh sb="5" eb="6">
      <t>チ</t>
    </rPh>
    <rPh sb="6" eb="7">
      <t>ナイ</t>
    </rPh>
    <phoneticPr fontId="5"/>
  </si>
  <si>
    <t>青空第3公園</t>
    <rPh sb="0" eb="2">
      <t>アオゾラ</t>
    </rPh>
    <rPh sb="2" eb="3">
      <t>ダイ</t>
    </rPh>
    <rPh sb="4" eb="6">
      <t>コウエン</t>
    </rPh>
    <phoneticPr fontId="5"/>
  </si>
  <si>
    <t>三国東きた公園</t>
    <rPh sb="0" eb="2">
      <t>ミクニ</t>
    </rPh>
    <rPh sb="2" eb="3">
      <t>ヒガシ</t>
    </rPh>
    <rPh sb="5" eb="7">
      <t>コウエン</t>
    </rPh>
    <phoneticPr fontId="5"/>
  </si>
  <si>
    <t>三国東一丁目地内</t>
    <rPh sb="0" eb="2">
      <t>ミクニ</t>
    </rPh>
    <rPh sb="2" eb="3">
      <t>ヒガシ</t>
    </rPh>
    <rPh sb="3" eb="6">
      <t>１チョウメ</t>
    </rPh>
    <rPh sb="6" eb="7">
      <t>チ</t>
    </rPh>
    <rPh sb="7" eb="8">
      <t>ナイ</t>
    </rPh>
    <phoneticPr fontId="5"/>
  </si>
  <si>
    <t>H 2. 3.31</t>
    <phoneticPr fontId="5"/>
  </si>
  <si>
    <t>三国東なか公園</t>
    <rPh sb="0" eb="2">
      <t>ミクニ</t>
    </rPh>
    <rPh sb="2" eb="3">
      <t>ヒガシ</t>
    </rPh>
    <rPh sb="5" eb="7">
      <t>コウエン</t>
    </rPh>
    <phoneticPr fontId="5"/>
  </si>
  <si>
    <t>三国東二丁目地内</t>
    <rPh sb="0" eb="2">
      <t>ミクニ</t>
    </rPh>
    <rPh sb="2" eb="3">
      <t>ヒガシ</t>
    </rPh>
    <rPh sb="3" eb="6">
      <t>２チョウメ</t>
    </rPh>
    <rPh sb="6" eb="7">
      <t>チ</t>
    </rPh>
    <rPh sb="7" eb="8">
      <t>ナイ</t>
    </rPh>
    <phoneticPr fontId="5"/>
  </si>
  <si>
    <t>H 5. 4. 1</t>
    <phoneticPr fontId="5"/>
  </si>
  <si>
    <t>三国東みなみ公園</t>
    <rPh sb="0" eb="2">
      <t>ミクニ</t>
    </rPh>
    <rPh sb="2" eb="3">
      <t>ヒガシ</t>
    </rPh>
    <rPh sb="6" eb="8">
      <t>コウエン</t>
    </rPh>
    <phoneticPr fontId="5"/>
  </si>
  <si>
    <t>三国東三丁目地内</t>
    <rPh sb="0" eb="2">
      <t>ミクニ</t>
    </rPh>
    <rPh sb="2" eb="3">
      <t>ヒガシ</t>
    </rPh>
    <rPh sb="3" eb="6">
      <t>サンチョウメ</t>
    </rPh>
    <rPh sb="6" eb="7">
      <t>チ</t>
    </rPh>
    <rPh sb="7" eb="8">
      <t>ナイ</t>
    </rPh>
    <phoneticPr fontId="5"/>
  </si>
  <si>
    <t>S62. 1.10</t>
    <phoneticPr fontId="5"/>
  </si>
  <si>
    <t>新宿きた公園</t>
    <rPh sb="0" eb="2">
      <t>シンジュク</t>
    </rPh>
    <rPh sb="4" eb="6">
      <t>コウエン</t>
    </rPh>
    <phoneticPr fontId="5"/>
  </si>
  <si>
    <t>新宿二丁目地内</t>
    <rPh sb="0" eb="2">
      <t>シンジュク</t>
    </rPh>
    <rPh sb="2" eb="5">
      <t>２チョウメ</t>
    </rPh>
    <rPh sb="5" eb="6">
      <t>チ</t>
    </rPh>
    <rPh sb="6" eb="7">
      <t>ナイ</t>
    </rPh>
    <phoneticPr fontId="5"/>
  </si>
  <si>
    <t>新宿なか公園</t>
    <rPh sb="0" eb="2">
      <t>シンジュク</t>
    </rPh>
    <rPh sb="4" eb="6">
      <t>コウエン</t>
    </rPh>
    <phoneticPr fontId="5"/>
  </si>
  <si>
    <t>H 1. 3.31</t>
    <phoneticPr fontId="5"/>
  </si>
  <si>
    <t>新宿みなみ公園</t>
    <rPh sb="0" eb="2">
      <t>シンジュク</t>
    </rPh>
    <rPh sb="5" eb="7">
      <t>コウエン</t>
    </rPh>
    <phoneticPr fontId="5"/>
  </si>
  <si>
    <t>新宿一丁目地内</t>
    <rPh sb="0" eb="2">
      <t>シンジュク</t>
    </rPh>
    <rPh sb="2" eb="3">
      <t>１</t>
    </rPh>
    <rPh sb="3" eb="5">
      <t>チョウメ</t>
    </rPh>
    <rPh sb="5" eb="6">
      <t>チ</t>
    </rPh>
    <rPh sb="6" eb="7">
      <t>ナイ</t>
    </rPh>
    <phoneticPr fontId="5"/>
  </si>
  <si>
    <t>S63. 3.31</t>
    <phoneticPr fontId="5"/>
  </si>
  <si>
    <t>北横地公園</t>
    <rPh sb="0" eb="1">
      <t>キタ</t>
    </rPh>
    <rPh sb="1" eb="2">
      <t>ヨコ</t>
    </rPh>
    <rPh sb="2" eb="3">
      <t>チ</t>
    </rPh>
    <rPh sb="3" eb="5">
      <t>コウエン</t>
    </rPh>
    <phoneticPr fontId="5"/>
  </si>
  <si>
    <t>北横地1丁目47番地</t>
    <rPh sb="0" eb="1">
      <t>キタ</t>
    </rPh>
    <rPh sb="1" eb="3">
      <t>ヨコチ</t>
    </rPh>
    <rPh sb="4" eb="6">
      <t>チョウメ</t>
    </rPh>
    <rPh sb="8" eb="10">
      <t>バンチ</t>
    </rPh>
    <phoneticPr fontId="5"/>
  </si>
  <si>
    <t>S57. 3.29</t>
    <phoneticPr fontId="5"/>
  </si>
  <si>
    <t>一本田公園</t>
    <rPh sb="0" eb="2">
      <t>イッポン</t>
    </rPh>
    <rPh sb="2" eb="3">
      <t>デン</t>
    </rPh>
    <rPh sb="3" eb="5">
      <t>コウエン</t>
    </rPh>
    <phoneticPr fontId="5"/>
  </si>
  <si>
    <t>一本田6字25番地、5字72～80番地</t>
    <rPh sb="0" eb="2">
      <t>イッポン</t>
    </rPh>
    <rPh sb="2" eb="3">
      <t>デン</t>
    </rPh>
    <rPh sb="4" eb="5">
      <t>ジ</t>
    </rPh>
    <rPh sb="7" eb="9">
      <t>バンチ</t>
    </rPh>
    <rPh sb="11" eb="12">
      <t>ジ</t>
    </rPh>
    <rPh sb="17" eb="19">
      <t>バンチ</t>
    </rPh>
    <phoneticPr fontId="5"/>
  </si>
  <si>
    <t>S56. 4. 1</t>
    <phoneticPr fontId="5"/>
  </si>
  <si>
    <t>西瓜屋公園</t>
    <rPh sb="0" eb="1">
      <t>ニシ</t>
    </rPh>
    <rPh sb="1" eb="2">
      <t>ウリ</t>
    </rPh>
    <rPh sb="2" eb="3">
      <t>ヤ</t>
    </rPh>
    <rPh sb="3" eb="5">
      <t>コウエン</t>
    </rPh>
    <phoneticPr fontId="5"/>
  </si>
  <si>
    <t>西瓜屋5字37番地</t>
    <rPh sb="0" eb="1">
      <t>ニシ</t>
    </rPh>
    <rPh sb="1" eb="2">
      <t>ウリ</t>
    </rPh>
    <rPh sb="2" eb="3">
      <t>ヤ</t>
    </rPh>
    <rPh sb="4" eb="5">
      <t>ジ</t>
    </rPh>
    <rPh sb="7" eb="9">
      <t>バンチ</t>
    </rPh>
    <phoneticPr fontId="5"/>
  </si>
  <si>
    <t>S47. 3.31</t>
    <phoneticPr fontId="5"/>
  </si>
  <si>
    <t>城北第1公園</t>
    <rPh sb="0" eb="2">
      <t>ジョウホク</t>
    </rPh>
    <rPh sb="2" eb="3">
      <t>ダイ</t>
    </rPh>
    <rPh sb="4" eb="6">
      <t>コウエン</t>
    </rPh>
    <phoneticPr fontId="5"/>
  </si>
  <si>
    <t>城北6丁目14番地</t>
    <rPh sb="0" eb="2">
      <t>ジョウホク</t>
    </rPh>
    <rPh sb="3" eb="5">
      <t>チョウメ</t>
    </rPh>
    <rPh sb="7" eb="9">
      <t>バンチ</t>
    </rPh>
    <phoneticPr fontId="5"/>
  </si>
  <si>
    <t>S56. 3.31</t>
    <phoneticPr fontId="5"/>
  </si>
  <si>
    <t>城北第2公園</t>
    <rPh sb="0" eb="2">
      <t>ジョウホク</t>
    </rPh>
    <rPh sb="2" eb="3">
      <t>ダイ</t>
    </rPh>
    <rPh sb="4" eb="6">
      <t>コウエン</t>
    </rPh>
    <phoneticPr fontId="5"/>
  </si>
  <si>
    <t>城北2丁目32番地</t>
    <rPh sb="0" eb="2">
      <t>ジョウホク</t>
    </rPh>
    <rPh sb="3" eb="5">
      <t>チョウメ</t>
    </rPh>
    <rPh sb="7" eb="9">
      <t>バンチ</t>
    </rPh>
    <phoneticPr fontId="5"/>
  </si>
  <si>
    <t>S55.12.25</t>
    <phoneticPr fontId="5"/>
  </si>
  <si>
    <t>東陽公園</t>
    <rPh sb="0" eb="2">
      <t>トウヨウ</t>
    </rPh>
    <rPh sb="2" eb="4">
      <t>コウエン</t>
    </rPh>
    <phoneticPr fontId="5"/>
  </si>
  <si>
    <t>東陽1丁目63番地</t>
    <rPh sb="0" eb="2">
      <t>トウヨウ</t>
    </rPh>
    <rPh sb="3" eb="5">
      <t>チョウメ</t>
    </rPh>
    <rPh sb="7" eb="9">
      <t>バンチ</t>
    </rPh>
    <phoneticPr fontId="5"/>
  </si>
  <si>
    <t>丸岡朝陽公園</t>
    <rPh sb="0" eb="2">
      <t>マルオカ</t>
    </rPh>
    <rPh sb="2" eb="4">
      <t>チョウヨウ</t>
    </rPh>
    <rPh sb="4" eb="6">
      <t>コウエン</t>
    </rPh>
    <phoneticPr fontId="5"/>
  </si>
  <si>
    <t>朝陽1丁目226番地</t>
    <rPh sb="0" eb="2">
      <t>チョウヨウ</t>
    </rPh>
    <rPh sb="3" eb="5">
      <t>チョウメ</t>
    </rPh>
    <rPh sb="8" eb="10">
      <t>バンチ</t>
    </rPh>
    <phoneticPr fontId="5"/>
  </si>
  <si>
    <t>S49. 3.31</t>
    <phoneticPr fontId="5"/>
  </si>
  <si>
    <t>寅国公園</t>
    <rPh sb="0" eb="2">
      <t>トラクニ</t>
    </rPh>
    <rPh sb="2" eb="4">
      <t>コウエン</t>
    </rPh>
    <phoneticPr fontId="5"/>
  </si>
  <si>
    <t>寅国3字10番地</t>
    <rPh sb="0" eb="2">
      <t>トラクニ</t>
    </rPh>
    <rPh sb="3" eb="4">
      <t>アザ</t>
    </rPh>
    <rPh sb="6" eb="8">
      <t>バンチ</t>
    </rPh>
    <phoneticPr fontId="5"/>
  </si>
  <si>
    <t>霞ヶ丘公園</t>
    <rPh sb="0" eb="3">
      <t>カスミガオカ</t>
    </rPh>
    <rPh sb="3" eb="5">
      <t>コウエン</t>
    </rPh>
    <phoneticPr fontId="5"/>
  </si>
  <si>
    <t>霞ヶ丘3丁目19番地</t>
    <rPh sb="0" eb="3">
      <t>カスミガオカ</t>
    </rPh>
    <rPh sb="4" eb="6">
      <t>チョウメ</t>
    </rPh>
    <rPh sb="8" eb="10">
      <t>バンチ</t>
    </rPh>
    <phoneticPr fontId="5"/>
  </si>
  <si>
    <t>今福公園</t>
    <rPh sb="0" eb="2">
      <t>イマフク</t>
    </rPh>
    <rPh sb="2" eb="4">
      <t>コウエン</t>
    </rPh>
    <phoneticPr fontId="5"/>
  </si>
  <si>
    <t>今福18字3番地</t>
    <rPh sb="0" eb="2">
      <t>イマフク</t>
    </rPh>
    <rPh sb="4" eb="5">
      <t>ジ</t>
    </rPh>
    <rPh sb="6" eb="8">
      <t>バンチ</t>
    </rPh>
    <phoneticPr fontId="5"/>
  </si>
  <si>
    <t>丸岡情報団地公園</t>
    <rPh sb="0" eb="2">
      <t>マルオカ</t>
    </rPh>
    <rPh sb="2" eb="4">
      <t>ジョウホウ</t>
    </rPh>
    <rPh sb="4" eb="6">
      <t>ダンチ</t>
    </rPh>
    <rPh sb="6" eb="8">
      <t>コウエン</t>
    </rPh>
    <phoneticPr fontId="5"/>
  </si>
  <si>
    <t>熊堂3字1の6番地、2の22番地6、6の1番地6、7の1番地17、29</t>
    <rPh sb="0" eb="1">
      <t>クマ</t>
    </rPh>
    <rPh sb="1" eb="2">
      <t>ドウ</t>
    </rPh>
    <rPh sb="3" eb="4">
      <t>ジ</t>
    </rPh>
    <rPh sb="7" eb="9">
      <t>バンチ</t>
    </rPh>
    <rPh sb="14" eb="16">
      <t>バンチ</t>
    </rPh>
    <rPh sb="21" eb="23">
      <t>バンチ</t>
    </rPh>
    <rPh sb="28" eb="30">
      <t>バンチ</t>
    </rPh>
    <phoneticPr fontId="5"/>
  </si>
  <si>
    <t>H 4. 4. 1</t>
    <phoneticPr fontId="5"/>
  </si>
  <si>
    <t>春江中央公園</t>
    <rPh sb="0" eb="1">
      <t>ハル</t>
    </rPh>
    <rPh sb="1" eb="2">
      <t>エ</t>
    </rPh>
    <rPh sb="2" eb="4">
      <t>チュウオウ</t>
    </rPh>
    <rPh sb="4" eb="6">
      <t>コウエン</t>
    </rPh>
    <phoneticPr fontId="5"/>
  </si>
  <si>
    <t>随応寺22</t>
    <rPh sb="0" eb="3">
      <t>ズイオウジ</t>
    </rPh>
    <phoneticPr fontId="5"/>
  </si>
  <si>
    <t>未 整 備</t>
    <rPh sb="0" eb="1">
      <t>ミ</t>
    </rPh>
    <rPh sb="2" eb="3">
      <t>ヒトシ</t>
    </rPh>
    <rPh sb="4" eb="5">
      <t>ビ</t>
    </rPh>
    <phoneticPr fontId="5"/>
  </si>
  <si>
    <t>江留上旭公園</t>
    <rPh sb="0" eb="2">
      <t>エドメ</t>
    </rPh>
    <rPh sb="2" eb="3">
      <t>ウエ</t>
    </rPh>
    <rPh sb="3" eb="4">
      <t>アサヒ</t>
    </rPh>
    <rPh sb="4" eb="6">
      <t>コウエン</t>
    </rPh>
    <phoneticPr fontId="5"/>
  </si>
  <si>
    <t>江留上旭4-1</t>
    <rPh sb="0" eb="2">
      <t>エドメ</t>
    </rPh>
    <rPh sb="2" eb="3">
      <t>カミ</t>
    </rPh>
    <rPh sb="3" eb="4">
      <t>アサヒ</t>
    </rPh>
    <phoneticPr fontId="5"/>
  </si>
  <si>
    <t>S45. 4. 1</t>
    <phoneticPr fontId="5"/>
  </si>
  <si>
    <t>昭和公園</t>
    <rPh sb="0" eb="2">
      <t>ショウワ</t>
    </rPh>
    <rPh sb="2" eb="4">
      <t>コウエン</t>
    </rPh>
    <phoneticPr fontId="5"/>
  </si>
  <si>
    <t>江留上昭和4-8、江留上大和4-5</t>
    <rPh sb="0" eb="2">
      <t>エドメ</t>
    </rPh>
    <rPh sb="2" eb="3">
      <t>カミ</t>
    </rPh>
    <rPh sb="3" eb="5">
      <t>ショウワ</t>
    </rPh>
    <rPh sb="9" eb="11">
      <t>エドメ</t>
    </rPh>
    <rPh sb="11" eb="12">
      <t>カミ</t>
    </rPh>
    <rPh sb="12" eb="14">
      <t>ヤマト</t>
    </rPh>
    <phoneticPr fontId="5"/>
  </si>
  <si>
    <t>新町公園</t>
    <rPh sb="0" eb="2">
      <t>シンマチ</t>
    </rPh>
    <rPh sb="2" eb="4">
      <t>コウエン</t>
    </rPh>
    <phoneticPr fontId="5"/>
  </si>
  <si>
    <t>江留上新町216</t>
    <rPh sb="0" eb="2">
      <t>エドメ</t>
    </rPh>
    <rPh sb="2" eb="3">
      <t>カミ</t>
    </rPh>
    <rPh sb="3" eb="5">
      <t>シンマチ</t>
    </rPh>
    <phoneticPr fontId="5"/>
  </si>
  <si>
    <t>S46. 4. 1</t>
    <phoneticPr fontId="5"/>
  </si>
  <si>
    <t>江留下公園</t>
    <rPh sb="0" eb="2">
      <t>エドメ</t>
    </rPh>
    <rPh sb="2" eb="3">
      <t>シモ</t>
    </rPh>
    <rPh sb="3" eb="5">
      <t>コウエン</t>
    </rPh>
    <phoneticPr fontId="5"/>
  </si>
  <si>
    <t>江留下屋敷119</t>
    <rPh sb="0" eb="2">
      <t>エドメ</t>
    </rPh>
    <rPh sb="2" eb="3">
      <t>シモ</t>
    </rPh>
    <rPh sb="3" eb="5">
      <t>ヤシキ</t>
    </rPh>
    <phoneticPr fontId="5"/>
  </si>
  <si>
    <t>亀ヶ久保公園</t>
    <rPh sb="0" eb="1">
      <t>カメ</t>
    </rPh>
    <rPh sb="2" eb="4">
      <t>クボ</t>
    </rPh>
    <rPh sb="4" eb="6">
      <t>コウエン</t>
    </rPh>
    <phoneticPr fontId="5"/>
  </si>
  <si>
    <t>為国亀ヶ久保65</t>
    <rPh sb="0" eb="2">
      <t>タメクニ</t>
    </rPh>
    <rPh sb="2" eb="3">
      <t>カメ</t>
    </rPh>
    <rPh sb="4" eb="6">
      <t>クボ</t>
    </rPh>
    <phoneticPr fontId="5"/>
  </si>
  <si>
    <t>S46.11.16</t>
    <phoneticPr fontId="5"/>
  </si>
  <si>
    <t>中筋第1公園</t>
    <rPh sb="0" eb="2">
      <t>ナカスジ</t>
    </rPh>
    <rPh sb="2" eb="3">
      <t>ダイ</t>
    </rPh>
    <rPh sb="4" eb="6">
      <t>コウエン</t>
    </rPh>
    <phoneticPr fontId="5"/>
  </si>
  <si>
    <t>中筋大手151</t>
    <rPh sb="0" eb="2">
      <t>ナカスジ</t>
    </rPh>
    <rPh sb="2" eb="4">
      <t>オオテ</t>
    </rPh>
    <phoneticPr fontId="5"/>
  </si>
  <si>
    <t>S50. 4 .1</t>
    <phoneticPr fontId="5"/>
  </si>
  <si>
    <t>中筋第2公園</t>
    <rPh sb="0" eb="2">
      <t>ナカスジ</t>
    </rPh>
    <rPh sb="2" eb="3">
      <t>ダイ</t>
    </rPh>
    <rPh sb="4" eb="6">
      <t>コウエン</t>
    </rPh>
    <phoneticPr fontId="5"/>
  </si>
  <si>
    <t>中筋北浦51</t>
    <rPh sb="0" eb="2">
      <t>ナカスジ</t>
    </rPh>
    <rPh sb="2" eb="4">
      <t>キタウラ</t>
    </rPh>
    <phoneticPr fontId="5"/>
  </si>
  <si>
    <t>S41. 3.25</t>
    <phoneticPr fontId="5"/>
  </si>
  <si>
    <t>中筋第3公園</t>
    <rPh sb="0" eb="2">
      <t>ナカスジ</t>
    </rPh>
    <rPh sb="2" eb="3">
      <t>ダイ</t>
    </rPh>
    <rPh sb="4" eb="6">
      <t>コウエン</t>
    </rPh>
    <phoneticPr fontId="5"/>
  </si>
  <si>
    <t>中筋春日85</t>
    <rPh sb="0" eb="2">
      <t>ナカスジ</t>
    </rPh>
    <rPh sb="2" eb="4">
      <t>カスガ</t>
    </rPh>
    <phoneticPr fontId="5"/>
  </si>
  <si>
    <t>境大和公園</t>
    <rPh sb="0" eb="1">
      <t>サカイ</t>
    </rPh>
    <rPh sb="1" eb="3">
      <t>ヤマト</t>
    </rPh>
    <rPh sb="3" eb="5">
      <t>コウエン</t>
    </rPh>
    <phoneticPr fontId="5"/>
  </si>
  <si>
    <t>境元町27-20-1</t>
    <rPh sb="0" eb="1">
      <t>サカイ</t>
    </rPh>
    <rPh sb="1" eb="2">
      <t>モト</t>
    </rPh>
    <rPh sb="2" eb="3">
      <t>マチ</t>
    </rPh>
    <phoneticPr fontId="5"/>
  </si>
  <si>
    <t>S51. 4.23</t>
    <phoneticPr fontId="5"/>
  </si>
  <si>
    <t>西太郎丸公園</t>
    <rPh sb="0" eb="1">
      <t>ニシ</t>
    </rPh>
    <rPh sb="1" eb="3">
      <t>タロウ</t>
    </rPh>
    <rPh sb="3" eb="4">
      <t>マル</t>
    </rPh>
    <rPh sb="4" eb="6">
      <t>コウエン</t>
    </rPh>
    <phoneticPr fontId="5"/>
  </si>
  <si>
    <t>西太郎丸18-13-47</t>
    <rPh sb="0" eb="1">
      <t>ニシ</t>
    </rPh>
    <rPh sb="1" eb="3">
      <t>タロウ</t>
    </rPh>
    <rPh sb="3" eb="4">
      <t>マル</t>
    </rPh>
    <phoneticPr fontId="5"/>
  </si>
  <si>
    <t>S51. 5.21</t>
    <phoneticPr fontId="5"/>
  </si>
  <si>
    <t>江留中第1公園</t>
    <rPh sb="0" eb="2">
      <t>エドメ</t>
    </rPh>
    <rPh sb="2" eb="3">
      <t>ナカ</t>
    </rPh>
    <rPh sb="3" eb="4">
      <t>ダイ</t>
    </rPh>
    <rPh sb="5" eb="7">
      <t>コウエン</t>
    </rPh>
    <phoneticPr fontId="5"/>
  </si>
  <si>
    <t>江留中28-6-31,7-11</t>
    <rPh sb="0" eb="2">
      <t>エドメ</t>
    </rPh>
    <rPh sb="2" eb="3">
      <t>ナカ</t>
    </rPh>
    <phoneticPr fontId="5"/>
  </si>
  <si>
    <t>S54.10.12</t>
    <phoneticPr fontId="5"/>
  </si>
  <si>
    <t>江留中第2公園</t>
    <rPh sb="0" eb="2">
      <t>エドメ</t>
    </rPh>
    <rPh sb="2" eb="3">
      <t>ナカ</t>
    </rPh>
    <rPh sb="3" eb="4">
      <t>ダイ</t>
    </rPh>
    <rPh sb="5" eb="7">
      <t>コウエン</t>
    </rPh>
    <phoneticPr fontId="5"/>
  </si>
  <si>
    <t>江留中29-5-58</t>
    <rPh sb="0" eb="2">
      <t>エドメ</t>
    </rPh>
    <rPh sb="2" eb="3">
      <t>ナカ</t>
    </rPh>
    <phoneticPr fontId="5"/>
  </si>
  <si>
    <t>S60. 3. 8</t>
    <phoneticPr fontId="5"/>
  </si>
  <si>
    <t>江留中第3公園</t>
    <rPh sb="0" eb="2">
      <t>エドメ</t>
    </rPh>
    <rPh sb="2" eb="3">
      <t>ナカ</t>
    </rPh>
    <rPh sb="3" eb="4">
      <t>ダイ</t>
    </rPh>
    <rPh sb="5" eb="7">
      <t>コウエン</t>
    </rPh>
    <phoneticPr fontId="5"/>
  </si>
  <si>
    <t>江留中30-6-2</t>
    <rPh sb="0" eb="2">
      <t>エドメ</t>
    </rPh>
    <rPh sb="2" eb="3">
      <t>ナカ</t>
    </rPh>
    <phoneticPr fontId="5"/>
  </si>
  <si>
    <t>日の出公園</t>
    <rPh sb="0" eb="1">
      <t>ヒ</t>
    </rPh>
    <rPh sb="2" eb="3">
      <t>デ</t>
    </rPh>
    <rPh sb="3" eb="5">
      <t>コウエン</t>
    </rPh>
    <phoneticPr fontId="5"/>
  </si>
  <si>
    <t>江留上日の出6-23</t>
    <rPh sb="0" eb="2">
      <t>エドメ</t>
    </rPh>
    <rPh sb="2" eb="3">
      <t>カミ</t>
    </rPh>
    <rPh sb="3" eb="4">
      <t>ヒ</t>
    </rPh>
    <rPh sb="5" eb="6">
      <t>デ</t>
    </rPh>
    <phoneticPr fontId="5"/>
  </si>
  <si>
    <t>本堂公園</t>
    <rPh sb="0" eb="2">
      <t>ホンドウ</t>
    </rPh>
    <rPh sb="2" eb="4">
      <t>コウエン</t>
    </rPh>
    <phoneticPr fontId="5"/>
  </si>
  <si>
    <t>本堂16-36-19</t>
    <rPh sb="0" eb="2">
      <t>ホンドウ</t>
    </rPh>
    <phoneticPr fontId="5"/>
  </si>
  <si>
    <t>S62. 3.30</t>
    <phoneticPr fontId="5"/>
  </si>
  <si>
    <t>緑公園</t>
    <rPh sb="0" eb="1">
      <t>ミドリ</t>
    </rPh>
    <rPh sb="1" eb="3">
      <t>コウエン</t>
    </rPh>
    <phoneticPr fontId="5"/>
  </si>
  <si>
    <t>江留上4-1</t>
    <rPh sb="0" eb="2">
      <t>エドメ</t>
    </rPh>
    <rPh sb="2" eb="3">
      <t>カミ</t>
    </rPh>
    <phoneticPr fontId="5"/>
  </si>
  <si>
    <t>H 3. 6.17</t>
    <phoneticPr fontId="5"/>
  </si>
  <si>
    <t>いちい野北公園</t>
    <rPh sb="3" eb="4">
      <t>ノ</t>
    </rPh>
    <rPh sb="4" eb="5">
      <t>キタ</t>
    </rPh>
    <rPh sb="5" eb="7">
      <t>コウエン</t>
    </rPh>
    <phoneticPr fontId="5"/>
  </si>
  <si>
    <t>いちい野北803</t>
    <rPh sb="3" eb="4">
      <t>ノ</t>
    </rPh>
    <rPh sb="4" eb="5">
      <t>キタ</t>
    </rPh>
    <phoneticPr fontId="5"/>
  </si>
  <si>
    <t>平成公園</t>
    <rPh sb="0" eb="2">
      <t>ヘイセイ</t>
    </rPh>
    <rPh sb="2" eb="4">
      <t>コウエン</t>
    </rPh>
    <phoneticPr fontId="5"/>
  </si>
  <si>
    <t>為国平成18</t>
    <rPh sb="0" eb="2">
      <t>タメクニ</t>
    </rPh>
    <rPh sb="2" eb="4">
      <t>ヘイセイ</t>
    </rPh>
    <phoneticPr fontId="5"/>
  </si>
  <si>
    <t>三ツ屋公園</t>
    <rPh sb="0" eb="1">
      <t>ミ</t>
    </rPh>
    <rPh sb="2" eb="3">
      <t>ヤ</t>
    </rPh>
    <rPh sb="3" eb="5">
      <t>コウエン</t>
    </rPh>
    <phoneticPr fontId="5"/>
  </si>
  <si>
    <t>中筋三ツ屋905</t>
    <rPh sb="0" eb="2">
      <t>ナカスジ</t>
    </rPh>
    <rPh sb="2" eb="3">
      <t>ミ</t>
    </rPh>
    <rPh sb="4" eb="5">
      <t>ヤ</t>
    </rPh>
    <phoneticPr fontId="5"/>
  </si>
  <si>
    <t>田端公園</t>
    <rPh sb="0" eb="2">
      <t>タバタ</t>
    </rPh>
    <rPh sb="2" eb="4">
      <t>コウエン</t>
    </rPh>
    <phoneticPr fontId="5"/>
  </si>
  <si>
    <t>田端36-22-15</t>
    <rPh sb="0" eb="2">
      <t>タバタ</t>
    </rPh>
    <phoneticPr fontId="5"/>
  </si>
  <si>
    <t>西太郎丸矢島公園</t>
    <rPh sb="0" eb="1">
      <t>ニシ</t>
    </rPh>
    <rPh sb="1" eb="3">
      <t>タロウ</t>
    </rPh>
    <rPh sb="3" eb="4">
      <t>マル</t>
    </rPh>
    <rPh sb="4" eb="5">
      <t>ヤ</t>
    </rPh>
    <rPh sb="5" eb="6">
      <t>シマ</t>
    </rPh>
    <rPh sb="6" eb="8">
      <t>コウエン</t>
    </rPh>
    <phoneticPr fontId="5"/>
  </si>
  <si>
    <t>西太郎丸3-16-3</t>
    <rPh sb="0" eb="1">
      <t>ニシ</t>
    </rPh>
    <rPh sb="1" eb="3">
      <t>タロウ</t>
    </rPh>
    <rPh sb="3" eb="4">
      <t>マル</t>
    </rPh>
    <phoneticPr fontId="5"/>
  </si>
  <si>
    <t>S50. 4. 1</t>
    <phoneticPr fontId="5"/>
  </si>
  <si>
    <t>高江京町公園</t>
    <rPh sb="0" eb="1">
      <t>タカ</t>
    </rPh>
    <rPh sb="1" eb="2">
      <t>エ</t>
    </rPh>
    <rPh sb="2" eb="4">
      <t>キョウマチ</t>
    </rPh>
    <rPh sb="4" eb="6">
      <t>コウエン</t>
    </rPh>
    <phoneticPr fontId="5"/>
  </si>
  <si>
    <t>高江京町2-1-118</t>
    <rPh sb="0" eb="1">
      <t>タカ</t>
    </rPh>
    <rPh sb="1" eb="2">
      <t>エ</t>
    </rPh>
    <rPh sb="2" eb="4">
      <t>キョウマチ</t>
    </rPh>
    <phoneticPr fontId="5"/>
  </si>
  <si>
    <t>S48. 9.30</t>
    <phoneticPr fontId="5"/>
  </si>
  <si>
    <t>上小森室町公園</t>
    <rPh sb="0" eb="1">
      <t>カミ</t>
    </rPh>
    <rPh sb="1" eb="3">
      <t>コモリ</t>
    </rPh>
    <rPh sb="3" eb="5">
      <t>ムロマチ</t>
    </rPh>
    <rPh sb="5" eb="7">
      <t>コウエン</t>
    </rPh>
    <phoneticPr fontId="5"/>
  </si>
  <si>
    <t>上小森1-4-5</t>
    <rPh sb="0" eb="1">
      <t>カミ</t>
    </rPh>
    <rPh sb="1" eb="3">
      <t>コモリ</t>
    </rPh>
    <phoneticPr fontId="5"/>
  </si>
  <si>
    <t>西長田木船公園</t>
    <rPh sb="0" eb="3">
      <t>ニシナガタ</t>
    </rPh>
    <rPh sb="3" eb="5">
      <t>キフネ</t>
    </rPh>
    <rPh sb="5" eb="7">
      <t>コウエン</t>
    </rPh>
    <phoneticPr fontId="5"/>
  </si>
  <si>
    <t>西長田15-46-16</t>
    <rPh sb="0" eb="3">
      <t>ニシナガタ</t>
    </rPh>
    <phoneticPr fontId="5"/>
  </si>
  <si>
    <t>春日野第1公園</t>
    <rPh sb="0" eb="3">
      <t>カスガノ</t>
    </rPh>
    <rPh sb="3" eb="4">
      <t>ダイ</t>
    </rPh>
    <rPh sb="5" eb="7">
      <t>コウエン</t>
    </rPh>
    <phoneticPr fontId="5"/>
  </si>
  <si>
    <t>千歩寺32-1-3</t>
    <rPh sb="0" eb="2">
      <t>センポ</t>
    </rPh>
    <rPh sb="2" eb="3">
      <t>ジ</t>
    </rPh>
    <phoneticPr fontId="5"/>
  </si>
  <si>
    <t>S48.10.31</t>
    <phoneticPr fontId="5"/>
  </si>
  <si>
    <t>春日野第2公園</t>
    <rPh sb="0" eb="3">
      <t>カスガノ</t>
    </rPh>
    <rPh sb="3" eb="4">
      <t>ダイ</t>
    </rPh>
    <rPh sb="5" eb="7">
      <t>コウエン</t>
    </rPh>
    <phoneticPr fontId="5"/>
  </si>
  <si>
    <t>千歩寺35-5-5</t>
    <rPh sb="0" eb="2">
      <t>センポ</t>
    </rPh>
    <rPh sb="2" eb="3">
      <t>ジ</t>
    </rPh>
    <phoneticPr fontId="5"/>
  </si>
  <si>
    <t>境公園</t>
    <rPh sb="0" eb="1">
      <t>サカイ</t>
    </rPh>
    <rPh sb="1" eb="3">
      <t>コウエン</t>
    </rPh>
    <phoneticPr fontId="5"/>
  </si>
  <si>
    <t>境上町3-2</t>
    <rPh sb="0" eb="1">
      <t>サカイ</t>
    </rPh>
    <rPh sb="1" eb="2">
      <t>カミ</t>
    </rPh>
    <rPh sb="2" eb="3">
      <t>マチ</t>
    </rPh>
    <phoneticPr fontId="5"/>
  </si>
  <si>
    <t>S45. 9.15</t>
    <phoneticPr fontId="5"/>
  </si>
  <si>
    <t>藤鷲塚公園</t>
    <rPh sb="0" eb="1">
      <t>フジ</t>
    </rPh>
    <rPh sb="1" eb="3">
      <t>ワシヅカ</t>
    </rPh>
    <rPh sb="3" eb="5">
      <t>コウエン</t>
    </rPh>
    <phoneticPr fontId="5"/>
  </si>
  <si>
    <t>藤鷲塚2-3-19</t>
    <rPh sb="0" eb="1">
      <t>フジ</t>
    </rPh>
    <rPh sb="1" eb="3">
      <t>ワシヅカ</t>
    </rPh>
    <phoneticPr fontId="5"/>
  </si>
  <si>
    <t>S54.10.16</t>
    <phoneticPr fontId="5"/>
  </si>
  <si>
    <t>為国公園</t>
    <rPh sb="0" eb="2">
      <t>タメクニ</t>
    </rPh>
    <rPh sb="2" eb="4">
      <t>コウエン</t>
    </rPh>
    <phoneticPr fontId="5"/>
  </si>
  <si>
    <t>為国西の宮27</t>
    <rPh sb="0" eb="2">
      <t>タメクニ</t>
    </rPh>
    <rPh sb="2" eb="3">
      <t>ニシ</t>
    </rPh>
    <rPh sb="4" eb="5">
      <t>ミヤ</t>
    </rPh>
    <phoneticPr fontId="5"/>
  </si>
  <si>
    <t>S56. 3.23</t>
    <phoneticPr fontId="5"/>
  </si>
  <si>
    <t>沖布目豊島公園</t>
    <rPh sb="0" eb="1">
      <t>オキ</t>
    </rPh>
    <rPh sb="1" eb="3">
      <t>ヌノメ</t>
    </rPh>
    <rPh sb="3" eb="5">
      <t>トヨシマ</t>
    </rPh>
    <rPh sb="5" eb="7">
      <t>コウエン</t>
    </rPh>
    <phoneticPr fontId="5"/>
  </si>
  <si>
    <t>沖布目40-7-57</t>
    <rPh sb="0" eb="1">
      <t>オキ</t>
    </rPh>
    <rPh sb="1" eb="3">
      <t>ヌノメ</t>
    </rPh>
    <phoneticPr fontId="5"/>
  </si>
  <si>
    <t>S52. 5.12</t>
    <phoneticPr fontId="5"/>
  </si>
  <si>
    <t>金剛寺美幸公園</t>
    <rPh sb="0" eb="3">
      <t>コンゴウジ</t>
    </rPh>
    <rPh sb="3" eb="5">
      <t>ミユキ</t>
    </rPh>
    <rPh sb="5" eb="7">
      <t>コウエン</t>
    </rPh>
    <phoneticPr fontId="5"/>
  </si>
  <si>
    <t>金剛寺4-125</t>
    <rPh sb="0" eb="3">
      <t>コンゴウジ</t>
    </rPh>
    <phoneticPr fontId="5"/>
  </si>
  <si>
    <t>いちい野公園</t>
    <rPh sb="3" eb="4">
      <t>ノ</t>
    </rPh>
    <rPh sb="4" eb="6">
      <t>コウエン</t>
    </rPh>
    <phoneticPr fontId="5"/>
  </si>
  <si>
    <t>いちい野801</t>
    <rPh sb="3" eb="4">
      <t>ノ</t>
    </rPh>
    <phoneticPr fontId="5"/>
  </si>
  <si>
    <t>H 9. 3.31</t>
    <phoneticPr fontId="5"/>
  </si>
  <si>
    <t>JR春江駅前公園</t>
    <rPh sb="2" eb="3">
      <t>ハル</t>
    </rPh>
    <rPh sb="3" eb="4">
      <t>エ</t>
    </rPh>
    <rPh sb="4" eb="6">
      <t>エキマエ</t>
    </rPh>
    <rPh sb="6" eb="8">
      <t>コウエン</t>
    </rPh>
    <phoneticPr fontId="5"/>
  </si>
  <si>
    <t>中筋2-1-4</t>
    <rPh sb="0" eb="2">
      <t>ナカスジ</t>
    </rPh>
    <phoneticPr fontId="5"/>
  </si>
  <si>
    <t>福町公園</t>
    <rPh sb="0" eb="2">
      <t>フクマチ</t>
    </rPh>
    <rPh sb="2" eb="4">
      <t>コウエン</t>
    </rPh>
    <phoneticPr fontId="5"/>
  </si>
  <si>
    <t>田端34-1-37</t>
    <rPh sb="0" eb="2">
      <t>タバタ</t>
    </rPh>
    <phoneticPr fontId="5"/>
  </si>
  <si>
    <t>H 9. 6. 6</t>
    <phoneticPr fontId="5"/>
  </si>
  <si>
    <t>いちい野中央公園</t>
    <rPh sb="3" eb="4">
      <t>ノ</t>
    </rPh>
    <rPh sb="4" eb="6">
      <t>チュウオウ</t>
    </rPh>
    <rPh sb="6" eb="8">
      <t>コウエン</t>
    </rPh>
    <phoneticPr fontId="5"/>
  </si>
  <si>
    <t>いちい野中央504</t>
    <rPh sb="3" eb="4">
      <t>ノ</t>
    </rPh>
    <rPh sb="4" eb="6">
      <t>チュウオウ</t>
    </rPh>
    <phoneticPr fontId="5"/>
  </si>
  <si>
    <t>H10. 6.22</t>
    <phoneticPr fontId="5"/>
  </si>
  <si>
    <t>新福島公園</t>
  </si>
  <si>
    <t>福島6字22番地</t>
    <phoneticPr fontId="5"/>
  </si>
  <si>
    <t>北宮領公園</t>
  </si>
  <si>
    <t>宮領38字1番地11</t>
    <phoneticPr fontId="5"/>
  </si>
  <si>
    <t>S53. 4. 1</t>
    <phoneticPr fontId="5"/>
  </si>
  <si>
    <t>新庄第１公園</t>
    <phoneticPr fontId="5"/>
  </si>
  <si>
    <t>新庄1丁目136番地</t>
    <phoneticPr fontId="5"/>
  </si>
  <si>
    <t>S48. 4. 1</t>
    <phoneticPr fontId="5"/>
  </si>
  <si>
    <t>新庄第２公園</t>
  </si>
  <si>
    <t>新庄2丁目308番地</t>
    <phoneticPr fontId="5"/>
  </si>
  <si>
    <t>S51. 4. 1</t>
    <phoneticPr fontId="5"/>
  </si>
  <si>
    <t>朝日公園</t>
  </si>
  <si>
    <t>朝日3丁目16番地</t>
    <phoneticPr fontId="5"/>
  </si>
  <si>
    <t>S49. 4. 1</t>
    <phoneticPr fontId="5"/>
  </si>
  <si>
    <t>宮領公園</t>
  </si>
  <si>
    <t>宮領43字3番地1</t>
    <phoneticPr fontId="5"/>
  </si>
  <si>
    <t>S57. 3.31</t>
    <phoneticPr fontId="5"/>
  </si>
  <si>
    <t>東荒井公園</t>
    <rPh sb="0" eb="1">
      <t>ヒガシ</t>
    </rPh>
    <rPh sb="1" eb="3">
      <t>アライ</t>
    </rPh>
    <phoneticPr fontId="5"/>
  </si>
  <si>
    <t>東荒井13字3番地</t>
    <phoneticPr fontId="5"/>
  </si>
  <si>
    <t>近隣公園</t>
  </si>
  <si>
    <t>三国中央公園</t>
    <rPh sb="0" eb="2">
      <t>ミクニ</t>
    </rPh>
    <rPh sb="2" eb="4">
      <t>チュウオウ</t>
    </rPh>
    <rPh sb="4" eb="6">
      <t>コウエン</t>
    </rPh>
    <phoneticPr fontId="5"/>
  </si>
  <si>
    <t>中央一丁目地内</t>
    <rPh sb="0" eb="2">
      <t>チュウオウ</t>
    </rPh>
    <rPh sb="2" eb="5">
      <t>１チョウメ</t>
    </rPh>
    <rPh sb="5" eb="6">
      <t>チ</t>
    </rPh>
    <rPh sb="6" eb="7">
      <t>ナイ</t>
    </rPh>
    <phoneticPr fontId="5"/>
  </si>
  <si>
    <t>江留上公園</t>
    <rPh sb="0" eb="2">
      <t>エドメ</t>
    </rPh>
    <rPh sb="2" eb="3">
      <t>カミ</t>
    </rPh>
    <rPh sb="3" eb="5">
      <t>コウエン</t>
    </rPh>
    <phoneticPr fontId="5"/>
  </si>
  <si>
    <t>江留上錦207</t>
    <rPh sb="0" eb="2">
      <t>エドメ</t>
    </rPh>
    <rPh sb="2" eb="3">
      <t>カミ</t>
    </rPh>
    <rPh sb="3" eb="4">
      <t>ニシキ</t>
    </rPh>
    <phoneticPr fontId="5"/>
  </si>
  <si>
    <t>東十郷中央公園</t>
    <rPh sb="0" eb="1">
      <t>ヒガシ</t>
    </rPh>
    <rPh sb="1" eb="2">
      <t>ジュウ</t>
    </rPh>
    <rPh sb="2" eb="3">
      <t>ゴウ</t>
    </rPh>
    <phoneticPr fontId="5"/>
  </si>
  <si>
    <t>長畑第22字17番地1</t>
    <phoneticPr fontId="5"/>
  </si>
  <si>
    <t>Ｓ63. 3.31</t>
    <phoneticPr fontId="5"/>
  </si>
  <si>
    <t>木部ふれあい公園</t>
    <rPh sb="0" eb="2">
      <t>キベ</t>
    </rPh>
    <phoneticPr fontId="5"/>
  </si>
  <si>
    <t>東荒井13字4番地</t>
    <phoneticPr fontId="5"/>
  </si>
  <si>
    <t>Ｈ 5. 3.31</t>
    <phoneticPr fontId="5"/>
  </si>
  <si>
    <t>地区公園</t>
    <phoneticPr fontId="6"/>
  </si>
  <si>
    <t>九頭竜公園</t>
    <rPh sb="0" eb="3">
      <t>クズリュウ</t>
    </rPh>
    <rPh sb="3" eb="5">
      <t>コウエン</t>
    </rPh>
    <phoneticPr fontId="5"/>
  </si>
  <si>
    <t>山岸</t>
    <rPh sb="0" eb="2">
      <t>ヤマギシ</t>
    </rPh>
    <phoneticPr fontId="5"/>
  </si>
  <si>
    <t>臨海中央公園</t>
    <rPh sb="0" eb="2">
      <t>リンカイ</t>
    </rPh>
    <rPh sb="2" eb="4">
      <t>チュウオウ</t>
    </rPh>
    <rPh sb="4" eb="6">
      <t>コウエン</t>
    </rPh>
    <phoneticPr fontId="5"/>
  </si>
  <si>
    <t>米納津</t>
    <rPh sb="0" eb="3">
      <t>ヨノヅ</t>
    </rPh>
    <phoneticPr fontId="5"/>
  </si>
  <si>
    <t>H 6. 4. 1</t>
    <phoneticPr fontId="5"/>
  </si>
  <si>
    <t>霞ヶ城公園</t>
    <rPh sb="0" eb="1">
      <t>カスミ</t>
    </rPh>
    <rPh sb="2" eb="3">
      <t>ジョウ</t>
    </rPh>
    <rPh sb="3" eb="5">
      <t>コウエン</t>
    </rPh>
    <phoneticPr fontId="5"/>
  </si>
  <si>
    <t>丸岡町</t>
    <rPh sb="0" eb="2">
      <t>マルオカ</t>
    </rPh>
    <rPh sb="2" eb="3">
      <t>チョウ</t>
    </rPh>
    <phoneticPr fontId="5"/>
  </si>
  <si>
    <t>霞町1丁目59番地</t>
    <rPh sb="0" eb="2">
      <t>カスミチョウ</t>
    </rPh>
    <rPh sb="3" eb="5">
      <t>チョウメ</t>
    </rPh>
    <rPh sb="7" eb="9">
      <t>バンチ</t>
    </rPh>
    <phoneticPr fontId="5"/>
  </si>
  <si>
    <t>S55. 3.31</t>
    <phoneticPr fontId="5"/>
  </si>
  <si>
    <t>総合公園</t>
  </si>
  <si>
    <t>文化の森公園</t>
    <rPh sb="0" eb="2">
      <t>ブンカ</t>
    </rPh>
    <rPh sb="3" eb="4">
      <t>モリ</t>
    </rPh>
    <rPh sb="4" eb="6">
      <t>コウエン</t>
    </rPh>
    <phoneticPr fontId="5"/>
  </si>
  <si>
    <t>西太郎丸15-22</t>
    <rPh sb="0" eb="1">
      <t>ニシ</t>
    </rPh>
    <rPh sb="1" eb="3">
      <t>タロウ</t>
    </rPh>
    <rPh sb="3" eb="4">
      <t>マル</t>
    </rPh>
    <phoneticPr fontId="5"/>
  </si>
  <si>
    <t>都市緑化植物園</t>
    <rPh sb="0" eb="2">
      <t>トシ</t>
    </rPh>
    <rPh sb="2" eb="4">
      <t>リョッカ</t>
    </rPh>
    <rPh sb="4" eb="7">
      <t>ショクブツエン</t>
    </rPh>
    <phoneticPr fontId="5"/>
  </si>
  <si>
    <t>為安、楽間、上金屋</t>
    <rPh sb="0" eb="2">
      <t>タメヤス</t>
    </rPh>
    <rPh sb="3" eb="5">
      <t>ラクマ</t>
    </rPh>
    <rPh sb="6" eb="9">
      <t>カミカナヤ</t>
    </rPh>
    <phoneticPr fontId="5"/>
  </si>
  <si>
    <t>S60. 4. 1</t>
    <phoneticPr fontId="5"/>
  </si>
  <si>
    <t>運動公園</t>
    <rPh sb="0" eb="4">
      <t>ウンドウコウエン</t>
    </rPh>
    <phoneticPr fontId="6"/>
  </si>
  <si>
    <t>三国運動公園</t>
    <rPh sb="0" eb="2">
      <t>ミクニ</t>
    </rPh>
    <rPh sb="2" eb="6">
      <t>ウンドウコウエン</t>
    </rPh>
    <phoneticPr fontId="5"/>
  </si>
  <si>
    <t>丸岡運動公園</t>
    <rPh sb="0" eb="2">
      <t>マルオカ</t>
    </rPh>
    <rPh sb="2" eb="6">
      <t>ウンドウコウエン</t>
    </rPh>
    <phoneticPr fontId="5"/>
  </si>
  <si>
    <t>内田14字1～12番地、16字1～7番地</t>
    <rPh sb="0" eb="2">
      <t>ウチダ</t>
    </rPh>
    <rPh sb="4" eb="5">
      <t>ジ</t>
    </rPh>
    <rPh sb="9" eb="11">
      <t>バンチ</t>
    </rPh>
    <rPh sb="14" eb="15">
      <t>ジ</t>
    </rPh>
    <rPh sb="18" eb="20">
      <t>バンチ</t>
    </rPh>
    <phoneticPr fontId="5"/>
  </si>
  <si>
    <t>墓園</t>
    <rPh sb="0" eb="1">
      <t>ハカ</t>
    </rPh>
    <rPh sb="1" eb="2">
      <t>エン</t>
    </rPh>
    <phoneticPr fontId="6"/>
  </si>
  <si>
    <t>代官山公園</t>
    <rPh sb="0" eb="3">
      <t>ダイカンヤマ</t>
    </rPh>
    <rPh sb="3" eb="5">
      <t>コウエン</t>
    </rPh>
    <phoneticPr fontId="5"/>
  </si>
  <si>
    <t>池上地内</t>
    <rPh sb="0" eb="2">
      <t>イケガミ</t>
    </rPh>
    <rPh sb="2" eb="3">
      <t>チ</t>
    </rPh>
    <rPh sb="3" eb="4">
      <t>ナイ</t>
    </rPh>
    <phoneticPr fontId="5"/>
  </si>
  <si>
    <t>緩衝緑地</t>
    <rPh sb="0" eb="1">
      <t>カンコウ</t>
    </rPh>
    <rPh sb="1" eb="2">
      <t>衝</t>
    </rPh>
    <rPh sb="2" eb="4">
      <t>リョクチ</t>
    </rPh>
    <phoneticPr fontId="6"/>
  </si>
  <si>
    <t>三里浜緑地</t>
    <rPh sb="0" eb="2">
      <t>サンリ</t>
    </rPh>
    <rPh sb="2" eb="3">
      <t>ハマ</t>
    </rPh>
    <rPh sb="3" eb="5">
      <t>リョクチ</t>
    </rPh>
    <phoneticPr fontId="5"/>
  </si>
  <si>
    <t>新保、山岸、黒目、米納津</t>
    <rPh sb="0" eb="2">
      <t>シンボ</t>
    </rPh>
    <rPh sb="3" eb="5">
      <t>ヤマギシ</t>
    </rPh>
    <rPh sb="6" eb="8">
      <t>クロメ</t>
    </rPh>
    <rPh sb="9" eb="12">
      <t>ヨノヅ</t>
    </rPh>
    <phoneticPr fontId="5"/>
  </si>
  <si>
    <t>S59. 7. 1</t>
    <phoneticPr fontId="5"/>
  </si>
  <si>
    <t>S-3．公共下水道の状況</t>
    <rPh sb="4" eb="6">
      <t>コウキョウ</t>
    </rPh>
    <rPh sb="6" eb="9">
      <t>ゲスイドウ</t>
    </rPh>
    <rPh sb="10" eb="12">
      <t>ジョウキョウ</t>
    </rPh>
    <phoneticPr fontId="5"/>
  </si>
  <si>
    <t>処理区名</t>
  </si>
  <si>
    <t>処理場名</t>
    <rPh sb="0" eb="3">
      <t>ショリジョウ</t>
    </rPh>
    <rPh sb="3" eb="4">
      <t>メイ</t>
    </rPh>
    <phoneticPr fontId="5"/>
  </si>
  <si>
    <t>整備済</t>
    <rPh sb="0" eb="2">
      <t>セイビ</t>
    </rPh>
    <rPh sb="2" eb="3">
      <t>ズミ</t>
    </rPh>
    <phoneticPr fontId="5"/>
  </si>
  <si>
    <t>普及率</t>
    <rPh sb="0" eb="2">
      <t>フキュウ</t>
    </rPh>
    <rPh sb="2" eb="3">
      <t>リツ</t>
    </rPh>
    <phoneticPr fontId="5"/>
  </si>
  <si>
    <t>全体計画
面積</t>
    <phoneticPr fontId="6"/>
  </si>
  <si>
    <t>事業認可
計画面積</t>
    <rPh sb="2" eb="4">
      <t>ニンカ</t>
    </rPh>
    <rPh sb="5" eb="7">
      <t>ケイカク</t>
    </rPh>
    <phoneticPr fontId="6"/>
  </si>
  <si>
    <t>処理人口</t>
    <rPh sb="0" eb="2">
      <t>ショリ</t>
    </rPh>
    <rPh sb="2" eb="4">
      <t>ジンコウ</t>
    </rPh>
    <phoneticPr fontId="5"/>
  </si>
  <si>
    <t>整備面積</t>
    <phoneticPr fontId="6"/>
  </si>
  <si>
    <t>管渠
施工延長</t>
    <phoneticPr fontId="6"/>
  </si>
  <si>
    <t>整備人口</t>
    <rPh sb="0" eb="2">
      <t>セイビ</t>
    </rPh>
    <rPh sb="2" eb="4">
      <t>ジンコウ</t>
    </rPh>
    <phoneticPr fontId="5"/>
  </si>
  <si>
    <t>(ha)</t>
  </si>
  <si>
    <t>(人)</t>
    <rPh sb="1" eb="2">
      <t>ヒト</t>
    </rPh>
    <phoneticPr fontId="5"/>
  </si>
  <si>
    <t>(m)</t>
  </si>
  <si>
    <t>(％)</t>
    <phoneticPr fontId="5"/>
  </si>
  <si>
    <t>平成14年度</t>
    <rPh sb="0" eb="2">
      <t>ヘイセイ</t>
    </rPh>
    <rPh sb="4" eb="5">
      <t>ネン</t>
    </rPh>
    <rPh sb="5" eb="6">
      <t>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</si>
  <si>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5"/>
  </si>
  <si>
    <t>平成16年度</t>
    <rPh sb="0" eb="2">
      <t>ヘイセイ</t>
    </rPh>
    <rPh sb="4" eb="5">
      <t>ネン</t>
    </rPh>
    <rPh sb="5" eb="6">
      <t>ド</t>
    </rPh>
    <phoneticPr fontId="5"/>
  </si>
  <si>
    <t>平成17年度</t>
    <rPh sb="0" eb="2">
      <t>ヘイセイ</t>
    </rPh>
    <rPh sb="4" eb="5">
      <t>ネン</t>
    </rPh>
    <rPh sb="5" eb="6">
      <t>ド</t>
    </rPh>
    <phoneticPr fontId="5"/>
  </si>
  <si>
    <t>三国処理区</t>
    <rPh sb="0" eb="2">
      <t>ミクニ</t>
    </rPh>
    <rPh sb="2" eb="4">
      <t>ショリ</t>
    </rPh>
    <rPh sb="4" eb="5">
      <t>ク</t>
    </rPh>
    <phoneticPr fontId="5"/>
  </si>
  <si>
    <t>第１処理分区</t>
    <rPh sb="0" eb="1">
      <t>ダイ</t>
    </rPh>
    <phoneticPr fontId="5"/>
  </si>
  <si>
    <t>九頭竜川浄化ｾﾝﾀｰ</t>
    <rPh sb="0" eb="4">
      <t>クズリュウガワ</t>
    </rPh>
    <rPh sb="4" eb="6">
      <t>ジョウカ</t>
    </rPh>
    <phoneticPr fontId="5"/>
  </si>
  <si>
    <t>第２処理分区</t>
    <rPh sb="0" eb="1">
      <t>ダイ</t>
    </rPh>
    <phoneticPr fontId="5"/>
  </si>
  <si>
    <t>第３処理分区</t>
    <rPh sb="0" eb="1">
      <t>ダイ</t>
    </rPh>
    <phoneticPr fontId="5"/>
  </si>
  <si>
    <t>第４処理分区</t>
    <rPh sb="0" eb="1">
      <t>ダイ</t>
    </rPh>
    <phoneticPr fontId="5"/>
  </si>
  <si>
    <t>第５処理分区</t>
    <rPh sb="0" eb="1">
      <t>ダイ</t>
    </rPh>
    <phoneticPr fontId="5"/>
  </si>
  <si>
    <t>第６処理分区</t>
    <rPh sb="0" eb="1">
      <t>ダイ</t>
    </rPh>
    <phoneticPr fontId="5"/>
  </si>
  <si>
    <t>丸岡処理区</t>
    <rPh sb="2" eb="4">
      <t>ショリ</t>
    </rPh>
    <rPh sb="4" eb="5">
      <t>ク</t>
    </rPh>
    <phoneticPr fontId="5"/>
  </si>
  <si>
    <t>丸岡第１処理分区</t>
    <rPh sb="0" eb="2">
      <t>マルオカ</t>
    </rPh>
    <rPh sb="2" eb="3">
      <t>ダイ</t>
    </rPh>
    <rPh sb="4" eb="6">
      <t>ショリ</t>
    </rPh>
    <rPh sb="6" eb="7">
      <t>ブン</t>
    </rPh>
    <rPh sb="7" eb="8">
      <t>ク</t>
    </rPh>
    <phoneticPr fontId="5"/>
  </si>
  <si>
    <t>九頭竜川浄化ｾﾝﾀｰ</t>
    <phoneticPr fontId="5"/>
  </si>
  <si>
    <t>丸岡第２処理分区</t>
    <rPh sb="0" eb="2">
      <t>マルオカ</t>
    </rPh>
    <rPh sb="2" eb="3">
      <t>ダイ</t>
    </rPh>
    <rPh sb="4" eb="6">
      <t>ショリ</t>
    </rPh>
    <rPh sb="6" eb="7">
      <t>ブン</t>
    </rPh>
    <rPh sb="7" eb="8">
      <t>ク</t>
    </rPh>
    <phoneticPr fontId="5"/>
  </si>
  <si>
    <t>五領川浄化ｾﾝﾀｰ</t>
    <rPh sb="0" eb="1">
      <t>ゴ</t>
    </rPh>
    <rPh sb="1" eb="2">
      <t>リョウ</t>
    </rPh>
    <rPh sb="2" eb="3">
      <t>ガワ</t>
    </rPh>
    <rPh sb="3" eb="5">
      <t>ジョウカ</t>
    </rPh>
    <phoneticPr fontId="5"/>
  </si>
  <si>
    <t>春江処理区</t>
    <rPh sb="2" eb="4">
      <t>ショリ</t>
    </rPh>
    <rPh sb="4" eb="5">
      <t>ク</t>
    </rPh>
    <phoneticPr fontId="5"/>
  </si>
  <si>
    <t>春江第１処理分区</t>
    <rPh sb="0" eb="2">
      <t>ハルエ</t>
    </rPh>
    <rPh sb="2" eb="3">
      <t>ダイ</t>
    </rPh>
    <rPh sb="4" eb="6">
      <t>ショリ</t>
    </rPh>
    <rPh sb="6" eb="7">
      <t>ブン</t>
    </rPh>
    <rPh sb="7" eb="8">
      <t>ク</t>
    </rPh>
    <phoneticPr fontId="5"/>
  </si>
  <si>
    <t>春江第２処理分区</t>
    <rPh sb="0" eb="2">
      <t>ハルエ</t>
    </rPh>
    <rPh sb="2" eb="3">
      <t>ダイ</t>
    </rPh>
    <rPh sb="4" eb="6">
      <t>ショリ</t>
    </rPh>
    <rPh sb="6" eb="7">
      <t>ブン</t>
    </rPh>
    <rPh sb="7" eb="8">
      <t>ク</t>
    </rPh>
    <phoneticPr fontId="5"/>
  </si>
  <si>
    <t>春江第３処理分区</t>
    <rPh sb="0" eb="2">
      <t>ハルエ</t>
    </rPh>
    <rPh sb="2" eb="3">
      <t>ダイ</t>
    </rPh>
    <rPh sb="4" eb="6">
      <t>ショリ</t>
    </rPh>
    <rPh sb="6" eb="7">
      <t>ブン</t>
    </rPh>
    <rPh sb="7" eb="8">
      <t>ク</t>
    </rPh>
    <phoneticPr fontId="5"/>
  </si>
  <si>
    <t>春江第４処理分区</t>
    <rPh sb="0" eb="2">
      <t>ハルエ</t>
    </rPh>
    <rPh sb="2" eb="3">
      <t>ダイ</t>
    </rPh>
    <rPh sb="4" eb="6">
      <t>ショリ</t>
    </rPh>
    <rPh sb="6" eb="7">
      <t>ブン</t>
    </rPh>
    <rPh sb="7" eb="8">
      <t>ク</t>
    </rPh>
    <phoneticPr fontId="5"/>
  </si>
  <si>
    <t>春江第５処理分区</t>
    <rPh sb="0" eb="2">
      <t>ハルエ</t>
    </rPh>
    <rPh sb="2" eb="3">
      <t>ダイ</t>
    </rPh>
    <rPh sb="4" eb="6">
      <t>ショリ</t>
    </rPh>
    <rPh sb="6" eb="7">
      <t>ブン</t>
    </rPh>
    <rPh sb="7" eb="8">
      <t>ク</t>
    </rPh>
    <phoneticPr fontId="5"/>
  </si>
  <si>
    <t>春江第６処理分区</t>
    <rPh sb="0" eb="2">
      <t>ハルエ</t>
    </rPh>
    <rPh sb="2" eb="3">
      <t>ダイ</t>
    </rPh>
    <rPh sb="4" eb="6">
      <t>ショリ</t>
    </rPh>
    <rPh sb="6" eb="7">
      <t>ブン</t>
    </rPh>
    <rPh sb="7" eb="8">
      <t>ク</t>
    </rPh>
    <phoneticPr fontId="5"/>
  </si>
  <si>
    <t>坂井処理区</t>
    <rPh sb="2" eb="4">
      <t>ショリ</t>
    </rPh>
    <rPh sb="4" eb="5">
      <t>ク</t>
    </rPh>
    <phoneticPr fontId="5"/>
  </si>
  <si>
    <t>坂井東処理分区</t>
  </si>
  <si>
    <t>坂井西処理分区</t>
  </si>
  <si>
    <t>坂井南処理分区</t>
  </si>
  <si>
    <t>大関１処理分区</t>
  </si>
  <si>
    <t>大関２処理分区</t>
  </si>
  <si>
    <t>兵庫処理分区</t>
  </si>
  <si>
    <t>木部処理分区</t>
  </si>
  <si>
    <t>平成18年度</t>
    <rPh sb="0" eb="2">
      <t>ヘイセイ</t>
    </rPh>
    <rPh sb="4" eb="5">
      <t>ネン</t>
    </rPh>
    <rPh sb="5" eb="6">
      <t>ド</t>
    </rPh>
    <phoneticPr fontId="5"/>
  </si>
  <si>
    <t>九頭竜川
浄化ｾﾝﾀｰ</t>
    <rPh sb="0" eb="4">
      <t>クズリュウガワ</t>
    </rPh>
    <rPh sb="5" eb="7">
      <t>ジョウカ</t>
    </rPh>
    <phoneticPr fontId="5"/>
  </si>
  <si>
    <t>九頭竜川
浄化ｾﾝﾀｰ</t>
    <phoneticPr fontId="5"/>
  </si>
  <si>
    <t>五領川</t>
    <rPh sb="0" eb="1">
      <t>ゴ</t>
    </rPh>
    <rPh sb="1" eb="2">
      <t>リョウ</t>
    </rPh>
    <rPh sb="2" eb="3">
      <t>ガワ</t>
    </rPh>
    <phoneticPr fontId="5"/>
  </si>
  <si>
    <t>五領川
浄化ｾﾝﾀｰ</t>
    <rPh sb="0" eb="1">
      <t>ゴ</t>
    </rPh>
    <rPh sb="1" eb="2">
      <t>リョウ</t>
    </rPh>
    <rPh sb="2" eb="3">
      <t>ガワ</t>
    </rPh>
    <rPh sb="4" eb="6">
      <t>ジョウカ</t>
    </rPh>
    <phoneticPr fontId="5"/>
  </si>
  <si>
    <t>平成19年度</t>
    <rPh sb="0" eb="2">
      <t>ヘイセイ</t>
    </rPh>
    <rPh sb="4" eb="5">
      <t>ネン</t>
    </rPh>
    <rPh sb="5" eb="6">
      <t>ド</t>
    </rPh>
    <phoneticPr fontId="5"/>
  </si>
  <si>
    <t>平成20年度</t>
    <rPh sb="0" eb="2">
      <t>ヘイセイ</t>
    </rPh>
    <rPh sb="4" eb="5">
      <t>ネン</t>
    </rPh>
    <rPh sb="5" eb="6">
      <t>ド</t>
    </rPh>
    <phoneticPr fontId="5"/>
  </si>
  <si>
    <t>平成21年度</t>
    <rPh sb="0" eb="2">
      <t>ヘイセイ</t>
    </rPh>
    <rPh sb="4" eb="5">
      <t>ネン</t>
    </rPh>
    <rPh sb="5" eb="6">
      <t>ド</t>
    </rPh>
    <phoneticPr fontId="5"/>
  </si>
  <si>
    <t>平成22年度</t>
    <rPh sb="0" eb="2">
      <t>ヘイセイ</t>
    </rPh>
    <rPh sb="4" eb="5">
      <t>ネン</t>
    </rPh>
    <rPh sb="5" eb="6">
      <t>ド</t>
    </rPh>
    <phoneticPr fontId="5"/>
  </si>
  <si>
    <t>平成23年度</t>
    <rPh sb="0" eb="2">
      <t>ヘイセイ</t>
    </rPh>
    <rPh sb="4" eb="5">
      <t>ネン</t>
    </rPh>
    <rPh sb="5" eb="6">
      <t>ド</t>
    </rPh>
    <phoneticPr fontId="5"/>
  </si>
  <si>
    <t>平成24年度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</si>
  <si>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</si>
  <si>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</si>
  <si>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</si>
  <si>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平成28年度</t>
    <rPh sb="0" eb="2">
      <t>ヘイセイ</t>
    </rPh>
    <rPh sb="4" eb="5">
      <t>ネン</t>
    </rPh>
    <rPh sb="5" eb="6">
      <t>ド</t>
    </rPh>
    <phoneticPr fontId="5"/>
  </si>
  <si>
    <t>五領川浄化ｾﾝﾀｰ</t>
    <rPh sb="0" eb="1">
      <t>ゴ</t>
    </rPh>
    <rPh sb="1" eb="2">
      <t>リョウ</t>
    </rPh>
    <rPh sb="2" eb="3">
      <t>ガワ</t>
    </rPh>
    <rPh sb="3" eb="5">
      <t>ジョウカ</t>
    </rPh>
    <rPh sb="4" eb="5">
      <t>カ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</si>
  <si>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</si>
  <si>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5">
      <t>ネン</t>
    </rPh>
    <rPh sb="5" eb="6">
      <t>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</si>
  <si>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</si>
  <si>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令和 2年度</t>
    <rPh sb="0" eb="2">
      <t>レイワ</t>
    </rPh>
    <rPh sb="4" eb="6">
      <t>ネンド</t>
    </rPh>
    <rPh sb="5" eb="6">
      <t>ド</t>
    </rPh>
    <phoneticPr fontId="5"/>
  </si>
  <si>
    <t>令和 3年度</t>
    <rPh sb="0" eb="2">
      <t>レイワ</t>
    </rPh>
    <rPh sb="4" eb="6">
      <t>ネンド</t>
    </rPh>
    <rPh sb="5" eb="6">
      <t>ド</t>
    </rPh>
    <phoneticPr fontId="5"/>
  </si>
  <si>
    <t>令和 4年度</t>
    <rPh sb="0" eb="2">
      <t>レイワ</t>
    </rPh>
    <rPh sb="4" eb="6">
      <t>ネンド</t>
    </rPh>
    <rPh sb="5" eb="6">
      <t>ド</t>
    </rPh>
    <phoneticPr fontId="5"/>
  </si>
  <si>
    <t>大関１処理分区</t>
    <phoneticPr fontId="5"/>
  </si>
  <si>
    <t>大関２処理分区</t>
    <phoneticPr fontId="5"/>
  </si>
  <si>
    <t>令和 5年度</t>
    <rPh sb="0" eb="2">
      <t>レイワ</t>
    </rPh>
    <rPh sb="4" eb="6">
      <t>ネンド</t>
    </rPh>
    <rPh sb="5" eb="6">
      <t>ド</t>
    </rPh>
    <phoneticPr fontId="5"/>
  </si>
  <si>
    <t>木部処理分区</t>
    <phoneticPr fontId="5"/>
  </si>
  <si>
    <t>令和 6年度</t>
    <rPh sb="0" eb="2">
      <t>レイワ</t>
    </rPh>
    <rPh sb="4" eb="6">
      <t>ネンド</t>
    </rPh>
    <rPh sb="5" eb="6">
      <t>ド</t>
    </rPh>
    <phoneticPr fontId="5"/>
  </si>
  <si>
    <t>※五領川浄化センターの資料は平成17年度からのみ。</t>
    <rPh sb="1" eb="3">
      <t>ゴリョウ</t>
    </rPh>
    <rPh sb="3" eb="4">
      <t>ガワ</t>
    </rPh>
    <rPh sb="4" eb="6">
      <t>ジョウカ</t>
    </rPh>
    <rPh sb="11" eb="13">
      <t>シリョウ</t>
    </rPh>
    <rPh sb="14" eb="16">
      <t>ヘイセイ</t>
    </rPh>
    <rPh sb="18" eb="19">
      <t>ネン</t>
    </rPh>
    <rPh sb="19" eb="20">
      <t>ド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</si>
  <si>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</si>
  <si>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S-4．農業集落排水設備の状況</t>
    <rPh sb="4" eb="6">
      <t>ノウギョウ</t>
    </rPh>
    <rPh sb="6" eb="8">
      <t>シュウラク</t>
    </rPh>
    <rPh sb="8" eb="10">
      <t>ハイスイ</t>
    </rPh>
    <rPh sb="10" eb="12">
      <t>セツビ</t>
    </rPh>
    <rPh sb="13" eb="15">
      <t>ジョウキョウ</t>
    </rPh>
    <phoneticPr fontId="5"/>
  </si>
  <si>
    <t>排水名称</t>
    <rPh sb="0" eb="2">
      <t>ハイスイ</t>
    </rPh>
    <rPh sb="2" eb="3">
      <t>メイ</t>
    </rPh>
    <rPh sb="3" eb="4">
      <t>ショウ</t>
    </rPh>
    <phoneticPr fontId="5"/>
  </si>
  <si>
    <t>実施</t>
    <rPh sb="0" eb="2">
      <t>ジッシ</t>
    </rPh>
    <phoneticPr fontId="5"/>
  </si>
  <si>
    <t>全体計画面積</t>
    <phoneticPr fontId="6"/>
  </si>
  <si>
    <t>事業計画面積</t>
    <phoneticPr fontId="6"/>
  </si>
  <si>
    <t>管渠施工延長</t>
    <phoneticPr fontId="6"/>
  </si>
  <si>
    <t>竹田地区農業集落排水</t>
    <rPh sb="0" eb="2">
      <t>タケダ</t>
    </rPh>
    <rPh sb="2" eb="4">
      <t>チク</t>
    </rPh>
    <rPh sb="4" eb="6">
      <t>ノウギョウ</t>
    </rPh>
    <rPh sb="6" eb="8">
      <t>シュウラク</t>
    </rPh>
    <rPh sb="8" eb="10">
      <t>ハイスイ</t>
    </rPh>
    <phoneticPr fontId="5"/>
  </si>
  <si>
    <t>春江北部地区農業集落排水</t>
    <rPh sb="0" eb="1">
      <t>ハル</t>
    </rPh>
    <rPh sb="1" eb="2">
      <t>エ</t>
    </rPh>
    <rPh sb="2" eb="4">
      <t>ホクブ</t>
    </rPh>
    <rPh sb="4" eb="6">
      <t>チク</t>
    </rPh>
    <rPh sb="6" eb="8">
      <t>ノウギョウ</t>
    </rPh>
    <rPh sb="8" eb="10">
      <t>シュウラク</t>
    </rPh>
    <rPh sb="10" eb="12">
      <t>ハイスイ</t>
    </rPh>
    <phoneticPr fontId="5"/>
  </si>
  <si>
    <t>針原地区農業集落排水</t>
    <rPh sb="0" eb="2">
      <t>ハリバラ</t>
    </rPh>
    <rPh sb="2" eb="4">
      <t>チク</t>
    </rPh>
    <rPh sb="4" eb="6">
      <t>ノウギョウ</t>
    </rPh>
    <rPh sb="6" eb="8">
      <t>シュウラク</t>
    </rPh>
    <rPh sb="8" eb="10">
      <t>ハイスイ</t>
    </rPh>
    <phoneticPr fontId="5"/>
  </si>
  <si>
    <t>曽谷</t>
    <rPh sb="0" eb="1">
      <t>ソ</t>
    </rPh>
    <rPh sb="1" eb="2">
      <t>タニ</t>
    </rPh>
    <phoneticPr fontId="5"/>
  </si>
  <si>
    <t>岡</t>
    <rPh sb="0" eb="1">
      <t>オカ</t>
    </rPh>
    <phoneticPr fontId="5"/>
  </si>
  <si>
    <t>山口</t>
    <rPh sb="0" eb="2">
      <t>ヤマグチ</t>
    </rPh>
    <phoneticPr fontId="5"/>
  </si>
  <si>
    <t>山竹田</t>
    <rPh sb="0" eb="3">
      <t>ヤマタケダ</t>
    </rPh>
    <phoneticPr fontId="5"/>
  </si>
  <si>
    <t>正善</t>
    <phoneticPr fontId="5"/>
  </si>
  <si>
    <t>姫王</t>
    <phoneticPr fontId="5"/>
  </si>
  <si>
    <t>布施田新</t>
    <phoneticPr fontId="5"/>
  </si>
  <si>
    <t>取次</t>
    <phoneticPr fontId="5"/>
  </si>
  <si>
    <t>針原西</t>
    <phoneticPr fontId="5"/>
  </si>
  <si>
    <t>針原東</t>
    <phoneticPr fontId="5"/>
  </si>
  <si>
    <t>針原平柳</t>
    <phoneticPr fontId="5"/>
  </si>
  <si>
    <t>曽谷、岡としてのデータは無く、上竹田として「89人」計上しています。</t>
    <rPh sb="0" eb="2">
      <t>ソヤ</t>
    </rPh>
    <rPh sb="3" eb="4">
      <t>オカ</t>
    </rPh>
    <rPh sb="12" eb="13">
      <t>ナ</t>
    </rPh>
    <rPh sb="15" eb="16">
      <t>カミ</t>
    </rPh>
    <rPh sb="16" eb="18">
      <t>タケダ</t>
    </rPh>
    <rPh sb="24" eb="25">
      <t>ニン</t>
    </rPh>
    <rPh sb="26" eb="28">
      <t>ケイジョウ</t>
    </rPh>
    <phoneticPr fontId="5"/>
  </si>
  <si>
    <t>上竹田</t>
    <rPh sb="0" eb="1">
      <t>カミ</t>
    </rPh>
    <rPh sb="1" eb="3">
      <t>タケダ</t>
    </rPh>
    <phoneticPr fontId="5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</si>
  <si>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5"/>
  </si>
  <si>
    <t>※平成23年度、春江北部地区農業集落排水と針原地区農業集落排水は、公共下水道に接続し廃止。</t>
    <rPh sb="1" eb="3">
      <t>ヘイセイ</t>
    </rPh>
    <rPh sb="5" eb="7">
      <t>ネンド</t>
    </rPh>
    <rPh sb="8" eb="10">
      <t>ハルエ</t>
    </rPh>
    <rPh sb="10" eb="12">
      <t>ホクブ</t>
    </rPh>
    <rPh sb="12" eb="14">
      <t>チク</t>
    </rPh>
    <rPh sb="14" eb="16">
      <t>ノウギョウ</t>
    </rPh>
    <rPh sb="16" eb="18">
      <t>シュウラク</t>
    </rPh>
    <rPh sb="18" eb="20">
      <t>ハイスイ</t>
    </rPh>
    <rPh sb="21" eb="22">
      <t>ハリ</t>
    </rPh>
    <rPh sb="22" eb="23">
      <t>バラ</t>
    </rPh>
    <rPh sb="23" eb="25">
      <t>チク</t>
    </rPh>
    <rPh sb="25" eb="27">
      <t>ノウギョウ</t>
    </rPh>
    <rPh sb="27" eb="29">
      <t>シュウラク</t>
    </rPh>
    <rPh sb="29" eb="31">
      <t>ハイスイ</t>
    </rPh>
    <rPh sb="33" eb="35">
      <t>コウキョウ</t>
    </rPh>
    <rPh sb="35" eb="38">
      <t>ゲスイドウ</t>
    </rPh>
    <rPh sb="39" eb="41">
      <t>セツゾク</t>
    </rPh>
    <rPh sb="42" eb="44">
      <t>ハイシ</t>
    </rPh>
    <phoneticPr fontId="5"/>
  </si>
  <si>
    <t>資料：上下水道課</t>
    <rPh sb="3" eb="5">
      <t>ジョウゲ</t>
    </rPh>
    <rPh sb="5" eb="7">
      <t>スイドウ</t>
    </rPh>
    <rPh sb="7" eb="8">
      <t>カ</t>
    </rPh>
    <phoneticPr fontId="5"/>
  </si>
  <si>
    <t>S-5．公営住宅の状況</t>
    <rPh sb="4" eb="6">
      <t>コウエイ</t>
    </rPh>
    <rPh sb="6" eb="8">
      <t>ジュウタク</t>
    </rPh>
    <rPh sb="9" eb="11">
      <t>ジョウキョウ</t>
    </rPh>
    <phoneticPr fontId="5"/>
  </si>
  <si>
    <t>令和 7年 12月31日現在</t>
    <rPh sb="0" eb="2">
      <t>レイワ</t>
    </rPh>
    <rPh sb="4" eb="5">
      <t>ネン</t>
    </rPh>
    <rPh sb="8" eb="9">
      <t>ガツ</t>
    </rPh>
    <rPh sb="11" eb="12">
      <t>ニチ</t>
    </rPh>
    <rPh sb="12" eb="14">
      <t>ゲンザイ</t>
    </rPh>
    <phoneticPr fontId="6"/>
  </si>
  <si>
    <t>種別</t>
    <rPh sb="0" eb="2">
      <t>シュベツ</t>
    </rPh>
    <phoneticPr fontId="5"/>
  </si>
  <si>
    <t>団地名</t>
    <rPh sb="0" eb="1">
      <t>ダン</t>
    </rPh>
    <rPh sb="1" eb="3">
      <t>チメイ</t>
    </rPh>
    <phoneticPr fontId="5"/>
  </si>
  <si>
    <t>建築年次</t>
    <rPh sb="0" eb="2">
      <t>ケンチク</t>
    </rPh>
    <rPh sb="2" eb="4">
      <t>ネンジ</t>
    </rPh>
    <phoneticPr fontId="5"/>
  </si>
  <si>
    <t>構造</t>
    <rPh sb="0" eb="2">
      <t>コウゾウ</t>
    </rPh>
    <phoneticPr fontId="5"/>
  </si>
  <si>
    <t>管理戸数</t>
    <rPh sb="0" eb="2">
      <t>カンリ</t>
    </rPh>
    <rPh sb="2" eb="4">
      <t>コスウ</t>
    </rPh>
    <phoneticPr fontId="5"/>
  </si>
  <si>
    <t>所在地</t>
    <rPh sb="0" eb="3">
      <t>ショザイチ</t>
    </rPh>
    <phoneticPr fontId="5"/>
  </si>
  <si>
    <t>備考</t>
    <rPh sb="0" eb="2">
      <t>ビコウ</t>
    </rPh>
    <phoneticPr fontId="5"/>
  </si>
  <si>
    <t>公営住宅</t>
    <rPh sb="0" eb="2">
      <t>コウエイ</t>
    </rPh>
    <rPh sb="2" eb="4">
      <t>ジュウタク</t>
    </rPh>
    <phoneticPr fontId="5"/>
  </si>
  <si>
    <t>立田団地</t>
    <rPh sb="0" eb="2">
      <t>タッタ</t>
    </rPh>
    <rPh sb="2" eb="4">
      <t>ダンチ</t>
    </rPh>
    <phoneticPr fontId="5"/>
  </si>
  <si>
    <t>1号棟</t>
    <rPh sb="1" eb="3">
      <t>ゴウトウ</t>
    </rPh>
    <phoneticPr fontId="5"/>
  </si>
  <si>
    <t>S50</t>
    <phoneticPr fontId="5"/>
  </si>
  <si>
    <t>中層耐火4階建</t>
    <rPh sb="0" eb="2">
      <t>チュウソウ</t>
    </rPh>
    <rPh sb="2" eb="4">
      <t>タイカ</t>
    </rPh>
    <rPh sb="5" eb="6">
      <t>カイ</t>
    </rPh>
    <rPh sb="6" eb="7">
      <t>タ</t>
    </rPh>
    <phoneticPr fontId="5"/>
  </si>
  <si>
    <t>緑ケ丘二丁目5</t>
    <rPh sb="3" eb="6">
      <t>２チョウメ</t>
    </rPh>
    <phoneticPr fontId="5"/>
  </si>
  <si>
    <t>H17耐震改修済</t>
    <rPh sb="3" eb="5">
      <t>タイシン</t>
    </rPh>
    <rPh sb="5" eb="7">
      <t>カイシュウ</t>
    </rPh>
    <rPh sb="7" eb="8">
      <t>ス</t>
    </rPh>
    <phoneticPr fontId="5"/>
  </si>
  <si>
    <t>2号棟</t>
    <rPh sb="1" eb="3">
      <t>ゴウトウ</t>
    </rPh>
    <phoneticPr fontId="5"/>
  </si>
  <si>
    <t>S51</t>
  </si>
  <si>
    <t>H19耐震改修済</t>
    <rPh sb="3" eb="5">
      <t>タイシン</t>
    </rPh>
    <rPh sb="5" eb="7">
      <t>カイシュウ</t>
    </rPh>
    <rPh sb="7" eb="8">
      <t>ス</t>
    </rPh>
    <phoneticPr fontId="5"/>
  </si>
  <si>
    <t>3号棟</t>
    <rPh sb="1" eb="3">
      <t>ゴウトウ</t>
    </rPh>
    <phoneticPr fontId="5"/>
  </si>
  <si>
    <t>H20耐震改修済</t>
    <rPh sb="3" eb="5">
      <t>タイシン</t>
    </rPh>
    <rPh sb="5" eb="7">
      <t>カイシュウ</t>
    </rPh>
    <rPh sb="7" eb="8">
      <t>ス</t>
    </rPh>
    <phoneticPr fontId="5"/>
  </si>
  <si>
    <t>新緑ヶ丘団地</t>
    <rPh sb="0" eb="1">
      <t>シン</t>
    </rPh>
    <rPh sb="1" eb="4">
      <t>ミドリガオカ</t>
    </rPh>
    <rPh sb="4" eb="6">
      <t>ダンチ</t>
    </rPh>
    <phoneticPr fontId="5"/>
  </si>
  <si>
    <t>S57</t>
    <phoneticPr fontId="5"/>
  </si>
  <si>
    <t>緑ケ丘四丁目8</t>
    <rPh sb="3" eb="4">
      <t>４</t>
    </rPh>
    <rPh sb="4" eb="6">
      <t>チョウメ</t>
    </rPh>
    <phoneticPr fontId="5"/>
  </si>
  <si>
    <t>三国東団地</t>
    <rPh sb="0" eb="2">
      <t>ミクニ</t>
    </rPh>
    <rPh sb="2" eb="3">
      <t>ヒガシ</t>
    </rPh>
    <rPh sb="3" eb="5">
      <t>ダンチ</t>
    </rPh>
    <phoneticPr fontId="5"/>
  </si>
  <si>
    <t>S63</t>
    <phoneticPr fontId="5"/>
  </si>
  <si>
    <t>中層耐火5階建</t>
    <rPh sb="0" eb="2">
      <t>チュウソウ</t>
    </rPh>
    <rPh sb="2" eb="4">
      <t>タイカ</t>
    </rPh>
    <rPh sb="5" eb="6">
      <t>カイ</t>
    </rPh>
    <rPh sb="6" eb="7">
      <t>タ</t>
    </rPh>
    <phoneticPr fontId="5"/>
  </si>
  <si>
    <t>三国東四丁目4</t>
    <rPh sb="0" eb="2">
      <t>ミクニ</t>
    </rPh>
    <rPh sb="2" eb="3">
      <t>ヒガシ</t>
    </rPh>
    <rPh sb="3" eb="4">
      <t>４</t>
    </rPh>
    <rPh sb="4" eb="6">
      <t>チョウメ</t>
    </rPh>
    <phoneticPr fontId="5"/>
  </si>
  <si>
    <t>水居団地</t>
    <rPh sb="0" eb="2">
      <t>ミズイ</t>
    </rPh>
    <rPh sb="2" eb="4">
      <t>ダンチ</t>
    </rPh>
    <phoneticPr fontId="5"/>
  </si>
  <si>
    <t>H8</t>
    <phoneticPr fontId="5"/>
  </si>
  <si>
    <t>中層耐火3階建</t>
    <rPh sb="0" eb="2">
      <t>チュウソウ</t>
    </rPh>
    <rPh sb="2" eb="4">
      <t>タイカ</t>
    </rPh>
    <rPh sb="5" eb="6">
      <t>カイ</t>
    </rPh>
    <rPh sb="6" eb="7">
      <t>タ</t>
    </rPh>
    <phoneticPr fontId="5"/>
  </si>
  <si>
    <t>水居第24号13番地2</t>
    <rPh sb="0" eb="1">
      <t>ミズ</t>
    </rPh>
    <rPh sb="2" eb="3">
      <t>ダイ</t>
    </rPh>
    <rPh sb="4" eb="5">
      <t>ゴウ</t>
    </rPh>
    <rPh sb="7" eb="9">
      <t>バンチ</t>
    </rPh>
    <phoneticPr fontId="5"/>
  </si>
  <si>
    <t>H9</t>
    <phoneticPr fontId="5"/>
  </si>
  <si>
    <t>4号棟</t>
    <rPh sb="1" eb="3">
      <t>ゴウトウ</t>
    </rPh>
    <phoneticPr fontId="5"/>
  </si>
  <si>
    <t>愛宕団地</t>
    <rPh sb="0" eb="2">
      <t>アタゴ</t>
    </rPh>
    <rPh sb="2" eb="4">
      <t>ダンチ</t>
    </rPh>
    <phoneticPr fontId="5"/>
  </si>
  <si>
    <t>1号館</t>
    <rPh sb="1" eb="3">
      <t>ゴウカン</t>
    </rPh>
    <phoneticPr fontId="5"/>
  </si>
  <si>
    <t>丸岡町</t>
    <rPh sb="0" eb="2">
      <t>マルオカ</t>
    </rPh>
    <rPh sb="2" eb="3">
      <t>マチ</t>
    </rPh>
    <phoneticPr fontId="5"/>
  </si>
  <si>
    <t>愛宕27番地</t>
    <rPh sb="0" eb="2">
      <t>アタゴ</t>
    </rPh>
    <rPh sb="4" eb="6">
      <t>バンチ</t>
    </rPh>
    <phoneticPr fontId="5"/>
  </si>
  <si>
    <t>2号館</t>
    <rPh sb="1" eb="3">
      <t>ゴウカン</t>
    </rPh>
    <phoneticPr fontId="5"/>
  </si>
  <si>
    <t>S54</t>
    <phoneticPr fontId="5"/>
  </si>
  <si>
    <t>3号館</t>
    <rPh sb="1" eb="3">
      <t>ゴウカン</t>
    </rPh>
    <phoneticPr fontId="5"/>
  </si>
  <si>
    <t>4号館</t>
    <rPh sb="1" eb="3">
      <t>ゴウカン</t>
    </rPh>
    <phoneticPr fontId="5"/>
  </si>
  <si>
    <t>S61</t>
    <phoneticPr fontId="5"/>
  </si>
  <si>
    <t>5号館</t>
    <rPh sb="1" eb="3">
      <t>ゴウカン</t>
    </rPh>
    <phoneticPr fontId="5"/>
  </si>
  <si>
    <t>R5</t>
    <phoneticPr fontId="5"/>
  </si>
  <si>
    <t>霞ヶ丘団地</t>
    <phoneticPr fontId="5"/>
  </si>
  <si>
    <t>6号館</t>
    <rPh sb="1" eb="3">
      <t>ゴウカン</t>
    </rPh>
    <phoneticPr fontId="5"/>
  </si>
  <si>
    <t>霞ケ丘3丁目1番地</t>
    <rPh sb="4" eb="6">
      <t>チョウメ</t>
    </rPh>
    <rPh sb="7" eb="9">
      <t>バンチ</t>
    </rPh>
    <phoneticPr fontId="5"/>
  </si>
  <si>
    <t>7号館</t>
    <rPh sb="1" eb="3">
      <t>ゴウカン</t>
    </rPh>
    <phoneticPr fontId="5"/>
  </si>
  <si>
    <t>8号館</t>
    <rPh sb="1" eb="3">
      <t>ゴウカン</t>
    </rPh>
    <phoneticPr fontId="5"/>
  </si>
  <si>
    <t>丸岡町</t>
    <phoneticPr fontId="5"/>
  </si>
  <si>
    <t>霞ケ丘3丁目10番地1</t>
    <rPh sb="4" eb="6">
      <t>チョウメ</t>
    </rPh>
    <rPh sb="8" eb="10">
      <t>バンチ</t>
    </rPh>
    <phoneticPr fontId="5"/>
  </si>
  <si>
    <t>9号館</t>
    <rPh sb="1" eb="3">
      <t>ゴウカン</t>
    </rPh>
    <phoneticPr fontId="5"/>
  </si>
  <si>
    <t>朝日団地</t>
    <rPh sb="0" eb="2">
      <t>アサヒ</t>
    </rPh>
    <rPh sb="2" eb="4">
      <t>ダンチ</t>
    </rPh>
    <phoneticPr fontId="5"/>
  </si>
  <si>
    <t>朝日5丁目1番地</t>
    <rPh sb="0" eb="2">
      <t>アサヒ</t>
    </rPh>
    <rPh sb="3" eb="5">
      <t>チョウメ</t>
    </rPh>
    <rPh sb="6" eb="8">
      <t>バンチ</t>
    </rPh>
    <phoneticPr fontId="5"/>
  </si>
  <si>
    <t>H5</t>
    <phoneticPr fontId="5"/>
  </si>
  <si>
    <t>坂井町</t>
    <phoneticPr fontId="5"/>
  </si>
  <si>
    <t>朝日5丁目3番地</t>
    <rPh sb="0" eb="2">
      <t>アサヒ</t>
    </rPh>
    <rPh sb="3" eb="5">
      <t>チョウメ</t>
    </rPh>
    <rPh sb="6" eb="8">
      <t>バンチ</t>
    </rPh>
    <phoneticPr fontId="5"/>
  </si>
  <si>
    <t>朝日6丁目6番地</t>
    <rPh sb="0" eb="2">
      <t>アサヒ</t>
    </rPh>
    <rPh sb="3" eb="5">
      <t>チョウメ</t>
    </rPh>
    <rPh sb="6" eb="8">
      <t>バンチ</t>
    </rPh>
    <phoneticPr fontId="5"/>
  </si>
  <si>
    <t>特定公共賃貸住宅</t>
    <phoneticPr fontId="5"/>
  </si>
  <si>
    <t>改良住宅</t>
    <rPh sb="0" eb="2">
      <t>カイリョウ</t>
    </rPh>
    <rPh sb="2" eb="4">
      <t>ジュウタク</t>
    </rPh>
    <phoneticPr fontId="5"/>
  </si>
  <si>
    <t>一本田改良団地</t>
    <rPh sb="0" eb="2">
      <t>イッポン</t>
    </rPh>
    <rPh sb="2" eb="3">
      <t>デン</t>
    </rPh>
    <rPh sb="3" eb="5">
      <t>カイリョウ</t>
    </rPh>
    <rPh sb="5" eb="7">
      <t>ダンチ</t>
    </rPh>
    <phoneticPr fontId="5"/>
  </si>
  <si>
    <t>一本田第5号13番地1</t>
    <rPh sb="0" eb="2">
      <t>イッポン</t>
    </rPh>
    <rPh sb="2" eb="3">
      <t>タ</t>
    </rPh>
    <rPh sb="3" eb="4">
      <t>ダイ</t>
    </rPh>
    <rPh sb="5" eb="6">
      <t>ゴウ</t>
    </rPh>
    <rPh sb="8" eb="10">
      <t>バンチ</t>
    </rPh>
    <phoneticPr fontId="5"/>
  </si>
  <si>
    <t>S48</t>
    <phoneticPr fontId="5"/>
  </si>
  <si>
    <t>江留上改良団地</t>
    <rPh sb="0" eb="2">
      <t>エドメ</t>
    </rPh>
    <rPh sb="2" eb="3">
      <t>ウエ</t>
    </rPh>
    <rPh sb="3" eb="5">
      <t>カイリョウ</t>
    </rPh>
    <rPh sb="5" eb="7">
      <t>ダンチ</t>
    </rPh>
    <phoneticPr fontId="5"/>
  </si>
  <si>
    <t>中層耐火4階建</t>
    <phoneticPr fontId="5"/>
  </si>
  <si>
    <t>春江町</t>
    <phoneticPr fontId="5"/>
  </si>
  <si>
    <t>江留上大和4番2</t>
    <rPh sb="0" eb="3">
      <t>エドメカミ</t>
    </rPh>
    <rPh sb="3" eb="5">
      <t>ヤマト</t>
    </rPh>
    <rPh sb="6" eb="7">
      <t>バン</t>
    </rPh>
    <phoneticPr fontId="5"/>
  </si>
  <si>
    <t>H26耐震改修済</t>
    <rPh sb="3" eb="5">
      <t>タイシン</t>
    </rPh>
    <rPh sb="5" eb="7">
      <t>カイシュウ</t>
    </rPh>
    <rPh sb="7" eb="8">
      <t>ス</t>
    </rPh>
    <phoneticPr fontId="5"/>
  </si>
  <si>
    <t>江留上昭和4番1</t>
    <rPh sb="0" eb="3">
      <t>エドメカミ</t>
    </rPh>
    <rPh sb="3" eb="5">
      <t>ショウワ</t>
    </rPh>
    <rPh sb="6" eb="7">
      <t>バン</t>
    </rPh>
    <phoneticPr fontId="5"/>
  </si>
  <si>
    <t>H29耐震改修済</t>
    <rPh sb="3" eb="5">
      <t>タイシン</t>
    </rPh>
    <rPh sb="5" eb="7">
      <t>カイシュウ</t>
    </rPh>
    <rPh sb="7" eb="8">
      <t>スミ</t>
    </rPh>
    <phoneticPr fontId="5"/>
  </si>
  <si>
    <t>合       計</t>
    <rPh sb="0" eb="1">
      <t>ア</t>
    </rPh>
    <rPh sb="8" eb="9">
      <t>ケイ</t>
    </rPh>
    <phoneticPr fontId="5"/>
  </si>
  <si>
    <t>※朝日団地2号棟24戸の内12戸を特定公共賃貸住宅としている。</t>
    <rPh sb="1" eb="3">
      <t>アサヒ</t>
    </rPh>
    <rPh sb="3" eb="5">
      <t>ダンチ</t>
    </rPh>
    <rPh sb="6" eb="7">
      <t>ゴウ</t>
    </rPh>
    <rPh sb="7" eb="8">
      <t>トウ</t>
    </rPh>
    <rPh sb="10" eb="11">
      <t>コ</t>
    </rPh>
    <rPh sb="12" eb="13">
      <t>ウチ</t>
    </rPh>
    <rPh sb="15" eb="16">
      <t>コ</t>
    </rPh>
    <rPh sb="17" eb="19">
      <t>トクテイ</t>
    </rPh>
    <rPh sb="19" eb="21">
      <t>コウキョウ</t>
    </rPh>
    <rPh sb="21" eb="23">
      <t>チンタイ</t>
    </rPh>
    <rPh sb="23" eb="25">
      <t>ジュウタク</t>
    </rPh>
    <phoneticPr fontId="5"/>
  </si>
  <si>
    <t>※管理戸数とは、入居可能な部屋数をいう。</t>
    <rPh sb="1" eb="3">
      <t>カンリ</t>
    </rPh>
    <rPh sb="3" eb="5">
      <t>コスウ</t>
    </rPh>
    <rPh sb="8" eb="10">
      <t>ニュウキョ</t>
    </rPh>
    <rPh sb="10" eb="12">
      <t>カノウ</t>
    </rPh>
    <rPh sb="13" eb="15">
      <t>ヘヤ</t>
    </rPh>
    <rPh sb="15" eb="16">
      <t>カズ</t>
    </rPh>
    <phoneticPr fontId="5"/>
  </si>
  <si>
    <t xml:space="preserve">    （政策空家[建替事業、用途廃止等を行うため、既存住宅で新たな入居募集を停止している空家]を除く）</t>
    <phoneticPr fontId="5"/>
  </si>
  <si>
    <t>S-6．一般世帯住居の状況</t>
    <rPh sb="4" eb="6">
      <t>イッパン</t>
    </rPh>
    <rPh sb="6" eb="8">
      <t>セタイ</t>
    </rPh>
    <rPh sb="8" eb="10">
      <t>ジュウキョ</t>
    </rPh>
    <rPh sb="11" eb="13">
      <t>ジョウキョウ</t>
    </rPh>
    <phoneticPr fontId="5"/>
  </si>
  <si>
    <t>各年10月1日現在</t>
    <rPh sb="0" eb="1">
      <t>カク</t>
    </rPh>
    <rPh sb="1" eb="2">
      <t>トシ</t>
    </rPh>
    <rPh sb="2" eb="3">
      <t>ヘイネン</t>
    </rPh>
    <rPh sb="4" eb="5">
      <t>ガツ</t>
    </rPh>
    <rPh sb="6" eb="7">
      <t>ニチ</t>
    </rPh>
    <rPh sb="7" eb="9">
      <t>ゲンザイ</t>
    </rPh>
    <phoneticPr fontId="5"/>
  </si>
  <si>
    <t>住居の種類
所有の区分</t>
    <rPh sb="0" eb="2">
      <t>ジュウキョ</t>
    </rPh>
    <rPh sb="3" eb="5">
      <t>シュルイ</t>
    </rPh>
    <phoneticPr fontId="5"/>
  </si>
  <si>
    <t>一般世帯</t>
    <phoneticPr fontId="5"/>
  </si>
  <si>
    <t>住宅に住む一般世帯</t>
    <phoneticPr fontId="5"/>
  </si>
  <si>
    <t>住宅以外
に住む
一般世帯</t>
    <phoneticPr fontId="5"/>
  </si>
  <si>
    <t>主世帯</t>
    <phoneticPr fontId="5"/>
  </si>
  <si>
    <t>間借り</t>
    <rPh sb="0" eb="1">
      <t>マ</t>
    </rPh>
    <rPh sb="1" eb="2">
      <t>カ</t>
    </rPh>
    <phoneticPr fontId="6"/>
  </si>
  <si>
    <t>持ち家</t>
    <phoneticPr fontId="6"/>
  </si>
  <si>
    <r>
      <t xml:space="preserve">公営
都市機構
</t>
    </r>
    <r>
      <rPr>
        <sz val="8"/>
        <color indexed="8"/>
        <rFont val="ＭＳ Ｐゴシック"/>
        <family val="3"/>
        <charset val="128"/>
      </rPr>
      <t>公社の借家</t>
    </r>
    <rPh sb="3" eb="5">
      <t>トシ</t>
    </rPh>
    <rPh sb="5" eb="7">
      <t>キコウ</t>
    </rPh>
    <phoneticPr fontId="6"/>
  </si>
  <si>
    <t>民営の
借　家</t>
    <phoneticPr fontId="5"/>
  </si>
  <si>
    <t>給与住宅</t>
    <phoneticPr fontId="6"/>
  </si>
  <si>
    <t>平成17年</t>
    <rPh sb="0" eb="2">
      <t>ヘイセイ</t>
    </rPh>
    <rPh sb="4" eb="5">
      <t>ネン</t>
    </rPh>
    <phoneticPr fontId="5"/>
  </si>
  <si>
    <t>世　帯　数　（世帯）</t>
    <rPh sb="7" eb="9">
      <t>セタイ</t>
    </rPh>
    <phoneticPr fontId="6"/>
  </si>
  <si>
    <t>世　帯　人　員　数　(人）</t>
    <rPh sb="0" eb="1">
      <t>ヨ</t>
    </rPh>
    <rPh sb="2" eb="3">
      <t>オビ</t>
    </rPh>
    <rPh sb="4" eb="5">
      <t>ヒト</t>
    </rPh>
    <rPh sb="6" eb="7">
      <t>イン</t>
    </rPh>
    <rPh sb="8" eb="9">
      <t>スウ</t>
    </rPh>
    <rPh sb="11" eb="12">
      <t>ニン</t>
    </rPh>
    <phoneticPr fontId="6"/>
  </si>
  <si>
    <t>1世帯当たり人員数　(人）</t>
    <rPh sb="6" eb="8">
      <t>ジンイン</t>
    </rPh>
    <rPh sb="8" eb="9">
      <t>スウ</t>
    </rPh>
    <rPh sb="11" eb="12">
      <t>ニン</t>
    </rPh>
    <phoneticPr fontId="5"/>
  </si>
  <si>
    <t>1世帯当たり延べ面積（㎡）</t>
    <rPh sb="1" eb="3">
      <t>セタイ</t>
    </rPh>
    <rPh sb="3" eb="4">
      <t>ア</t>
    </rPh>
    <phoneticPr fontId="6"/>
  </si>
  <si>
    <t>1人当たり延べ面積（㎡）</t>
    <phoneticPr fontId="6"/>
  </si>
  <si>
    <t>資料：総務省統計局　「国勢調査」</t>
    <rPh sb="0" eb="2">
      <t>シリョウ</t>
    </rPh>
    <rPh sb="3" eb="6">
      <t>ソウムショウ</t>
    </rPh>
    <rPh sb="6" eb="9">
      <t>トウケイキョク</t>
    </rPh>
    <rPh sb="11" eb="13">
      <t>コクセイ</t>
    </rPh>
    <rPh sb="13" eb="15">
      <t>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</si>
</sst>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;&quot;△ &quot;#,##0"/>
    <numFmt numFmtId="177" formatCode="#,##0.0;&quot;△ &quot;#,##0.0"/>
    <numFmt numFmtId="178" formatCode="#,##0.0_ "/>
    <numFmt numFmtId="179" formatCode="#,##0.00;&quot;△ &quot;#,##0.00"/>
    <numFmt numFmtId="180" formatCode="0_ "/>
    <numFmt numFmtId="181" formatCode="0_);[Red]\(0\)"/>
    <numFmt numFmtId="185" formatCode="#,##0.00&quot; &quot;;&quot;△&quot;#,##0.00&quot; &quot;"/>
    <numFmt numFmtId="186" formatCode="0.0_);[Red]\(0.0\)"/>
    <numFmt numFmtId="187" formatCode="0.0;&quot;△ &quot;0.0"/>
    <numFmt numFmtId="188" formatCode="0.0_ "/>
    <numFmt numFmtId="189" formatCode="\ ###,###,###,###,##0;&quot;-&quot;###,###,###,###,##0"/>
    <numFmt numFmtId="190" formatCode="##0.0;&quot;-&quot;#0.0"/>
    <numFmt numFmtId="191" formatCode="#0.0;&quot;-&quot;0.0"/>
    <numFmt numFmtId="192" formatCode="###,###,###,##0;&quot;-&quot;##,###,###,##0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sz val="12"/>
      <color indexed="64"/>
      <name val="ＭＳ 明朝"/>
      <family val="1"/>
      <charset val="128"/>
    </font>
    <font>
      <sz val="8"/>
      <name val="ＭＳ Ｐゴシック"/>
      <family val="3"/>
      <charset val="128"/>
    </font>
    <font>
      <sz val="24"/>
      <color indexed="64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  <xf numFmtId="0" fontId="4" fillId="2" borderId="0"/>
    <xf numFmtId="0" fontId="30" fillId="0" borderId="0"/>
    <xf numFmtId="0" fontId="32" fillId="0" borderId="0"/>
    <xf numFmtId="0" fontId="2" fillId="0" borderId="0"/>
  </cellStyleXfs>
  <cellXfs count="856">
    <xf numFmtId="0" fontId="0" fillId="0" borderId="0" xfId="0">
      <alignment vertical="center"/>
    </xf>
    <xf numFmtId="0" fontId="7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77" fontId="7" fillId="0" borderId="1" xfId="2" applyNumberFormat="1" applyFont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7" fontId="7" fillId="0" borderId="3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7" fillId="0" borderId="6" xfId="2" applyNumberFormat="1" applyFont="1" applyBorder="1" applyAlignment="1">
      <alignment vertical="center"/>
    </xf>
    <xf numFmtId="177" fontId="7" fillId="0" borderId="7" xfId="2" applyNumberFormat="1" applyFont="1" applyBorder="1" applyAlignment="1">
      <alignment vertical="center"/>
    </xf>
    <xf numFmtId="177" fontId="7" fillId="0" borderId="8" xfId="2" applyNumberFormat="1" applyFont="1" applyBorder="1" applyAlignment="1">
      <alignment vertical="center"/>
    </xf>
    <xf numFmtId="177" fontId="7" fillId="0" borderId="9" xfId="2" applyNumberFormat="1" applyFont="1" applyBorder="1" applyAlignment="1">
      <alignment vertical="center"/>
    </xf>
    <xf numFmtId="177" fontId="7" fillId="0" borderId="10" xfId="2" applyNumberFormat="1" applyFont="1" applyBorder="1" applyAlignment="1">
      <alignment vertical="center"/>
    </xf>
    <xf numFmtId="177" fontId="7" fillId="0" borderId="11" xfId="2" applyNumberFormat="1" applyFont="1" applyBorder="1" applyAlignment="1">
      <alignment vertical="center"/>
    </xf>
    <xf numFmtId="177" fontId="7" fillId="0" borderId="12" xfId="2" applyNumberFormat="1" applyFont="1" applyBorder="1" applyAlignment="1">
      <alignment vertical="center"/>
    </xf>
    <xf numFmtId="177" fontId="7" fillId="0" borderId="13" xfId="2" applyNumberFormat="1" applyFont="1" applyBorder="1" applyAlignment="1">
      <alignment vertical="center"/>
    </xf>
    <xf numFmtId="176" fontId="7" fillId="0" borderId="6" xfId="2" applyNumberFormat="1" applyFont="1" applyBorder="1" applyAlignment="1">
      <alignment vertical="center"/>
    </xf>
    <xf numFmtId="176" fontId="7" fillId="0" borderId="7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 vertical="center"/>
    </xf>
    <xf numFmtId="177" fontId="10" fillId="0" borderId="15" xfId="2" applyNumberFormat="1" applyFont="1" applyBorder="1" applyAlignment="1">
      <alignment vertical="center"/>
    </xf>
    <xf numFmtId="177" fontId="10" fillId="0" borderId="16" xfId="2" applyNumberFormat="1" applyFont="1" applyBorder="1" applyAlignment="1">
      <alignment vertical="center"/>
    </xf>
    <xf numFmtId="177" fontId="10" fillId="0" borderId="17" xfId="2" applyNumberFormat="1" applyFont="1" applyBorder="1" applyAlignment="1">
      <alignment vertical="center"/>
    </xf>
    <xf numFmtId="177" fontId="10" fillId="0" borderId="18" xfId="2" applyNumberFormat="1" applyFont="1" applyBorder="1" applyAlignment="1">
      <alignment vertical="center"/>
    </xf>
    <xf numFmtId="176" fontId="10" fillId="0" borderId="15" xfId="2" applyNumberFormat="1" applyFont="1" applyBorder="1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0" xfId="2" applyFont="1" applyAlignment="1">
      <alignment horizontal="right"/>
    </xf>
    <xf numFmtId="0" fontId="7" fillId="0" borderId="19" xfId="2" applyFont="1" applyBorder="1" applyAlignment="1">
      <alignment horizontal="center" vertical="center"/>
    </xf>
    <xf numFmtId="177" fontId="7" fillId="0" borderId="15" xfId="2" applyNumberFormat="1" applyFont="1" applyBorder="1" applyAlignment="1">
      <alignment vertical="center"/>
    </xf>
    <xf numFmtId="177" fontId="7" fillId="0" borderId="16" xfId="2" applyNumberFormat="1" applyFont="1" applyBorder="1" applyAlignment="1">
      <alignment vertical="center"/>
    </xf>
    <xf numFmtId="177" fontId="7" fillId="0" borderId="17" xfId="2" applyNumberFormat="1" applyFont="1" applyBorder="1" applyAlignment="1">
      <alignment vertical="center"/>
    </xf>
    <xf numFmtId="177" fontId="7" fillId="0" borderId="18" xfId="2" applyNumberFormat="1" applyFont="1" applyBorder="1" applyAlignment="1">
      <alignment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176" fontId="7" fillId="0" borderId="15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176" fontId="7" fillId="0" borderId="11" xfId="2" applyNumberFormat="1" applyFont="1" applyBorder="1" applyAlignment="1">
      <alignment vertical="center"/>
    </xf>
    <xf numFmtId="177" fontId="7" fillId="0" borderId="22" xfId="2" applyNumberFormat="1" applyFont="1" applyBorder="1" applyAlignment="1">
      <alignment vertical="center"/>
    </xf>
    <xf numFmtId="176" fontId="7" fillId="0" borderId="12" xfId="2" applyNumberFormat="1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178" fontId="7" fillId="0" borderId="10" xfId="2" applyNumberFormat="1" applyFont="1" applyBorder="1" applyAlignment="1">
      <alignment vertical="center"/>
    </xf>
    <xf numFmtId="178" fontId="7" fillId="0" borderId="11" xfId="2" applyNumberFormat="1" applyFont="1" applyBorder="1" applyAlignment="1">
      <alignment vertical="center"/>
    </xf>
    <xf numFmtId="178" fontId="7" fillId="0" borderId="12" xfId="2" applyNumberFormat="1" applyFont="1" applyBorder="1" applyAlignment="1">
      <alignment vertical="center"/>
    </xf>
    <xf numFmtId="0" fontId="8" fillId="0" borderId="0" xfId="3" applyFont="1">
      <alignment vertical="center"/>
    </xf>
    <xf numFmtId="0" fontId="2" fillId="0" borderId="0" xfId="3">
      <alignment vertical="center"/>
    </xf>
    <xf numFmtId="0" fontId="9" fillId="0" borderId="0" xfId="3" applyFont="1">
      <alignment vertical="center"/>
    </xf>
    <xf numFmtId="0" fontId="7" fillId="0" borderId="0" xfId="3" applyFont="1">
      <alignment vertical="center"/>
    </xf>
    <xf numFmtId="0" fontId="7" fillId="0" borderId="5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38" fontId="7" fillId="0" borderId="4" xfId="4" applyFont="1" applyBorder="1" applyAlignment="1">
      <alignment vertical="center"/>
    </xf>
    <xf numFmtId="38" fontId="7" fillId="0" borderId="15" xfId="4" applyFont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distributed" textRotation="255" justifyLastLine="1"/>
    </xf>
    <xf numFmtId="0" fontId="7" fillId="0" borderId="25" xfId="3" applyFont="1" applyBorder="1" applyAlignment="1">
      <alignment horizontal="center" vertical="distributed" textRotation="255" justifyLastLine="1"/>
    </xf>
    <xf numFmtId="0" fontId="7" fillId="0" borderId="5" xfId="3" applyFont="1" applyBorder="1" applyAlignment="1">
      <alignment horizontal="center" vertical="distributed" textRotation="255" justifyLastLine="1"/>
    </xf>
    <xf numFmtId="0" fontId="7" fillId="0" borderId="19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11" fillId="0" borderId="0" xfId="5" applyFont="1">
      <alignment vertical="center"/>
    </xf>
    <xf numFmtId="0" fontId="13" fillId="0" borderId="0" xfId="5" applyFont="1">
      <alignment vertical="center"/>
    </xf>
    <xf numFmtId="0" fontId="14" fillId="0" borderId="4" xfId="5" applyFont="1" applyBorder="1" applyAlignment="1">
      <alignment horizontal="center" vertical="center"/>
    </xf>
    <xf numFmtId="0" fontId="14" fillId="0" borderId="4" xfId="5" applyFont="1" applyBorder="1">
      <alignment vertical="center"/>
    </xf>
    <xf numFmtId="0" fontId="15" fillId="0" borderId="4" xfId="5" applyFont="1" applyBorder="1">
      <alignment vertical="center"/>
    </xf>
    <xf numFmtId="0" fontId="17" fillId="0" borderId="4" xfId="6" applyFont="1" applyFill="1" applyBorder="1" applyAlignment="1">
      <alignment horizontal="center" vertical="center"/>
    </xf>
    <xf numFmtId="0" fontId="14" fillId="0" borderId="24" xfId="5" applyFont="1" applyBorder="1" applyAlignment="1">
      <alignment horizontal="center" vertical="center"/>
    </xf>
    <xf numFmtId="0" fontId="14" fillId="0" borderId="19" xfId="5" applyFont="1" applyBorder="1" applyAlignment="1">
      <alignment horizontal="left" vertical="center"/>
    </xf>
    <xf numFmtId="0" fontId="14" fillId="0" borderId="20" xfId="5" applyFont="1" applyBorder="1" applyAlignment="1">
      <alignment horizontal="left" vertical="center"/>
    </xf>
    <xf numFmtId="0" fontId="14" fillId="0" borderId="25" xfId="5" applyFont="1" applyBorder="1" applyAlignment="1">
      <alignment horizontal="center" vertical="center"/>
    </xf>
    <xf numFmtId="0" fontId="14" fillId="0" borderId="28" xfId="5" applyFont="1" applyBorder="1" applyAlignment="1">
      <alignment horizontal="left" vertical="center"/>
    </xf>
    <xf numFmtId="0" fontId="14" fillId="0" borderId="29" xfId="5" applyFont="1" applyBorder="1" applyAlignment="1">
      <alignment horizontal="left" vertical="center"/>
    </xf>
    <xf numFmtId="0" fontId="14" fillId="0" borderId="5" xfId="5" applyFont="1" applyBorder="1" applyAlignment="1">
      <alignment horizontal="center" vertical="center"/>
    </xf>
    <xf numFmtId="0" fontId="14" fillId="0" borderId="14" xfId="5" applyFont="1" applyBorder="1" applyAlignment="1">
      <alignment horizontal="left" vertical="center"/>
    </xf>
    <xf numFmtId="0" fontId="14" fillId="0" borderId="23" xfId="5" applyFont="1" applyBorder="1" applyAlignment="1">
      <alignment horizontal="left" vertical="center"/>
    </xf>
    <xf numFmtId="0" fontId="15" fillId="0" borderId="4" xfId="5" applyFont="1" applyBorder="1" applyAlignment="1">
      <alignment horizontal="center"/>
    </xf>
    <xf numFmtId="0" fontId="8" fillId="0" borderId="0" xfId="2" applyFont="1" applyAlignment="1">
      <alignment vertical="center"/>
    </xf>
    <xf numFmtId="49" fontId="7" fillId="0" borderId="0" xfId="3" applyNumberFormat="1" applyFont="1">
      <alignment vertical="center"/>
    </xf>
    <xf numFmtId="49" fontId="7" fillId="0" borderId="0" xfId="3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7" fillId="0" borderId="0" xfId="2" applyFont="1"/>
    <xf numFmtId="49" fontId="7" fillId="0" borderId="0" xfId="2" applyNumberFormat="1" applyFont="1" applyAlignment="1">
      <alignment horizontal="right"/>
    </xf>
    <xf numFmtId="49" fontId="7" fillId="0" borderId="0" xfId="2" applyNumberFormat="1" applyFont="1"/>
    <xf numFmtId="0" fontId="7" fillId="0" borderId="24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/>
    </xf>
    <xf numFmtId="49" fontId="7" fillId="0" borderId="24" xfId="2" applyNumberFormat="1" applyFont="1" applyBorder="1" applyAlignment="1">
      <alignment horizontal="center" vertical="center"/>
    </xf>
    <xf numFmtId="49" fontId="7" fillId="0" borderId="24" xfId="3" applyNumberFormat="1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/>
    </xf>
    <xf numFmtId="49" fontId="7" fillId="0" borderId="25" xfId="2" applyNumberFormat="1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shrinkToFit="1"/>
    </xf>
    <xf numFmtId="0" fontId="7" fillId="0" borderId="5" xfId="2" applyFont="1" applyBorder="1" applyAlignment="1">
      <alignment horizontal="right" vertical="center"/>
    </xf>
    <xf numFmtId="49" fontId="7" fillId="0" borderId="5" xfId="2" applyNumberFormat="1" applyFont="1" applyBorder="1" applyAlignment="1">
      <alignment horizontal="right" vertical="center"/>
    </xf>
    <xf numFmtId="0" fontId="10" fillId="0" borderId="15" xfId="2" applyFont="1" applyBorder="1" applyAlignment="1">
      <alignment horizontal="distributed" vertical="center" justifyLastLine="1"/>
    </xf>
    <xf numFmtId="0" fontId="10" fillId="0" borderId="26" xfId="2" applyFont="1" applyBorder="1" applyAlignment="1">
      <alignment horizontal="distributed" vertical="center" justifyLastLine="1"/>
    </xf>
    <xf numFmtId="0" fontId="7" fillId="0" borderId="4" xfId="3" applyFont="1" applyBorder="1">
      <alignment vertical="center"/>
    </xf>
    <xf numFmtId="179" fontId="10" fillId="0" borderId="5" xfId="2" applyNumberFormat="1" applyFont="1" applyBorder="1" applyAlignment="1">
      <alignment horizontal="right" vertical="center"/>
    </xf>
    <xf numFmtId="180" fontId="7" fillId="0" borderId="5" xfId="2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distributed" vertical="center" justifyLastLine="1"/>
    </xf>
    <xf numFmtId="0" fontId="7" fillId="0" borderId="30" xfId="2" applyFont="1" applyBorder="1" applyAlignment="1">
      <alignment vertical="center" shrinkToFit="1"/>
    </xf>
    <xf numFmtId="0" fontId="7" fillId="0" borderId="1" xfId="3" applyFont="1" applyBorder="1" applyAlignment="1">
      <alignment horizontal="center" vertical="center"/>
    </xf>
    <xf numFmtId="179" fontId="7" fillId="0" borderId="1" xfId="2" applyNumberFormat="1" applyFont="1" applyBorder="1" applyAlignment="1">
      <alignment horizontal="right" vertical="center"/>
    </xf>
    <xf numFmtId="180" fontId="7" fillId="0" borderId="1" xfId="2" applyNumberFormat="1" applyFont="1" applyBorder="1" applyAlignment="1">
      <alignment horizontal="center" vertical="center"/>
    </xf>
    <xf numFmtId="0" fontId="10" fillId="0" borderId="17" xfId="2" applyFont="1" applyBorder="1" applyAlignment="1">
      <alignment horizontal="distributed" vertical="center" justifyLastLine="1"/>
    </xf>
    <xf numFmtId="0" fontId="7" fillId="0" borderId="31" xfId="2" applyFont="1" applyBorder="1" applyAlignment="1">
      <alignment vertical="center" shrinkToFit="1"/>
    </xf>
    <xf numFmtId="0" fontId="7" fillId="0" borderId="2" xfId="3" applyFont="1" applyBorder="1" applyAlignment="1">
      <alignment horizontal="center" vertical="center"/>
    </xf>
    <xf numFmtId="179" fontId="7" fillId="0" borderId="2" xfId="2" applyNumberFormat="1" applyFont="1" applyBorder="1" applyAlignment="1">
      <alignment horizontal="right" vertical="center"/>
    </xf>
    <xf numFmtId="180" fontId="7" fillId="0" borderId="2" xfId="2" applyNumberFormat="1" applyFont="1" applyBorder="1" applyAlignment="1">
      <alignment horizontal="center" vertical="center"/>
    </xf>
    <xf numFmtId="181" fontId="7" fillId="0" borderId="2" xfId="2" applyNumberFormat="1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 shrinkToFit="1"/>
    </xf>
    <xf numFmtId="0" fontId="19" fillId="0" borderId="31" xfId="2" applyFont="1" applyBorder="1" applyAlignment="1">
      <alignment vertical="center" shrinkToFit="1"/>
    </xf>
    <xf numFmtId="0" fontId="7" fillId="0" borderId="17" xfId="3" applyFont="1" applyBorder="1">
      <alignment vertical="center"/>
    </xf>
    <xf numFmtId="179" fontId="7" fillId="0" borderId="2" xfId="2" applyNumberFormat="1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3" xfId="2" applyFont="1" applyBorder="1" applyAlignment="1">
      <alignment vertical="center" shrinkToFit="1"/>
    </xf>
    <xf numFmtId="0" fontId="7" fillId="0" borderId="34" xfId="3" applyFont="1" applyBorder="1" applyAlignment="1">
      <alignment horizontal="center" vertical="center"/>
    </xf>
    <xf numFmtId="179" fontId="7" fillId="0" borderId="34" xfId="2" applyNumberFormat="1" applyFont="1" applyBorder="1" applyAlignment="1">
      <alignment vertical="center"/>
    </xf>
    <xf numFmtId="179" fontId="7" fillId="0" borderId="34" xfId="2" applyNumberFormat="1" applyFont="1" applyBorder="1" applyAlignment="1">
      <alignment horizontal="right" vertical="center"/>
    </xf>
    <xf numFmtId="181" fontId="7" fillId="0" borderId="34" xfId="2" applyNumberFormat="1" applyFont="1" applyBorder="1" applyAlignment="1">
      <alignment horizontal="center" vertical="center"/>
    </xf>
    <xf numFmtId="0" fontId="19" fillId="0" borderId="31" xfId="3" applyFont="1" applyBorder="1" applyAlignment="1">
      <alignment vertical="center" wrapText="1"/>
    </xf>
    <xf numFmtId="0" fontId="7" fillId="0" borderId="2" xfId="3" applyFont="1" applyBorder="1">
      <alignment vertical="center"/>
    </xf>
    <xf numFmtId="49" fontId="7" fillId="0" borderId="2" xfId="3" applyNumberFormat="1" applyFont="1" applyBorder="1" applyAlignment="1">
      <alignment horizontal="right" vertical="center"/>
    </xf>
    <xf numFmtId="181" fontId="7" fillId="0" borderId="2" xfId="3" applyNumberFormat="1" applyFont="1" applyBorder="1" applyAlignment="1">
      <alignment horizontal="center" vertical="center"/>
    </xf>
    <xf numFmtId="0" fontId="7" fillId="0" borderId="14" xfId="3" applyFont="1" applyBorder="1">
      <alignment vertical="center"/>
    </xf>
    <xf numFmtId="0" fontId="7" fillId="0" borderId="23" xfId="3" applyFont="1" applyBorder="1" applyAlignment="1">
      <alignment vertical="center" shrinkToFit="1"/>
    </xf>
    <xf numFmtId="0" fontId="7" fillId="0" borderId="5" xfId="3" applyFont="1" applyBorder="1">
      <alignment vertical="center"/>
    </xf>
    <xf numFmtId="49" fontId="7" fillId="0" borderId="5" xfId="3" applyNumberFormat="1" applyFont="1" applyBorder="1" applyAlignment="1">
      <alignment horizontal="right" vertical="center"/>
    </xf>
    <xf numFmtId="181" fontId="7" fillId="0" borderId="5" xfId="3" applyNumberFormat="1" applyFont="1" applyBorder="1" applyAlignment="1">
      <alignment horizontal="center" vertical="center"/>
    </xf>
    <xf numFmtId="49" fontId="7" fillId="0" borderId="19" xfId="2" applyNumberFormat="1" applyFont="1" applyBorder="1" applyAlignment="1">
      <alignment horizontal="center" vertical="center"/>
    </xf>
    <xf numFmtId="49" fontId="7" fillId="0" borderId="20" xfId="2" applyNumberFormat="1" applyFont="1" applyBorder="1" applyAlignment="1">
      <alignment horizontal="center" vertical="center"/>
    </xf>
    <xf numFmtId="0" fontId="7" fillId="0" borderId="14" xfId="2" applyFont="1" applyBorder="1" applyAlignment="1">
      <alignment horizontal="right" vertical="center"/>
    </xf>
    <xf numFmtId="0" fontId="7" fillId="0" borderId="23" xfId="2" applyFont="1" applyBorder="1" applyAlignment="1">
      <alignment horizontal="right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23" xfId="2" applyNumberFormat="1" applyFont="1" applyBorder="1" applyAlignment="1">
      <alignment horizontal="center" vertical="center"/>
    </xf>
    <xf numFmtId="0" fontId="10" fillId="0" borderId="27" xfId="2" applyFont="1" applyBorder="1" applyAlignment="1">
      <alignment horizontal="distributed" vertical="center" justifyLastLine="1"/>
    </xf>
    <xf numFmtId="0" fontId="7" fillId="0" borderId="27" xfId="2" applyFont="1" applyBorder="1" applyAlignment="1">
      <alignment vertical="center"/>
    </xf>
    <xf numFmtId="0" fontId="7" fillId="0" borderId="27" xfId="2" applyFont="1" applyBorder="1" applyAlignment="1">
      <alignment horizontal="right" vertical="center"/>
    </xf>
    <xf numFmtId="2" fontId="10" fillId="0" borderId="27" xfId="2" applyNumberFormat="1" applyFont="1" applyBorder="1" applyAlignment="1">
      <alignment horizontal="center" vertical="center"/>
    </xf>
    <xf numFmtId="2" fontId="10" fillId="0" borderId="27" xfId="3" applyNumberFormat="1" applyFont="1" applyBorder="1">
      <alignment vertical="center"/>
    </xf>
    <xf numFmtId="49" fontId="7" fillId="0" borderId="27" xfId="2" applyNumberFormat="1" applyFont="1" applyBorder="1" applyAlignment="1">
      <alignment horizontal="center" vertical="center"/>
    </xf>
    <xf numFmtId="49" fontId="7" fillId="0" borderId="26" xfId="3" applyNumberFormat="1" applyFont="1" applyBorder="1" applyAlignment="1">
      <alignment horizontal="center" vertical="center"/>
    </xf>
    <xf numFmtId="0" fontId="7" fillId="0" borderId="35" xfId="2" applyFont="1" applyBorder="1" applyAlignment="1">
      <alignment vertical="center" shrinkToFit="1"/>
    </xf>
    <xf numFmtId="0" fontId="7" fillId="0" borderId="16" xfId="2" applyFont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30" xfId="2" applyFont="1" applyBorder="1" applyAlignment="1">
      <alignment vertical="center"/>
    </xf>
    <xf numFmtId="2" fontId="7" fillId="0" borderId="1" xfId="2" applyNumberFormat="1" applyFont="1" applyBorder="1" applyAlignment="1">
      <alignment vertical="center"/>
    </xf>
    <xf numFmtId="49" fontId="7" fillId="0" borderId="16" xfId="2" applyNumberFormat="1" applyFont="1" applyBorder="1" applyAlignment="1">
      <alignment horizontal="center" vertical="center"/>
    </xf>
    <xf numFmtId="49" fontId="7" fillId="0" borderId="30" xfId="2" applyNumberFormat="1" applyFont="1" applyBorder="1" applyAlignment="1">
      <alignment horizontal="center" vertical="center"/>
    </xf>
    <xf numFmtId="0" fontId="7" fillId="0" borderId="36" xfId="2" applyFont="1" applyBorder="1" applyAlignment="1">
      <alignment vertical="center" shrinkToFit="1"/>
    </xf>
    <xf numFmtId="0" fontId="7" fillId="0" borderId="36" xfId="2" applyFont="1" applyBorder="1" applyAlignment="1">
      <alignment vertical="center"/>
    </xf>
    <xf numFmtId="0" fontId="7" fillId="0" borderId="31" xfId="2" applyFont="1" applyBorder="1" applyAlignment="1">
      <alignment vertical="center"/>
    </xf>
    <xf numFmtId="2" fontId="7" fillId="0" borderId="2" xfId="2" applyNumberFormat="1" applyFont="1" applyBorder="1" applyAlignment="1">
      <alignment vertical="center"/>
    </xf>
    <xf numFmtId="49" fontId="7" fillId="0" borderId="17" xfId="2" applyNumberFormat="1" applyFont="1" applyBorder="1" applyAlignment="1">
      <alignment horizontal="center" vertical="center"/>
    </xf>
    <xf numFmtId="49" fontId="7" fillId="0" borderId="31" xfId="2" applyNumberFormat="1" applyFont="1" applyBorder="1" applyAlignment="1">
      <alignment horizontal="center" vertical="center"/>
    </xf>
    <xf numFmtId="0" fontId="7" fillId="0" borderId="36" xfId="2" applyFont="1" applyBorder="1" applyAlignment="1">
      <alignment vertical="center" shrinkToFit="1"/>
    </xf>
    <xf numFmtId="0" fontId="7" fillId="0" borderId="31" xfId="2" applyFont="1" applyBorder="1" applyAlignment="1">
      <alignment vertical="center" shrinkToFit="1"/>
    </xf>
    <xf numFmtId="0" fontId="10" fillId="0" borderId="18" xfId="2" applyFont="1" applyBorder="1" applyAlignment="1">
      <alignment horizontal="distributed" vertical="center" justifyLastLine="1"/>
    </xf>
    <xf numFmtId="0" fontId="7" fillId="0" borderId="37" xfId="2" applyFont="1" applyBorder="1" applyAlignment="1">
      <alignment vertical="center" shrinkToFit="1"/>
    </xf>
    <xf numFmtId="0" fontId="7" fillId="0" borderId="18" xfId="2" applyFont="1" applyBorder="1" applyAlignment="1">
      <alignment horizontal="center" vertical="center"/>
    </xf>
    <xf numFmtId="0" fontId="7" fillId="0" borderId="37" xfId="2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2" fontId="7" fillId="0" borderId="3" xfId="2" applyNumberFormat="1" applyFont="1" applyBorder="1" applyAlignment="1">
      <alignment vertical="center"/>
    </xf>
    <xf numFmtId="49" fontId="7" fillId="0" borderId="18" xfId="2" applyNumberFormat="1" applyFont="1" applyBorder="1" applyAlignment="1">
      <alignment horizontal="center" vertical="center"/>
    </xf>
    <xf numFmtId="49" fontId="7" fillId="0" borderId="22" xfId="2" applyNumberFormat="1" applyFont="1" applyBorder="1" applyAlignment="1">
      <alignment horizontal="center" vertical="center"/>
    </xf>
    <xf numFmtId="49" fontId="7" fillId="0" borderId="0" xfId="3" applyNumberFormat="1" applyFont="1" applyAlignment="1">
      <alignment horizontal="right" vertical="center"/>
    </xf>
    <xf numFmtId="0" fontId="10" fillId="0" borderId="38" xfId="2" applyFont="1" applyBorder="1" applyAlignment="1">
      <alignment horizontal="distributed" vertical="center" justifyLastLine="1"/>
    </xf>
    <xf numFmtId="0" fontId="7" fillId="0" borderId="39" xfId="2" applyFont="1" applyBorder="1" applyAlignment="1">
      <alignment vertical="center" shrinkToFit="1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vertical="center"/>
    </xf>
    <xf numFmtId="0" fontId="7" fillId="0" borderId="40" xfId="2" applyFont="1" applyBorder="1" applyAlignment="1">
      <alignment vertical="center"/>
    </xf>
    <xf numFmtId="2" fontId="7" fillId="0" borderId="41" xfId="2" applyNumberFormat="1" applyFont="1" applyBorder="1" applyAlignment="1">
      <alignment vertical="center"/>
    </xf>
    <xf numFmtId="49" fontId="7" fillId="0" borderId="38" xfId="2" applyNumberFormat="1" applyFont="1" applyBorder="1" applyAlignment="1">
      <alignment horizontal="center" vertical="center"/>
    </xf>
    <xf numFmtId="49" fontId="7" fillId="0" borderId="40" xfId="2" applyNumberFormat="1" applyFont="1" applyBorder="1" applyAlignment="1">
      <alignment horizontal="center" vertical="center"/>
    </xf>
    <xf numFmtId="0" fontId="7" fillId="0" borderId="22" xfId="2" applyFont="1" applyBorder="1" applyAlignment="1">
      <alignment vertical="center" shrinkToFit="1"/>
    </xf>
    <xf numFmtId="0" fontId="10" fillId="0" borderId="14" xfId="2" applyFont="1" applyBorder="1" applyAlignment="1">
      <alignment horizontal="distributed" vertical="center" justifyLastLine="1"/>
    </xf>
    <xf numFmtId="0" fontId="10" fillId="0" borderId="42" xfId="2" applyFont="1" applyBorder="1" applyAlignment="1">
      <alignment horizontal="distributed" vertical="center" justifyLastLine="1"/>
    </xf>
    <xf numFmtId="0" fontId="7" fillId="0" borderId="42" xfId="2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179" fontId="10" fillId="0" borderId="42" xfId="2" applyNumberFormat="1" applyFont="1" applyBorder="1" applyAlignment="1">
      <alignment vertical="center"/>
    </xf>
    <xf numFmtId="49" fontId="7" fillId="0" borderId="42" xfId="2" applyNumberFormat="1" applyFont="1" applyBorder="1" applyAlignment="1">
      <alignment horizontal="center" vertical="center"/>
    </xf>
    <xf numFmtId="49" fontId="7" fillId="0" borderId="23" xfId="3" applyNumberFormat="1" applyFont="1" applyBorder="1" applyAlignment="1">
      <alignment horizontal="center" vertical="center"/>
    </xf>
    <xf numFmtId="179" fontId="10" fillId="0" borderId="27" xfId="2" applyNumberFormat="1" applyFont="1" applyBorder="1" applyAlignment="1">
      <alignment vertical="center"/>
    </xf>
    <xf numFmtId="49" fontId="7" fillId="0" borderId="29" xfId="3" applyNumberFormat="1" applyFont="1" applyBorder="1" applyAlignment="1">
      <alignment horizontal="center" vertical="center"/>
    </xf>
    <xf numFmtId="185" fontId="21" fillId="0" borderId="19" xfId="7" applyNumberFormat="1" applyFont="1" applyFill="1" applyBorder="1" applyAlignment="1" applyProtection="1">
      <alignment horizontal="distributed" vertical="center" justifyLastLine="1"/>
      <protection locked="0"/>
    </xf>
    <xf numFmtId="185" fontId="21" fillId="0" borderId="21" xfId="7" applyNumberFormat="1" applyFont="1" applyFill="1" applyBorder="1" applyAlignment="1" applyProtection="1">
      <alignment horizontal="distributed" vertical="center" justifyLastLine="1"/>
      <protection locked="0"/>
    </xf>
    <xf numFmtId="0" fontId="7" fillId="0" borderId="21" xfId="3" applyFont="1" applyBorder="1">
      <alignment vertical="center"/>
    </xf>
    <xf numFmtId="0" fontId="10" fillId="0" borderId="27" xfId="2" applyFont="1" applyBorder="1" applyAlignment="1">
      <alignment horizontal="center" vertical="center"/>
    </xf>
    <xf numFmtId="49" fontId="7" fillId="0" borderId="21" xfId="3" applyNumberFormat="1" applyFont="1" applyBorder="1">
      <alignment vertical="center"/>
    </xf>
    <xf numFmtId="49" fontId="7" fillId="0" borderId="20" xfId="3" applyNumberFormat="1" applyFont="1" applyBorder="1" applyAlignment="1">
      <alignment horizontal="center" vertical="center"/>
    </xf>
    <xf numFmtId="0" fontId="7" fillId="0" borderId="21" xfId="2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2" fontId="7" fillId="0" borderId="24" xfId="2" applyNumberFormat="1" applyFont="1" applyBorder="1" applyAlignment="1">
      <alignment vertical="center"/>
    </xf>
    <xf numFmtId="185" fontId="21" fillId="0" borderId="28" xfId="7" applyNumberFormat="1" applyFont="1" applyFill="1" applyBorder="1" applyAlignment="1" applyProtection="1">
      <alignment horizontal="distributed" vertical="center" justifyLastLine="1"/>
      <protection locked="0"/>
    </xf>
    <xf numFmtId="185" fontId="21" fillId="0" borderId="0" xfId="7" applyNumberFormat="1" applyFont="1" applyFill="1" applyAlignment="1" applyProtection="1">
      <alignment horizontal="distributed" vertical="center" justifyLastLine="1"/>
      <protection locked="0"/>
    </xf>
    <xf numFmtId="0" fontId="7" fillId="0" borderId="15" xfId="2" applyFont="1" applyBorder="1" applyAlignment="1">
      <alignment horizontal="center" vertical="center"/>
    </xf>
    <xf numFmtId="0" fontId="7" fillId="0" borderId="26" xfId="2" applyFont="1" applyBorder="1" applyAlignment="1">
      <alignment vertical="center" shrinkToFit="1"/>
    </xf>
    <xf numFmtId="0" fontId="7" fillId="0" borderId="27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2" fontId="7" fillId="0" borderId="4" xfId="2" applyNumberFormat="1" applyFont="1" applyBorder="1" applyAlignment="1">
      <alignment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26" xfId="2" applyNumberFormat="1" applyFont="1" applyBorder="1" applyAlignment="1">
      <alignment horizontal="center" vertical="center"/>
    </xf>
    <xf numFmtId="0" fontId="7" fillId="0" borderId="0" xfId="3" applyFont="1" applyAlignment="1">
      <alignment vertical="center" shrinkToFit="1"/>
    </xf>
    <xf numFmtId="0" fontId="2" fillId="0" borderId="0" xfId="3" applyAlignment="1">
      <alignment vertical="center" shrinkToFit="1"/>
    </xf>
    <xf numFmtId="0" fontId="22" fillId="3" borderId="19" xfId="3" applyFont="1" applyFill="1" applyBorder="1" applyAlignment="1">
      <alignment horizontal="distributed" vertical="center" justifyLastLine="1"/>
    </xf>
    <xf numFmtId="0" fontId="22" fillId="3" borderId="21" xfId="3" applyFont="1" applyFill="1" applyBorder="1" applyAlignment="1">
      <alignment horizontal="distributed" vertical="center" justifyLastLine="1"/>
    </xf>
    <xf numFmtId="0" fontId="22" fillId="3" borderId="43" xfId="3" applyFont="1" applyFill="1" applyBorder="1" applyAlignment="1">
      <alignment horizontal="distributed" vertical="center" justifyLastLine="1" shrinkToFit="1"/>
    </xf>
    <xf numFmtId="0" fontId="22" fillId="3" borderId="4" xfId="3" applyFont="1" applyFill="1" applyBorder="1" applyAlignment="1">
      <alignment horizontal="distributed" vertical="center" justifyLastLine="1"/>
    </xf>
    <xf numFmtId="186" fontId="22" fillId="3" borderId="24" xfId="3" applyNumberFormat="1" applyFont="1" applyFill="1" applyBorder="1" applyAlignment="1">
      <alignment horizontal="distributed" vertical="center" justifyLastLine="1"/>
    </xf>
    <xf numFmtId="0" fontId="22" fillId="3" borderId="28" xfId="3" applyFont="1" applyFill="1" applyBorder="1" applyAlignment="1">
      <alignment horizontal="distributed" vertical="center" justifyLastLine="1"/>
    </xf>
    <xf numFmtId="0" fontId="22" fillId="3" borderId="0" xfId="3" applyFont="1" applyFill="1" applyAlignment="1">
      <alignment horizontal="distributed" vertical="center" justifyLastLine="1"/>
    </xf>
    <xf numFmtId="0" fontId="22" fillId="3" borderId="44" xfId="3" applyFont="1" applyFill="1" applyBorder="1" applyAlignment="1">
      <alignment horizontal="distributed" vertical="center" justifyLastLine="1" shrinkToFit="1"/>
    </xf>
    <xf numFmtId="0" fontId="22" fillId="3" borderId="24" xfId="3" applyFont="1" applyFill="1" applyBorder="1" applyAlignment="1">
      <alignment horizontal="distributed" vertical="center" wrapText="1" justifyLastLine="1" shrinkToFit="1"/>
    </xf>
    <xf numFmtId="0" fontId="22" fillId="3" borderId="24" xfId="3" applyFont="1" applyFill="1" applyBorder="1" applyAlignment="1">
      <alignment horizontal="distributed" vertical="center" justifyLastLine="1" shrinkToFit="1"/>
    </xf>
    <xf numFmtId="186" fontId="22" fillId="3" borderId="25" xfId="3" applyNumberFormat="1" applyFont="1" applyFill="1" applyBorder="1" applyAlignment="1">
      <alignment horizontal="distributed" vertical="center" justifyLastLine="1"/>
    </xf>
    <xf numFmtId="0" fontId="22" fillId="3" borderId="14" xfId="3" applyFont="1" applyFill="1" applyBorder="1" applyAlignment="1">
      <alignment horizontal="distributed" vertical="center" justifyLastLine="1"/>
    </xf>
    <xf numFmtId="0" fontId="22" fillId="3" borderId="42" xfId="3" applyFont="1" applyFill="1" applyBorder="1" applyAlignment="1">
      <alignment horizontal="distributed" vertical="center" justifyLastLine="1"/>
    </xf>
    <xf numFmtId="0" fontId="22" fillId="3" borderId="45" xfId="3" applyFont="1" applyFill="1" applyBorder="1" applyAlignment="1">
      <alignment horizontal="distributed" vertical="center" justifyLastLine="1" shrinkToFit="1"/>
    </xf>
    <xf numFmtId="0" fontId="22" fillId="3" borderId="5" xfId="3" applyFont="1" applyFill="1" applyBorder="1" applyAlignment="1">
      <alignment horizontal="right" vertical="center"/>
    </xf>
    <xf numFmtId="186" fontId="22" fillId="3" borderId="5" xfId="3" applyNumberFormat="1" applyFont="1" applyFill="1" applyBorder="1" applyAlignment="1">
      <alignment horizontal="right" vertical="center"/>
    </xf>
    <xf numFmtId="0" fontId="23" fillId="3" borderId="19" xfId="3" applyFont="1" applyFill="1" applyBorder="1" applyAlignment="1">
      <alignment vertical="center" justifyLastLine="1"/>
    </xf>
    <xf numFmtId="0" fontId="23" fillId="3" borderId="21" xfId="3" applyFont="1" applyFill="1" applyBorder="1" applyAlignment="1">
      <alignment vertical="center" justifyLastLine="1"/>
    </xf>
    <xf numFmtId="0" fontId="23" fillId="3" borderId="20" xfId="3" applyFont="1" applyFill="1" applyBorder="1" applyAlignment="1">
      <alignment vertical="center" justifyLastLine="1"/>
    </xf>
    <xf numFmtId="176" fontId="23" fillId="3" borderId="24" xfId="3" applyNumberFormat="1" applyFont="1" applyFill="1" applyBorder="1" applyAlignment="1">
      <alignment horizontal="right" vertical="center"/>
    </xf>
    <xf numFmtId="187" fontId="23" fillId="3" borderId="24" xfId="3" applyNumberFormat="1" applyFont="1" applyFill="1" applyBorder="1" applyAlignment="1">
      <alignment horizontal="right" vertical="center"/>
    </xf>
    <xf numFmtId="0" fontId="22" fillId="3" borderId="28" xfId="3" applyFont="1" applyFill="1" applyBorder="1" applyAlignment="1">
      <alignment horizontal="distributed" vertical="center" justifyLastLine="1"/>
    </xf>
    <xf numFmtId="0" fontId="22" fillId="3" borderId="0" xfId="3" applyFont="1" applyFill="1" applyAlignment="1">
      <alignment horizontal="distributed" vertical="center" justifyLastLine="1" shrinkToFit="1"/>
    </xf>
    <xf numFmtId="0" fontId="22" fillId="3" borderId="29" xfId="3" applyFont="1" applyFill="1" applyBorder="1" applyAlignment="1">
      <alignment horizontal="distributed" vertical="center" justifyLastLine="1" shrinkToFit="1"/>
    </xf>
    <xf numFmtId="176" fontId="22" fillId="3" borderId="25" xfId="3" applyNumberFormat="1" applyFont="1" applyFill="1" applyBorder="1" applyAlignment="1">
      <alignment horizontal="right" vertical="center"/>
    </xf>
    <xf numFmtId="176" fontId="22" fillId="3" borderId="25" xfId="4" applyNumberFormat="1" applyFont="1" applyFill="1" applyBorder="1" applyAlignment="1">
      <alignment horizontal="right" vertical="center"/>
    </xf>
    <xf numFmtId="187" fontId="22" fillId="3" borderId="25" xfId="3" applyNumberFormat="1" applyFont="1" applyFill="1" applyBorder="1" applyAlignment="1">
      <alignment horizontal="right" vertical="center"/>
    </xf>
    <xf numFmtId="0" fontId="22" fillId="3" borderId="14" xfId="3" applyFont="1" applyFill="1" applyBorder="1" applyAlignment="1">
      <alignment horizontal="distributed" vertical="center" justifyLastLine="1"/>
    </xf>
    <xf numFmtId="0" fontId="22" fillId="3" borderId="42" xfId="3" applyFont="1" applyFill="1" applyBorder="1" applyAlignment="1">
      <alignment horizontal="distributed" vertical="center" justifyLastLine="1" shrinkToFit="1"/>
    </xf>
    <xf numFmtId="0" fontId="22" fillId="3" borderId="23" xfId="3" applyFont="1" applyFill="1" applyBorder="1" applyAlignment="1">
      <alignment horizontal="distributed" vertical="center" justifyLastLine="1" shrinkToFit="1"/>
    </xf>
    <xf numFmtId="176" fontId="22" fillId="3" borderId="5" xfId="3" applyNumberFormat="1" applyFont="1" applyFill="1" applyBorder="1" applyAlignment="1">
      <alignment horizontal="right" vertical="center"/>
    </xf>
    <xf numFmtId="187" fontId="22" fillId="3" borderId="5" xfId="3" applyNumberFormat="1" applyFont="1" applyFill="1" applyBorder="1" applyAlignment="1">
      <alignment horizontal="right" vertical="center"/>
    </xf>
    <xf numFmtId="0" fontId="23" fillId="3" borderId="28" xfId="3" applyFont="1" applyFill="1" applyBorder="1">
      <alignment vertical="center"/>
    </xf>
    <xf numFmtId="0" fontId="22" fillId="3" borderId="29" xfId="3" applyFont="1" applyFill="1" applyBorder="1" applyAlignment="1">
      <alignment horizontal="distributed" vertical="center" justifyLastLine="1"/>
    </xf>
    <xf numFmtId="0" fontId="22" fillId="3" borderId="25" xfId="3" applyFont="1" applyFill="1" applyBorder="1">
      <alignment vertical="center"/>
    </xf>
    <xf numFmtId="0" fontId="24" fillId="3" borderId="25" xfId="3" applyFont="1" applyFill="1" applyBorder="1">
      <alignment vertical="center"/>
    </xf>
    <xf numFmtId="0" fontId="24" fillId="3" borderId="25" xfId="3" applyFont="1" applyFill="1" applyBorder="1" applyAlignment="1">
      <alignment horizontal="center" vertical="center" shrinkToFit="1"/>
    </xf>
    <xf numFmtId="176" fontId="24" fillId="3" borderId="25" xfId="3" applyNumberFormat="1" applyFont="1" applyFill="1" applyBorder="1" applyAlignment="1">
      <alignment horizontal="right" vertical="center"/>
    </xf>
    <xf numFmtId="176" fontId="24" fillId="3" borderId="46" xfId="3" applyNumberFormat="1" applyFont="1" applyFill="1" applyBorder="1" applyAlignment="1">
      <alignment horizontal="center" vertical="center"/>
    </xf>
    <xf numFmtId="0" fontId="22" fillId="3" borderId="25" xfId="3" applyFont="1" applyFill="1" applyBorder="1" applyAlignment="1">
      <alignment horizontal="distributed" vertical="center"/>
    </xf>
    <xf numFmtId="0" fontId="24" fillId="3" borderId="25" xfId="3" applyFont="1" applyFill="1" applyBorder="1" applyAlignment="1">
      <alignment vertical="center" shrinkToFit="1"/>
    </xf>
    <xf numFmtId="187" fontId="24" fillId="3" borderId="46" xfId="3" applyNumberFormat="1" applyFont="1" applyFill="1" applyBorder="1" applyAlignment="1">
      <alignment horizontal="center" vertical="center"/>
    </xf>
    <xf numFmtId="0" fontId="24" fillId="3" borderId="25" xfId="3" applyFont="1" applyFill="1" applyBorder="1" applyAlignment="1">
      <alignment horizontal="distributed" vertical="center"/>
    </xf>
    <xf numFmtId="0" fontId="24" fillId="3" borderId="25" xfId="3" applyFont="1" applyFill="1" applyBorder="1" applyAlignment="1">
      <alignment horizontal="center" vertical="center" shrinkToFit="1"/>
    </xf>
    <xf numFmtId="0" fontId="23" fillId="3" borderId="25" xfId="3" applyFont="1" applyFill="1" applyBorder="1">
      <alignment vertical="center"/>
    </xf>
    <xf numFmtId="176" fontId="24" fillId="3" borderId="25" xfId="3" applyNumberFormat="1" applyFont="1" applyFill="1" applyBorder="1">
      <alignment vertical="center"/>
    </xf>
    <xf numFmtId="0" fontId="22" fillId="3" borderId="23" xfId="3" applyFont="1" applyFill="1" applyBorder="1" applyAlignment="1">
      <alignment horizontal="distributed" vertical="center" justifyLastLine="1"/>
    </xf>
    <xf numFmtId="176" fontId="22" fillId="3" borderId="5" xfId="3" applyNumberFormat="1" applyFont="1" applyFill="1" applyBorder="1">
      <alignment vertical="center"/>
    </xf>
    <xf numFmtId="187" fontId="22" fillId="3" borderId="5" xfId="3" applyNumberFormat="1" applyFont="1" applyFill="1" applyBorder="1">
      <alignment vertical="center"/>
    </xf>
    <xf numFmtId="0" fontId="24" fillId="3" borderId="1" xfId="3" applyFont="1" applyFill="1" applyBorder="1">
      <alignment vertical="center"/>
    </xf>
    <xf numFmtId="0" fontId="22" fillId="3" borderId="24" xfId="3" applyFont="1" applyFill="1" applyBorder="1" applyAlignment="1">
      <alignment horizontal="center" vertical="center" shrinkToFit="1"/>
    </xf>
    <xf numFmtId="176" fontId="24" fillId="3" borderId="1" xfId="3" applyNumberFormat="1" applyFont="1" applyFill="1" applyBorder="1" applyAlignment="1">
      <alignment horizontal="right" vertical="center"/>
    </xf>
    <xf numFmtId="176" fontId="24" fillId="3" borderId="1" xfId="3" applyNumberFormat="1" applyFont="1" applyFill="1" applyBorder="1">
      <alignment vertical="center"/>
    </xf>
    <xf numFmtId="176" fontId="24" fillId="3" borderId="47" xfId="3" applyNumberFormat="1" applyFont="1" applyFill="1" applyBorder="1" applyAlignment="1">
      <alignment horizontal="center" vertical="center"/>
    </xf>
    <xf numFmtId="187" fontId="24" fillId="3" borderId="47" xfId="3" applyNumberFormat="1" applyFont="1" applyFill="1" applyBorder="1" applyAlignment="1">
      <alignment horizontal="center" vertical="center"/>
    </xf>
    <xf numFmtId="0" fontId="24" fillId="3" borderId="2" xfId="3" applyFont="1" applyFill="1" applyBorder="1">
      <alignment vertical="center"/>
    </xf>
    <xf numFmtId="0" fontId="22" fillId="3" borderId="25" xfId="3" applyFont="1" applyFill="1" applyBorder="1" applyAlignment="1">
      <alignment horizontal="center" vertical="center" shrinkToFit="1"/>
    </xf>
    <xf numFmtId="176" fontId="24" fillId="3" borderId="2" xfId="3" applyNumberFormat="1" applyFont="1" applyFill="1" applyBorder="1">
      <alignment vertical="center"/>
    </xf>
    <xf numFmtId="0" fontId="22" fillId="3" borderId="5" xfId="3" applyFont="1" applyFill="1" applyBorder="1">
      <alignment vertical="center"/>
    </xf>
    <xf numFmtId="0" fontId="24" fillId="3" borderId="3" xfId="3" applyFont="1" applyFill="1" applyBorder="1">
      <alignment vertical="center"/>
    </xf>
    <xf numFmtId="0" fontId="22" fillId="3" borderId="5" xfId="3" applyFont="1" applyFill="1" applyBorder="1" applyAlignment="1">
      <alignment horizontal="center" vertical="center" shrinkToFit="1"/>
    </xf>
    <xf numFmtId="176" fontId="24" fillId="3" borderId="3" xfId="3" applyNumberFormat="1" applyFont="1" applyFill="1" applyBorder="1">
      <alignment vertical="center"/>
    </xf>
    <xf numFmtId="176" fontId="24" fillId="3" borderId="48" xfId="3" applyNumberFormat="1" applyFont="1" applyFill="1" applyBorder="1" applyAlignment="1">
      <alignment horizontal="center" vertical="center"/>
    </xf>
    <xf numFmtId="187" fontId="24" fillId="3" borderId="48" xfId="3" applyNumberFormat="1" applyFont="1" applyFill="1" applyBorder="1" applyAlignment="1">
      <alignment horizontal="center" vertical="center"/>
    </xf>
    <xf numFmtId="0" fontId="23" fillId="3" borderId="19" xfId="3" applyFont="1" applyFill="1" applyBorder="1" applyAlignment="1">
      <alignment vertical="center" justifyLastLine="1"/>
    </xf>
    <xf numFmtId="0" fontId="23" fillId="3" borderId="21" xfId="3" applyFont="1" applyFill="1" applyBorder="1" applyAlignment="1">
      <alignment vertical="center" justifyLastLine="1"/>
    </xf>
    <xf numFmtId="0" fontId="23" fillId="3" borderId="20" xfId="3" applyFont="1" applyFill="1" applyBorder="1" applyAlignment="1">
      <alignment vertical="center" justifyLastLine="1"/>
    </xf>
    <xf numFmtId="0" fontId="22" fillId="3" borderId="28" xfId="3" applyFont="1" applyFill="1" applyBorder="1">
      <alignment vertical="center"/>
    </xf>
    <xf numFmtId="0" fontId="24" fillId="3" borderId="0" xfId="3" applyFont="1" applyFill="1">
      <alignment vertical="center"/>
    </xf>
    <xf numFmtId="0" fontId="24" fillId="3" borderId="44" xfId="3" applyFont="1" applyFill="1" applyBorder="1" applyAlignment="1">
      <alignment horizontal="distributed" vertical="center" wrapText="1" justifyLastLine="1" shrinkToFit="1"/>
    </xf>
    <xf numFmtId="0" fontId="24" fillId="3" borderId="44" xfId="3" applyFont="1" applyFill="1" applyBorder="1" applyAlignment="1">
      <alignment horizontal="distributed" vertical="center" justifyLastLine="1" shrinkToFit="1"/>
    </xf>
    <xf numFmtId="0" fontId="22" fillId="3" borderId="28" xfId="3" applyFont="1" applyFill="1" applyBorder="1" applyAlignment="1">
      <alignment horizontal="distributed" vertical="center"/>
    </xf>
    <xf numFmtId="0" fontId="24" fillId="3" borderId="0" xfId="3" applyFont="1" applyFill="1" applyAlignment="1">
      <alignment vertical="center" shrinkToFit="1"/>
    </xf>
    <xf numFmtId="0" fontId="24" fillId="3" borderId="44" xfId="3" applyFont="1" applyFill="1" applyBorder="1" applyAlignment="1">
      <alignment horizontal="distributed" vertical="center" wrapText="1" justifyLastLine="1" shrinkToFit="1"/>
    </xf>
    <xf numFmtId="0" fontId="24" fillId="3" borderId="38" xfId="3" applyFont="1" applyFill="1" applyBorder="1">
      <alignment vertical="center"/>
    </xf>
    <xf numFmtId="0" fontId="24" fillId="3" borderId="17" xfId="3" applyFont="1" applyFill="1" applyBorder="1">
      <alignment vertical="center"/>
    </xf>
    <xf numFmtId="0" fontId="24" fillId="3" borderId="18" xfId="3" applyFont="1" applyFill="1" applyBorder="1">
      <alignment vertical="center"/>
    </xf>
    <xf numFmtId="0" fontId="24" fillId="3" borderId="45" xfId="3" applyFont="1" applyFill="1" applyBorder="1" applyAlignment="1">
      <alignment horizontal="distributed" vertical="center" wrapText="1" justifyLastLine="1" shrinkToFit="1"/>
    </xf>
    <xf numFmtId="177" fontId="23" fillId="3" borderId="24" xfId="3" applyNumberFormat="1" applyFont="1" applyFill="1" applyBorder="1" applyAlignment="1">
      <alignment horizontal="right" vertical="center"/>
    </xf>
    <xf numFmtId="0" fontId="10" fillId="0" borderId="0" xfId="3" applyFont="1">
      <alignment vertical="center"/>
    </xf>
    <xf numFmtId="176" fontId="24" fillId="3" borderId="41" xfId="3" applyNumberFormat="1" applyFont="1" applyFill="1" applyBorder="1" applyAlignment="1">
      <alignment horizontal="right" vertical="center"/>
    </xf>
    <xf numFmtId="176" fontId="24" fillId="3" borderId="2" xfId="3" applyNumberFormat="1" applyFont="1" applyFill="1" applyBorder="1" applyAlignment="1">
      <alignment horizontal="right" vertical="center"/>
    </xf>
    <xf numFmtId="0" fontId="24" fillId="3" borderId="32" xfId="3" applyFont="1" applyFill="1" applyBorder="1">
      <alignment vertical="center"/>
    </xf>
    <xf numFmtId="176" fontId="24" fillId="3" borderId="34" xfId="3" applyNumberFormat="1" applyFont="1" applyFill="1" applyBorder="1" applyAlignment="1">
      <alignment horizontal="right" vertical="center"/>
    </xf>
    <xf numFmtId="0" fontId="24" fillId="3" borderId="38" xfId="3" applyFont="1" applyFill="1" applyBorder="1" applyAlignment="1">
      <alignment vertical="center" shrinkToFit="1"/>
    </xf>
    <xf numFmtId="0" fontId="24" fillId="3" borderId="49" xfId="3" applyFont="1" applyFill="1" applyBorder="1" applyAlignment="1">
      <alignment horizontal="distributed" vertical="center" justifyLastLine="1" shrinkToFit="1"/>
    </xf>
    <xf numFmtId="0" fontId="24" fillId="3" borderId="50" xfId="3" applyFont="1" applyFill="1" applyBorder="1" applyAlignment="1">
      <alignment horizontal="distributed" vertical="center" wrapText="1" justifyLastLine="1" shrinkToFit="1"/>
    </xf>
    <xf numFmtId="0" fontId="24" fillId="3" borderId="28" xfId="3" applyFont="1" applyFill="1" applyBorder="1" applyAlignment="1">
      <alignment vertical="center" shrinkToFit="1"/>
    </xf>
    <xf numFmtId="0" fontId="24" fillId="3" borderId="17" xfId="3" applyFont="1" applyFill="1" applyBorder="1" applyAlignment="1">
      <alignment vertical="center" shrinkToFit="1"/>
    </xf>
    <xf numFmtId="176" fontId="24" fillId="3" borderId="5" xfId="3" applyNumberFormat="1" applyFont="1" applyFill="1" applyBorder="1">
      <alignment vertical="center"/>
    </xf>
    <xf numFmtId="176" fontId="22" fillId="3" borderId="25" xfId="3" applyNumberFormat="1" applyFont="1" applyFill="1" applyBorder="1">
      <alignment vertical="center"/>
    </xf>
    <xf numFmtId="176" fontId="24" fillId="3" borderId="41" xfId="3" applyNumberFormat="1" applyFont="1" applyFill="1" applyBorder="1">
      <alignment vertical="center"/>
    </xf>
    <xf numFmtId="0" fontId="22" fillId="3" borderId="15" xfId="3" applyFont="1" applyFill="1" applyBorder="1" applyAlignment="1">
      <alignment horizontal="distributed" vertical="center" justifyLastLine="1"/>
    </xf>
    <xf numFmtId="0" fontId="22" fillId="3" borderId="26" xfId="3" applyFont="1" applyFill="1" applyBorder="1" applyAlignment="1">
      <alignment horizontal="distributed" vertical="center" justifyLastLine="1"/>
    </xf>
    <xf numFmtId="176" fontId="22" fillId="3" borderId="4" xfId="3" applyNumberFormat="1" applyFont="1" applyFill="1" applyBorder="1" applyAlignment="1">
      <alignment horizontal="right" vertical="center"/>
    </xf>
    <xf numFmtId="187" fontId="22" fillId="3" borderId="4" xfId="3" applyNumberFormat="1" applyFont="1" applyFill="1" applyBorder="1" applyAlignment="1">
      <alignment horizontal="right" vertical="center"/>
    </xf>
    <xf numFmtId="0" fontId="24" fillId="3" borderId="45" xfId="3" applyFont="1" applyFill="1" applyBorder="1" applyAlignment="1">
      <alignment horizontal="distributed" vertical="center" justifyLastLine="1" shrinkToFit="1"/>
    </xf>
    <xf numFmtId="0" fontId="24" fillId="3" borderId="13" xfId="3" applyFont="1" applyFill="1" applyBorder="1" applyAlignment="1">
      <alignment horizontal="distributed" vertical="center" wrapText="1" justifyLastLine="1" shrinkToFit="1"/>
    </xf>
    <xf numFmtId="176" fontId="24" fillId="3" borderId="3" xfId="3" applyNumberFormat="1" applyFont="1" applyFill="1" applyBorder="1" applyAlignment="1">
      <alignment horizontal="right" vertical="center"/>
    </xf>
    <xf numFmtId="0" fontId="24" fillId="3" borderId="14" xfId="3" applyFont="1" applyFill="1" applyBorder="1" applyAlignment="1">
      <alignment vertical="center" shrinkToFit="1"/>
    </xf>
    <xf numFmtId="0" fontId="25" fillId="3" borderId="13" xfId="3" applyFont="1" applyFill="1" applyBorder="1" applyAlignment="1">
      <alignment horizontal="distributed" vertical="center" wrapText="1" justifyLastLine="1" shrinkToFit="1"/>
    </xf>
    <xf numFmtId="176" fontId="22" fillId="3" borderId="4" xfId="3" quotePrefix="1" applyNumberFormat="1" applyFont="1" applyFill="1" applyBorder="1" applyAlignment="1">
      <alignment horizontal="right" vertical="center"/>
    </xf>
    <xf numFmtId="176" fontId="22" fillId="3" borderId="4" xfId="3" quotePrefix="1" applyNumberFormat="1" applyFont="1" applyFill="1" applyBorder="1" applyAlignment="1">
      <alignment horizontal="right" vertical="center" shrinkToFit="1"/>
    </xf>
    <xf numFmtId="176" fontId="24" fillId="3" borderId="1" xfId="3" quotePrefix="1" applyNumberFormat="1" applyFont="1" applyFill="1" applyBorder="1" applyAlignment="1">
      <alignment horizontal="right" vertical="center"/>
    </xf>
    <xf numFmtId="176" fontId="24" fillId="3" borderId="2" xfId="3" quotePrefix="1" applyNumberFormat="1" applyFont="1" applyFill="1" applyBorder="1" applyAlignment="1">
      <alignment horizontal="right" vertical="center"/>
    </xf>
    <xf numFmtId="176" fontId="22" fillId="3" borderId="5" xfId="3" quotePrefix="1" applyNumberFormat="1" applyFont="1" applyFill="1" applyBorder="1" applyAlignment="1">
      <alignment horizontal="right" vertical="center" shrinkToFit="1"/>
    </xf>
    <xf numFmtId="0" fontId="24" fillId="3" borderId="43" xfId="3" applyFont="1" applyFill="1" applyBorder="1" applyAlignment="1">
      <alignment horizontal="distributed" vertical="center" wrapText="1" justifyLastLine="1" shrinkToFit="1"/>
    </xf>
    <xf numFmtId="176" fontId="19" fillId="3" borderId="1" xfId="3" applyNumberFormat="1" applyFont="1" applyFill="1" applyBorder="1">
      <alignment vertical="center"/>
    </xf>
    <xf numFmtId="176" fontId="19" fillId="3" borderId="2" xfId="3" applyNumberFormat="1" applyFont="1" applyFill="1" applyBorder="1">
      <alignment vertical="center"/>
    </xf>
    <xf numFmtId="176" fontId="19" fillId="3" borderId="3" xfId="3" applyNumberFormat="1" applyFont="1" applyFill="1" applyBorder="1">
      <alignment vertical="center"/>
    </xf>
    <xf numFmtId="0" fontId="23" fillId="0" borderId="19" xfId="3" applyFont="1" applyBorder="1" applyAlignment="1">
      <alignment vertical="center" justifyLastLine="1"/>
    </xf>
    <xf numFmtId="0" fontId="23" fillId="0" borderId="21" xfId="3" applyFont="1" applyBorder="1" applyAlignment="1">
      <alignment vertical="center" justifyLastLine="1"/>
    </xf>
    <xf numFmtId="0" fontId="23" fillId="0" borderId="20" xfId="3" applyFont="1" applyBorder="1" applyAlignment="1">
      <alignment vertical="center" justifyLastLine="1"/>
    </xf>
    <xf numFmtId="176" fontId="23" fillId="0" borderId="24" xfId="3" applyNumberFormat="1" applyFont="1" applyBorder="1" applyAlignment="1">
      <alignment horizontal="right" vertical="center"/>
    </xf>
    <xf numFmtId="177" fontId="23" fillId="0" borderId="24" xfId="3" applyNumberFormat="1" applyFont="1" applyBorder="1" applyAlignment="1">
      <alignment horizontal="right" vertical="center"/>
    </xf>
    <xf numFmtId="0" fontId="23" fillId="0" borderId="28" xfId="3" applyFont="1" applyBorder="1">
      <alignment vertical="center"/>
    </xf>
    <xf numFmtId="0" fontId="22" fillId="0" borderId="15" xfId="3" applyFont="1" applyBorder="1" applyAlignment="1">
      <alignment horizontal="distributed" vertical="center" justifyLastLine="1"/>
    </xf>
    <xf numFmtId="0" fontId="22" fillId="0" borderId="26" xfId="3" applyFont="1" applyBorder="1" applyAlignment="1">
      <alignment horizontal="distributed" vertical="center" justifyLastLine="1"/>
    </xf>
    <xf numFmtId="176" fontId="22" fillId="0" borderId="4" xfId="3" applyNumberFormat="1" applyFont="1" applyBorder="1" applyAlignment="1">
      <alignment horizontal="right" vertical="center"/>
    </xf>
    <xf numFmtId="176" fontId="22" fillId="0" borderId="4" xfId="3" quotePrefix="1" applyNumberFormat="1" applyFont="1" applyBorder="1" applyAlignment="1">
      <alignment horizontal="right" vertical="center"/>
    </xf>
    <xf numFmtId="187" fontId="22" fillId="0" borderId="4" xfId="3" applyNumberFormat="1" applyFont="1" applyBorder="1" applyAlignment="1">
      <alignment horizontal="right" vertical="center"/>
    </xf>
    <xf numFmtId="0" fontId="22" fillId="0" borderId="25" xfId="3" applyFont="1" applyBorder="1">
      <alignment vertical="center"/>
    </xf>
    <xf numFmtId="0" fontId="24" fillId="0" borderId="38" xfId="3" applyFont="1" applyBorder="1">
      <alignment vertical="center"/>
    </xf>
    <xf numFmtId="0" fontId="24" fillId="0" borderId="44" xfId="3" applyFont="1" applyBorder="1" applyAlignment="1">
      <alignment horizontal="distributed" vertical="center" wrapText="1" justifyLastLine="1" shrinkToFit="1"/>
    </xf>
    <xf numFmtId="176" fontId="24" fillId="0" borderId="41" xfId="3" applyNumberFormat="1" applyFont="1" applyBorder="1" applyAlignment="1">
      <alignment horizontal="right" vertical="center"/>
    </xf>
    <xf numFmtId="176" fontId="24" fillId="0" borderId="47" xfId="3" applyNumberFormat="1" applyFont="1" applyBorder="1" applyAlignment="1">
      <alignment horizontal="center" vertical="center"/>
    </xf>
    <xf numFmtId="0" fontId="24" fillId="0" borderId="17" xfId="3" applyFont="1" applyBorder="1">
      <alignment vertical="center"/>
    </xf>
    <xf numFmtId="0" fontId="24" fillId="0" borderId="44" xfId="3" applyFont="1" applyBorder="1" applyAlignment="1">
      <alignment horizontal="distributed" vertical="center" justifyLastLine="1" shrinkToFit="1"/>
    </xf>
    <xf numFmtId="176" fontId="24" fillId="0" borderId="2" xfId="3" applyNumberFormat="1" applyFont="1" applyBorder="1" applyAlignment="1">
      <alignment horizontal="right" vertical="center"/>
    </xf>
    <xf numFmtId="176" fontId="24" fillId="0" borderId="46" xfId="3" applyNumberFormat="1" applyFont="1" applyBorder="1" applyAlignment="1">
      <alignment horizontal="center" vertical="center"/>
    </xf>
    <xf numFmtId="176" fontId="24" fillId="0" borderId="34" xfId="3" applyNumberFormat="1" applyFont="1" applyBorder="1" applyAlignment="1">
      <alignment horizontal="right" vertical="center"/>
    </xf>
    <xf numFmtId="176" fontId="22" fillId="0" borderId="4" xfId="3" quotePrefix="1" applyNumberFormat="1" applyFont="1" applyBorder="1" applyAlignment="1">
      <alignment horizontal="right" vertical="center" shrinkToFit="1"/>
    </xf>
    <xf numFmtId="0" fontId="22" fillId="0" borderId="25" xfId="3" applyFont="1" applyBorder="1" applyAlignment="1">
      <alignment horizontal="distributed" vertical="center"/>
    </xf>
    <xf numFmtId="0" fontId="24" fillId="0" borderId="38" xfId="3" applyFont="1" applyBorder="1" applyAlignment="1">
      <alignment vertical="center" shrinkToFit="1"/>
    </xf>
    <xf numFmtId="176" fontId="24" fillId="0" borderId="1" xfId="3" applyNumberFormat="1" applyFont="1" applyBorder="1" applyAlignment="1">
      <alignment horizontal="right" vertical="center"/>
    </xf>
    <xf numFmtId="176" fontId="24" fillId="0" borderId="1" xfId="3" quotePrefix="1" applyNumberFormat="1" applyFont="1" applyBorder="1" applyAlignment="1">
      <alignment horizontal="right" vertical="center"/>
    </xf>
    <xf numFmtId="187" fontId="24" fillId="0" borderId="47" xfId="3" applyNumberFormat="1" applyFont="1" applyBorder="1" applyAlignment="1">
      <alignment horizontal="center" vertical="center"/>
    </xf>
    <xf numFmtId="0" fontId="24" fillId="0" borderId="49" xfId="3" applyFont="1" applyBorder="1" applyAlignment="1">
      <alignment horizontal="distributed" vertical="center" justifyLastLine="1" shrinkToFit="1"/>
    </xf>
    <xf numFmtId="176" fontId="24" fillId="0" borderId="2" xfId="3" quotePrefix="1" applyNumberFormat="1" applyFont="1" applyBorder="1" applyAlignment="1">
      <alignment horizontal="right" vertical="center"/>
    </xf>
    <xf numFmtId="187" fontId="24" fillId="0" borderId="46" xfId="3" applyNumberFormat="1" applyFont="1" applyBorder="1" applyAlignment="1">
      <alignment horizontal="center" vertical="center"/>
    </xf>
    <xf numFmtId="0" fontId="24" fillId="0" borderId="18" xfId="3" applyFont="1" applyBorder="1">
      <alignment vertical="center"/>
    </xf>
    <xf numFmtId="0" fontId="25" fillId="0" borderId="13" xfId="3" applyFont="1" applyBorder="1" applyAlignment="1">
      <alignment horizontal="distributed" vertical="center" wrapText="1" justifyLastLine="1" shrinkToFit="1"/>
    </xf>
    <xf numFmtId="176" fontId="24" fillId="0" borderId="3" xfId="3" applyNumberFormat="1" applyFont="1" applyBorder="1" applyAlignment="1">
      <alignment horizontal="right" vertical="center"/>
    </xf>
    <xf numFmtId="176" fontId="24" fillId="0" borderId="48" xfId="3" applyNumberFormat="1" applyFont="1" applyBorder="1" applyAlignment="1">
      <alignment horizontal="center" vertical="center"/>
    </xf>
    <xf numFmtId="187" fontId="24" fillId="0" borderId="48" xfId="3" applyNumberFormat="1" applyFont="1" applyBorder="1" applyAlignment="1">
      <alignment horizontal="center" vertical="center"/>
    </xf>
    <xf numFmtId="176" fontId="22" fillId="0" borderId="5" xfId="3" applyNumberFormat="1" applyFont="1" applyBorder="1" applyAlignment="1">
      <alignment horizontal="right" vertical="center"/>
    </xf>
    <xf numFmtId="176" fontId="22" fillId="0" borderId="5" xfId="3" quotePrefix="1" applyNumberFormat="1" applyFont="1" applyBorder="1" applyAlignment="1">
      <alignment horizontal="right" vertical="center" shrinkToFit="1"/>
    </xf>
    <xf numFmtId="187" fontId="22" fillId="0" borderId="5" xfId="3" applyNumberFormat="1" applyFont="1" applyBorder="1" applyAlignment="1">
      <alignment horizontal="right" vertical="center"/>
    </xf>
    <xf numFmtId="0" fontId="24" fillId="0" borderId="28" xfId="3" applyFont="1" applyBorder="1" applyAlignment="1">
      <alignment vertical="center" shrinkToFit="1"/>
    </xf>
    <xf numFmtId="0" fontId="24" fillId="0" borderId="17" xfId="3" applyFont="1" applyBorder="1" applyAlignment="1">
      <alignment vertical="center" shrinkToFit="1"/>
    </xf>
    <xf numFmtId="0" fontId="23" fillId="0" borderId="25" xfId="3" applyFont="1" applyBorder="1">
      <alignment vertical="center"/>
    </xf>
    <xf numFmtId="176" fontId="24" fillId="0" borderId="2" xfId="3" applyNumberFormat="1" applyFont="1" applyBorder="1">
      <alignment vertical="center"/>
    </xf>
    <xf numFmtId="0" fontId="24" fillId="0" borderId="14" xfId="3" applyFont="1" applyBorder="1" applyAlignment="1">
      <alignment vertical="center" shrinkToFit="1"/>
    </xf>
    <xf numFmtId="0" fontId="24" fillId="0" borderId="45" xfId="3" applyFont="1" applyBorder="1" applyAlignment="1">
      <alignment horizontal="distributed" vertical="center" justifyLastLine="1" shrinkToFit="1"/>
    </xf>
    <xf numFmtId="176" fontId="24" fillId="0" borderId="5" xfId="3" applyNumberFormat="1" applyFont="1" applyBorder="1">
      <alignment vertical="center"/>
    </xf>
    <xf numFmtId="176" fontId="22" fillId="0" borderId="5" xfId="3" applyNumberFormat="1" applyFont="1" applyBorder="1">
      <alignment vertical="center"/>
    </xf>
    <xf numFmtId="187" fontId="22" fillId="0" borderId="5" xfId="3" applyNumberFormat="1" applyFont="1" applyBorder="1">
      <alignment vertical="center"/>
    </xf>
    <xf numFmtId="176" fontId="24" fillId="0" borderId="1" xfId="3" applyNumberFormat="1" applyFont="1" applyBorder="1">
      <alignment vertical="center"/>
    </xf>
    <xf numFmtId="0" fontId="22" fillId="0" borderId="5" xfId="3" applyFont="1" applyBorder="1">
      <alignment vertical="center"/>
    </xf>
    <xf numFmtId="0" fontId="24" fillId="0" borderId="45" xfId="3" applyFont="1" applyBorder="1" applyAlignment="1">
      <alignment horizontal="distributed" vertical="center" wrapText="1" justifyLastLine="1" shrinkToFit="1"/>
    </xf>
    <xf numFmtId="176" fontId="24" fillId="0" borderId="3" xfId="3" applyNumberFormat="1" applyFont="1" applyBorder="1">
      <alignment vertical="center"/>
    </xf>
    <xf numFmtId="176" fontId="7" fillId="0" borderId="0" xfId="3" applyNumberFormat="1" applyFont="1">
      <alignment vertical="center"/>
    </xf>
    <xf numFmtId="0" fontId="2" fillId="0" borderId="0" xfId="3" quotePrefix="1">
      <alignment vertical="center"/>
    </xf>
    <xf numFmtId="0" fontId="26" fillId="0" borderId="0" xfId="3" applyFont="1">
      <alignment vertical="center"/>
    </xf>
    <xf numFmtId="0" fontId="7" fillId="0" borderId="19" xfId="3" applyFont="1" applyBorder="1" applyAlignment="1">
      <alignment horizontal="distributed" vertical="center" justifyLastLine="1"/>
    </xf>
    <xf numFmtId="0" fontId="7" fillId="0" borderId="21" xfId="3" applyFont="1" applyBorder="1" applyAlignment="1">
      <alignment horizontal="distributed" vertical="center" justifyLastLine="1"/>
    </xf>
    <xf numFmtId="0" fontId="7" fillId="0" borderId="20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8" xfId="3" applyFont="1" applyBorder="1" applyAlignment="1">
      <alignment horizontal="distributed" vertical="center" justifyLastLine="1"/>
    </xf>
    <xf numFmtId="0" fontId="7" fillId="0" borderId="0" xfId="3" applyFont="1" applyAlignment="1">
      <alignment horizontal="distributed" vertical="center" justifyLastLine="1"/>
    </xf>
    <xf numFmtId="0" fontId="7" fillId="0" borderId="29" xfId="3" applyFont="1" applyBorder="1" applyAlignment="1">
      <alignment horizontal="distributed" vertical="center" justifyLastLine="1"/>
    </xf>
    <xf numFmtId="0" fontId="7" fillId="0" borderId="24" xfId="3" applyFont="1" applyBorder="1" applyAlignment="1">
      <alignment horizontal="distributed" vertical="center" justifyLastLine="1"/>
    </xf>
    <xf numFmtId="0" fontId="7" fillId="0" borderId="14" xfId="3" applyFont="1" applyBorder="1" applyAlignment="1">
      <alignment horizontal="distributed" vertical="center" justifyLastLine="1"/>
    </xf>
    <xf numFmtId="0" fontId="7" fillId="0" borderId="42" xfId="3" applyFont="1" applyBorder="1" applyAlignment="1">
      <alignment horizontal="distributed" vertical="center" justifyLastLine="1"/>
    </xf>
    <xf numFmtId="0" fontId="7" fillId="0" borderId="23" xfId="3" applyFont="1" applyBorder="1" applyAlignment="1">
      <alignment horizontal="distributed" vertical="center" justifyLastLine="1"/>
    </xf>
    <xf numFmtId="0" fontId="7" fillId="0" borderId="5" xfId="3" applyFont="1" applyBorder="1" applyAlignment="1">
      <alignment horizontal="right" vertical="center"/>
    </xf>
    <xf numFmtId="0" fontId="10" fillId="0" borderId="19" xfId="3" applyFont="1" applyBorder="1">
      <alignment vertical="center"/>
    </xf>
    <xf numFmtId="0" fontId="27" fillId="0" borderId="21" xfId="3" applyFont="1" applyBorder="1">
      <alignment vertical="center"/>
    </xf>
    <xf numFmtId="178" fontId="10" fillId="0" borderId="24" xfId="3" applyNumberFormat="1" applyFont="1" applyBorder="1" applyAlignment="1">
      <alignment horizontal="right" vertical="center"/>
    </xf>
    <xf numFmtId="176" fontId="10" fillId="0" borderId="24" xfId="4" applyNumberFormat="1" applyFont="1" applyFill="1" applyBorder="1" applyAlignment="1">
      <alignment horizontal="right" vertical="center"/>
    </xf>
    <xf numFmtId="188" fontId="10" fillId="0" borderId="24" xfId="3" applyNumberFormat="1" applyFont="1" applyBorder="1" applyAlignment="1">
      <alignment horizontal="right" vertical="center"/>
    </xf>
    <xf numFmtId="176" fontId="10" fillId="0" borderId="24" xfId="3" applyNumberFormat="1" applyFont="1" applyBorder="1" applyAlignment="1">
      <alignment horizontal="right" vertical="center"/>
    </xf>
    <xf numFmtId="0" fontId="7" fillId="0" borderId="28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35" xfId="3" applyFont="1" applyBorder="1">
      <alignment vertical="center"/>
    </xf>
    <xf numFmtId="178" fontId="7" fillId="0" borderId="1" xfId="3" applyNumberFormat="1" applyFont="1" applyBorder="1">
      <alignment vertical="center"/>
    </xf>
    <xf numFmtId="176" fontId="7" fillId="0" borderId="1" xfId="3" applyNumberFormat="1" applyFont="1" applyBorder="1">
      <alignment vertical="center"/>
    </xf>
    <xf numFmtId="188" fontId="7" fillId="0" borderId="1" xfId="3" applyNumberFormat="1" applyFont="1" applyBorder="1">
      <alignment vertical="center"/>
    </xf>
    <xf numFmtId="0" fontId="7" fillId="0" borderId="36" xfId="3" applyFont="1" applyBorder="1">
      <alignment vertical="center"/>
    </xf>
    <xf numFmtId="178" fontId="7" fillId="0" borderId="2" xfId="3" applyNumberFormat="1" applyFont="1" applyBorder="1">
      <alignment vertical="center"/>
    </xf>
    <xf numFmtId="176" fontId="7" fillId="0" borderId="2" xfId="3" applyNumberFormat="1" applyFont="1" applyBorder="1">
      <alignment vertical="center"/>
    </xf>
    <xf numFmtId="188" fontId="7" fillId="0" borderId="2" xfId="3" applyNumberFormat="1" applyFont="1" applyBorder="1">
      <alignment vertical="center"/>
    </xf>
    <xf numFmtId="0" fontId="7" fillId="0" borderId="3" xfId="3" applyFont="1" applyBorder="1">
      <alignment vertical="center"/>
    </xf>
    <xf numFmtId="0" fontId="7" fillId="0" borderId="37" xfId="3" applyFont="1" applyBorder="1">
      <alignment vertical="center"/>
    </xf>
    <xf numFmtId="178" fontId="7" fillId="0" borderId="3" xfId="3" applyNumberFormat="1" applyFont="1" applyBorder="1">
      <alignment vertical="center"/>
    </xf>
    <xf numFmtId="176" fontId="7" fillId="0" borderId="3" xfId="3" applyNumberFormat="1" applyFont="1" applyBorder="1">
      <alignment vertical="center"/>
    </xf>
    <xf numFmtId="188" fontId="7" fillId="0" borderId="3" xfId="3" applyNumberFormat="1" applyFont="1" applyBorder="1">
      <alignment vertical="center"/>
    </xf>
    <xf numFmtId="0" fontId="10" fillId="0" borderId="21" xfId="3" applyFont="1" applyBorder="1" applyAlignment="1">
      <alignment horizontal="distributed" vertical="center" justifyLastLine="1"/>
    </xf>
    <xf numFmtId="0" fontId="10" fillId="0" borderId="26" xfId="3" applyFont="1" applyBorder="1" applyAlignment="1">
      <alignment horizontal="distributed" vertical="center" justifyLastLine="1"/>
    </xf>
    <xf numFmtId="186" fontId="10" fillId="0" borderId="25" xfId="3" applyNumberFormat="1" applyFont="1" applyBorder="1" applyAlignment="1">
      <alignment horizontal="right" vertical="center"/>
    </xf>
    <xf numFmtId="38" fontId="10" fillId="0" borderId="25" xfId="4" applyFont="1" applyFill="1" applyBorder="1" applyAlignment="1">
      <alignment horizontal="right" vertical="center"/>
    </xf>
    <xf numFmtId="188" fontId="10" fillId="0" borderId="25" xfId="3" applyNumberFormat="1" applyFont="1" applyBorder="1" applyAlignment="1">
      <alignment horizontal="right" vertical="center"/>
    </xf>
    <xf numFmtId="176" fontId="10" fillId="0" borderId="25" xfId="3" applyNumberFormat="1" applyFont="1" applyBorder="1" applyAlignment="1">
      <alignment horizontal="right" vertical="center"/>
    </xf>
    <xf numFmtId="0" fontId="10" fillId="0" borderId="1" xfId="3" applyFont="1" applyBorder="1">
      <alignment vertical="center"/>
    </xf>
    <xf numFmtId="186" fontId="7" fillId="0" borderId="1" xfId="3" applyNumberFormat="1" applyFont="1" applyBorder="1">
      <alignment vertical="center"/>
    </xf>
    <xf numFmtId="0" fontId="10" fillId="0" borderId="28" xfId="3" applyFont="1" applyBorder="1">
      <alignment vertical="center"/>
    </xf>
    <xf numFmtId="0" fontId="10" fillId="0" borderId="2" xfId="3" applyFont="1" applyBorder="1">
      <alignment vertical="center"/>
    </xf>
    <xf numFmtId="186" fontId="7" fillId="0" borderId="2" xfId="3" applyNumberFormat="1" applyFont="1" applyBorder="1">
      <alignment vertical="center"/>
    </xf>
    <xf numFmtId="0" fontId="10" fillId="0" borderId="3" xfId="3" applyFont="1" applyBorder="1">
      <alignment vertical="center"/>
    </xf>
    <xf numFmtId="186" fontId="7" fillId="0" borderId="3" xfId="3" applyNumberFormat="1" applyFont="1" applyBorder="1">
      <alignment vertical="center"/>
    </xf>
    <xf numFmtId="0" fontId="7" fillId="0" borderId="2" xfId="3" applyFont="1" applyBorder="1" applyAlignment="1">
      <alignment horizontal="distributed" vertical="center"/>
    </xf>
    <xf numFmtId="0" fontId="7" fillId="0" borderId="25" xfId="3" applyFont="1" applyBorder="1" applyAlignment="1">
      <alignment horizontal="distributed" vertical="center"/>
    </xf>
    <xf numFmtId="0" fontId="7" fillId="0" borderId="41" xfId="3" applyFont="1" applyBorder="1">
      <alignment vertical="center"/>
    </xf>
    <xf numFmtId="186" fontId="7" fillId="0" borderId="25" xfId="3" applyNumberFormat="1" applyFont="1" applyBorder="1">
      <alignment vertical="center"/>
    </xf>
    <xf numFmtId="176" fontId="7" fillId="0" borderId="25" xfId="3" applyNumberFormat="1" applyFont="1" applyBorder="1">
      <alignment vertical="center"/>
    </xf>
    <xf numFmtId="188" fontId="7" fillId="0" borderId="25" xfId="3" applyNumberFormat="1" applyFont="1" applyBorder="1">
      <alignment vertical="center"/>
    </xf>
    <xf numFmtId="176" fontId="7" fillId="0" borderId="41" xfId="3" applyNumberFormat="1" applyFont="1" applyBorder="1">
      <alignment vertical="center"/>
    </xf>
    <xf numFmtId="0" fontId="7" fillId="0" borderId="5" xfId="3" applyFont="1" applyBorder="1" applyAlignment="1">
      <alignment horizontal="distributed" vertical="center"/>
    </xf>
    <xf numFmtId="186" fontId="7" fillId="0" borderId="5" xfId="3" applyNumberFormat="1" applyFont="1" applyBorder="1">
      <alignment vertical="center"/>
    </xf>
    <xf numFmtId="176" fontId="7" fillId="0" borderId="5" xfId="3" applyNumberFormat="1" applyFont="1" applyBorder="1">
      <alignment vertical="center"/>
    </xf>
    <xf numFmtId="188" fontId="7" fillId="0" borderId="5" xfId="3" applyNumberFormat="1" applyFont="1" applyBorder="1">
      <alignment vertical="center"/>
    </xf>
    <xf numFmtId="0" fontId="2" fillId="0" borderId="25" xfId="3" applyBorder="1">
      <alignment vertical="center"/>
    </xf>
    <xf numFmtId="0" fontId="7" fillId="0" borderId="34" xfId="3" applyFont="1" applyBorder="1">
      <alignment vertical="center"/>
    </xf>
    <xf numFmtId="0" fontId="7" fillId="0" borderId="41" xfId="3" applyFont="1" applyBorder="1" applyAlignment="1">
      <alignment horizontal="distributed" vertical="center"/>
    </xf>
    <xf numFmtId="0" fontId="2" fillId="0" borderId="41" xfId="3" applyBorder="1">
      <alignment vertical="center"/>
    </xf>
    <xf numFmtId="176" fontId="7" fillId="0" borderId="34" xfId="3" applyNumberFormat="1" applyFont="1" applyBorder="1">
      <alignment vertical="center"/>
    </xf>
    <xf numFmtId="186" fontId="10" fillId="0" borderId="4" xfId="3" applyNumberFormat="1" applyFont="1" applyBorder="1" applyAlignment="1">
      <alignment horizontal="right" vertical="center"/>
    </xf>
    <xf numFmtId="38" fontId="10" fillId="0" borderId="4" xfId="4" applyFont="1" applyFill="1" applyBorder="1" applyAlignment="1">
      <alignment horizontal="right" vertical="center"/>
    </xf>
    <xf numFmtId="188" fontId="10" fillId="0" borderId="4" xfId="3" applyNumberFormat="1" applyFont="1" applyBorder="1" applyAlignment="1">
      <alignment horizontal="right" vertical="center"/>
    </xf>
    <xf numFmtId="176" fontId="10" fillId="0" borderId="4" xfId="3" applyNumberFormat="1" applyFont="1" applyBorder="1" applyAlignment="1">
      <alignment horizontal="right" vertical="center"/>
    </xf>
    <xf numFmtId="0" fontId="2" fillId="0" borderId="5" xfId="3" applyBorder="1">
      <alignment vertical="center"/>
    </xf>
    <xf numFmtId="0" fontId="2" fillId="0" borderId="25" xfId="3" applyBorder="1" applyAlignment="1">
      <alignment horizontal="left" vertical="center"/>
    </xf>
    <xf numFmtId="0" fontId="10" fillId="0" borderId="4" xfId="3" applyFont="1" applyBorder="1">
      <alignment vertical="center"/>
    </xf>
    <xf numFmtId="186" fontId="7" fillId="0" borderId="4" xfId="3" applyNumberFormat="1" applyFont="1" applyBorder="1">
      <alignment vertical="center"/>
    </xf>
    <xf numFmtId="176" fontId="7" fillId="0" borderId="4" xfId="3" applyNumberFormat="1" applyFont="1" applyBorder="1">
      <alignment vertical="center"/>
    </xf>
    <xf numFmtId="188" fontId="7" fillId="0" borderId="4" xfId="3" applyNumberFormat="1" applyFont="1" applyBorder="1">
      <alignment vertical="center"/>
    </xf>
    <xf numFmtId="0" fontId="7" fillId="0" borderId="21" xfId="3" applyFont="1" applyBorder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" fillId="0" borderId="0" xfId="3" applyAlignment="1">
      <alignment horizontal="center" vertical="center"/>
    </xf>
    <xf numFmtId="0" fontId="26" fillId="0" borderId="0" xfId="3" applyFont="1" applyAlignment="1">
      <alignment vertical="center" shrinkToFit="1"/>
    </xf>
    <xf numFmtId="0" fontId="7" fillId="0" borderId="4" xfId="3" applyFont="1" applyBorder="1" applyAlignment="1">
      <alignment horizontal="distributed" vertical="center" justifyLastLine="1"/>
    </xf>
    <xf numFmtId="0" fontId="7" fillId="0" borderId="15" xfId="3" applyFont="1" applyBorder="1" applyAlignment="1">
      <alignment horizontal="distributed" vertical="center" justifyLastLine="1"/>
    </xf>
    <xf numFmtId="0" fontId="7" fillId="0" borderId="26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center" vertical="center" justifyLastLine="1"/>
    </xf>
    <xf numFmtId="0" fontId="7" fillId="0" borderId="4" xfId="3" applyFont="1" applyBorder="1" applyAlignment="1">
      <alignment horizontal="center" vertical="center"/>
    </xf>
    <xf numFmtId="0" fontId="7" fillId="0" borderId="25" xfId="3" applyFont="1" applyBorder="1" applyAlignment="1">
      <alignment horizontal="distributed" vertical="center" justifyLastLine="1"/>
    </xf>
    <xf numFmtId="0" fontId="7" fillId="0" borderId="1" xfId="3" applyFont="1" applyBorder="1" applyAlignment="1">
      <alignment horizontal="distributed" vertical="center" justifyLastLine="1"/>
    </xf>
    <xf numFmtId="0" fontId="7" fillId="0" borderId="24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vertical="center" shrinkToFit="1"/>
    </xf>
    <xf numFmtId="0" fontId="19" fillId="0" borderId="24" xfId="3" applyFont="1" applyBorder="1" applyAlignment="1">
      <alignment horizontal="center" vertical="center"/>
    </xf>
    <xf numFmtId="0" fontId="7" fillId="0" borderId="2" xfId="3" applyFont="1" applyBorder="1" applyAlignment="1">
      <alignment horizontal="distributed" vertical="center" justifyLastLine="1"/>
    </xf>
    <xf numFmtId="0" fontId="2" fillId="0" borderId="25" xfId="3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9" xfId="3" applyFont="1" applyBorder="1" applyAlignment="1">
      <alignment vertical="center" shrinkToFit="1"/>
    </xf>
    <xf numFmtId="0" fontId="19" fillId="0" borderId="34" xfId="3" applyFont="1" applyBorder="1" applyAlignment="1">
      <alignment horizontal="center" vertical="center"/>
    </xf>
    <xf numFmtId="0" fontId="10" fillId="0" borderId="25" xfId="3" applyFont="1" applyBorder="1" applyAlignment="1">
      <alignment horizontal="distributed" vertical="center"/>
    </xf>
    <xf numFmtId="0" fontId="7" fillId="0" borderId="24" xfId="3" applyFont="1" applyBorder="1">
      <alignment vertical="center"/>
    </xf>
    <xf numFmtId="0" fontId="7" fillId="0" borderId="5" xfId="3" applyFont="1" applyBorder="1" applyAlignment="1">
      <alignment horizontal="distributed" vertical="center" justifyLastLine="1"/>
    </xf>
    <xf numFmtId="0" fontId="7" fillId="0" borderId="3" xfId="3" applyFont="1" applyBorder="1" applyAlignment="1">
      <alignment horizontal="distributed" vertical="center" justifyLastLine="1"/>
    </xf>
    <xf numFmtId="0" fontId="7" fillId="0" borderId="3" xfId="3" applyFont="1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vertical="center" shrinkToFit="1"/>
    </xf>
    <xf numFmtId="0" fontId="7" fillId="0" borderId="28" xfId="3" applyFont="1" applyBorder="1" applyAlignment="1">
      <alignment horizontal="distributed" vertical="center"/>
    </xf>
    <xf numFmtId="0" fontId="7" fillId="0" borderId="25" xfId="3" applyFont="1" applyBorder="1">
      <alignment vertical="center"/>
    </xf>
    <xf numFmtId="0" fontId="7" fillId="0" borderId="41" xfId="3" applyFont="1" applyBorder="1" applyAlignment="1">
      <alignment horizontal="distributed" vertical="center" justifyLastLine="1"/>
    </xf>
    <xf numFmtId="0" fontId="7" fillId="0" borderId="41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vertical="center" shrinkToFit="1"/>
    </xf>
    <xf numFmtId="0" fontId="7" fillId="0" borderId="16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10" fillId="0" borderId="24" xfId="3" applyFont="1" applyBorder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0" fontId="7" fillId="0" borderId="40" xfId="3" applyFont="1" applyBorder="1" applyAlignment="1">
      <alignment vertical="center" shrinkToFit="1"/>
    </xf>
    <xf numFmtId="0" fontId="7" fillId="0" borderId="32" xfId="3" applyFont="1" applyBorder="1" applyAlignment="1">
      <alignment horizontal="center" vertical="center"/>
    </xf>
    <xf numFmtId="0" fontId="7" fillId="0" borderId="33" xfId="3" applyFont="1" applyBorder="1" applyAlignment="1">
      <alignment vertical="center" shrinkToFit="1"/>
    </xf>
    <xf numFmtId="0" fontId="10" fillId="0" borderId="25" xfId="3" applyFont="1" applyBorder="1">
      <alignment vertical="center"/>
    </xf>
    <xf numFmtId="0" fontId="7" fillId="0" borderId="18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0" xfId="3" applyFont="1" applyBorder="1" applyAlignment="1">
      <alignment vertical="center" shrinkToFit="1"/>
    </xf>
    <xf numFmtId="0" fontId="7" fillId="0" borderId="31" xfId="3" applyFont="1" applyBorder="1" applyAlignment="1">
      <alignment vertical="center" shrinkToFit="1"/>
    </xf>
    <xf numFmtId="0" fontId="7" fillId="0" borderId="22" xfId="3" applyFont="1" applyBorder="1" applyAlignment="1">
      <alignment vertical="center" shrinkToFit="1"/>
    </xf>
    <xf numFmtId="0" fontId="19" fillId="0" borderId="4" xfId="3" applyFont="1" applyBorder="1" applyAlignment="1">
      <alignment horizontal="distributed" vertical="center"/>
    </xf>
    <xf numFmtId="0" fontId="7" fillId="0" borderId="15" xfId="3" applyFont="1" applyBorder="1" applyAlignment="1">
      <alignment horizontal="center" vertical="center"/>
    </xf>
    <xf numFmtId="0" fontId="7" fillId="0" borderId="26" xfId="3" applyFont="1" applyBorder="1" applyAlignment="1">
      <alignment vertical="center" shrinkToFit="1"/>
    </xf>
    <xf numFmtId="0" fontId="7" fillId="0" borderId="19" xfId="3" applyFont="1" applyBorder="1" applyAlignment="1">
      <alignment horizontal="distributed" vertical="center" justifyLastLine="1"/>
    </xf>
    <xf numFmtId="0" fontId="7" fillId="0" borderId="24" xfId="3" applyFont="1" applyBorder="1" applyAlignment="1">
      <alignment horizontal="center" vertical="center" shrinkToFit="1"/>
    </xf>
    <xf numFmtId="0" fontId="7" fillId="0" borderId="28" xfId="3" applyFont="1" applyBorder="1" applyAlignment="1">
      <alignment horizontal="distributed" vertical="center" justifyLastLine="1"/>
    </xf>
    <xf numFmtId="0" fontId="7" fillId="0" borderId="25" xfId="3" applyFont="1" applyBorder="1" applyAlignment="1">
      <alignment horizontal="center" vertical="center" shrinkToFit="1"/>
    </xf>
    <xf numFmtId="0" fontId="7" fillId="0" borderId="25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7" fillId="0" borderId="14" xfId="3" applyFont="1" applyBorder="1" applyAlignment="1">
      <alignment horizontal="distributed" vertical="center"/>
    </xf>
    <xf numFmtId="0" fontId="7" fillId="0" borderId="5" xfId="3" applyFont="1" applyBorder="1" applyAlignment="1">
      <alignment horizontal="center" vertical="center" shrinkToFit="1"/>
    </xf>
    <xf numFmtId="0" fontId="7" fillId="0" borderId="5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0" xfId="3" applyFont="1" applyAlignment="1">
      <alignment horizontal="distributed" vertical="center"/>
    </xf>
    <xf numFmtId="0" fontId="7" fillId="0" borderId="0" xfId="3" applyFont="1" applyAlignment="1">
      <alignment horizontal="right" vertical="center" shrinkToFit="1"/>
    </xf>
    <xf numFmtId="0" fontId="7" fillId="0" borderId="0" xfId="3" applyFont="1" applyAlignment="1">
      <alignment vertical="top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0" fontId="29" fillId="0" borderId="0" xfId="3" applyFont="1" applyAlignment="1">
      <alignment horizontal="center" vertical="center"/>
    </xf>
    <xf numFmtId="0" fontId="29" fillId="0" borderId="0" xfId="3" applyFont="1" applyAlignment="1">
      <alignment vertical="center" shrinkToFit="1"/>
    </xf>
    <xf numFmtId="0" fontId="31" fillId="0" borderId="51" xfId="8" quotePrefix="1" applyFont="1" applyBorder="1" applyAlignment="1">
      <alignment vertical="center"/>
    </xf>
    <xf numFmtId="0" fontId="0" fillId="0" borderId="51" xfId="8" quotePrefix="1" applyFont="1" applyBorder="1" applyAlignment="1">
      <alignment vertical="center"/>
    </xf>
    <xf numFmtId="0" fontId="0" fillId="0" borderId="51" xfId="8" applyFont="1" applyBorder="1" applyAlignment="1">
      <alignment horizontal="center"/>
    </xf>
    <xf numFmtId="176" fontId="0" fillId="0" borderId="51" xfId="8" applyNumberFormat="1" applyFont="1" applyBorder="1"/>
    <xf numFmtId="176" fontId="0" fillId="0" borderId="51" xfId="9" applyNumberFormat="1" applyFont="1" applyBorder="1"/>
    <xf numFmtId="0" fontId="2" fillId="0" borderId="51" xfId="3" applyBorder="1">
      <alignment vertical="center"/>
    </xf>
    <xf numFmtId="176" fontId="33" fillId="0" borderId="51" xfId="10" applyNumberFormat="1" applyFont="1" applyBorder="1"/>
    <xf numFmtId="49" fontId="33" fillId="0" borderId="0" xfId="10" applyNumberFormat="1" applyFont="1" applyAlignment="1">
      <alignment vertical="center"/>
    </xf>
    <xf numFmtId="0" fontId="7" fillId="0" borderId="52" xfId="3" applyFont="1" applyBorder="1">
      <alignment vertical="center"/>
    </xf>
    <xf numFmtId="0" fontId="7" fillId="0" borderId="53" xfId="8" applyFont="1" applyBorder="1" applyAlignment="1">
      <alignment horizontal="center" vertical="center" wrapText="1" justifyLastLine="1"/>
    </xf>
    <xf numFmtId="0" fontId="7" fillId="0" borderId="54" xfId="8" applyFont="1" applyBorder="1" applyAlignment="1">
      <alignment horizontal="center" vertical="center" wrapText="1" justifyLastLine="1"/>
    </xf>
    <xf numFmtId="0" fontId="7" fillId="0" borderId="55" xfId="8" applyFont="1" applyBorder="1" applyAlignment="1">
      <alignment horizontal="center" vertical="center" wrapText="1" justifyLastLine="1"/>
    </xf>
    <xf numFmtId="176" fontId="7" fillId="0" borderId="54" xfId="8" applyNumberFormat="1" applyFont="1" applyBorder="1" applyAlignment="1">
      <alignment horizontal="distributed" vertical="center" justifyLastLine="1"/>
    </xf>
    <xf numFmtId="0" fontId="7" fillId="0" borderId="54" xfId="3" applyFont="1" applyBorder="1">
      <alignment vertical="center"/>
    </xf>
    <xf numFmtId="0" fontId="7" fillId="0" borderId="56" xfId="3" applyFont="1" applyBorder="1">
      <alignment vertical="center"/>
    </xf>
    <xf numFmtId="49" fontId="34" fillId="0" borderId="0" xfId="10" applyNumberFormat="1" applyFont="1" applyAlignment="1">
      <alignment vertical="center"/>
    </xf>
    <xf numFmtId="0" fontId="7" fillId="0" borderId="52" xfId="3" applyFont="1" applyBorder="1" applyAlignment="1">
      <alignment horizontal="center" vertical="center"/>
    </xf>
    <xf numFmtId="0" fontId="7" fillId="0" borderId="57" xfId="8" applyFont="1" applyBorder="1" applyAlignment="1">
      <alignment horizontal="center" vertical="center" wrapText="1" justifyLastLine="1"/>
    </xf>
    <xf numFmtId="0" fontId="7" fillId="0" borderId="0" xfId="8" applyFont="1" applyAlignment="1">
      <alignment horizontal="center" vertical="center" wrapText="1" justifyLastLine="1"/>
    </xf>
    <xf numFmtId="0" fontId="7" fillId="0" borderId="29" xfId="8" applyFont="1" applyBorder="1" applyAlignment="1">
      <alignment horizontal="center" vertical="center" wrapText="1" justifyLastLine="1"/>
    </xf>
    <xf numFmtId="176" fontId="7" fillId="0" borderId="29" xfId="8" applyNumberFormat="1" applyFont="1" applyBorder="1" applyAlignment="1">
      <alignment horizontal="center" vertical="center" wrapText="1"/>
    </xf>
    <xf numFmtId="176" fontId="7" fillId="0" borderId="19" xfId="9" applyNumberFormat="1" applyFont="1" applyBorder="1" applyAlignment="1">
      <alignment horizontal="distributed" vertical="center" justifyLastLine="1"/>
    </xf>
    <xf numFmtId="0" fontId="7" fillId="0" borderId="21" xfId="3" applyFont="1" applyBorder="1">
      <alignment vertical="center"/>
    </xf>
    <xf numFmtId="0" fontId="7" fillId="0" borderId="20" xfId="3" applyFont="1" applyBorder="1">
      <alignment vertical="center"/>
    </xf>
    <xf numFmtId="176" fontId="7" fillId="0" borderId="58" xfId="9" applyNumberFormat="1" applyFont="1" applyBorder="1" applyAlignment="1">
      <alignment horizontal="center" vertical="center" wrapText="1"/>
    </xf>
    <xf numFmtId="49" fontId="34" fillId="0" borderId="0" xfId="10" applyNumberFormat="1" applyFont="1" applyAlignment="1">
      <alignment horizontal="center" vertical="center"/>
    </xf>
    <xf numFmtId="176" fontId="7" fillId="0" borderId="25" xfId="9" applyNumberFormat="1" applyFont="1" applyBorder="1" applyAlignment="1">
      <alignment horizontal="center" vertical="center" wrapText="1"/>
    </xf>
    <xf numFmtId="176" fontId="7" fillId="0" borderId="24" xfId="9" applyNumberFormat="1" applyFont="1" applyBorder="1" applyAlignment="1">
      <alignment horizontal="center" vertical="center" justifyLastLine="1"/>
    </xf>
    <xf numFmtId="176" fontId="7" fillId="0" borderId="59" xfId="9" applyNumberFormat="1" applyFont="1" applyBorder="1" applyAlignment="1">
      <alignment horizontal="center" vertical="center" wrapText="1"/>
    </xf>
    <xf numFmtId="176" fontId="7" fillId="0" borderId="60" xfId="8" applyNumberFormat="1" applyFont="1" applyBorder="1" applyAlignment="1">
      <alignment vertical="center" wrapText="1" justifyLastLine="1"/>
    </xf>
    <xf numFmtId="176" fontId="7" fillId="0" borderId="61" xfId="9" applyNumberFormat="1" applyFont="1" applyBorder="1" applyAlignment="1">
      <alignment horizontal="center" vertical="center" justifyLastLine="1"/>
    </xf>
    <xf numFmtId="176" fontId="34" fillId="0" borderId="61" xfId="10" applyNumberFormat="1" applyFont="1" applyBorder="1" applyAlignment="1">
      <alignment horizontal="center" vertical="center" wrapText="1" justifyLastLine="1"/>
    </xf>
    <xf numFmtId="0" fontId="7" fillId="0" borderId="61" xfId="3" applyFont="1" applyBorder="1" applyAlignment="1">
      <alignment horizontal="center" vertical="center" wrapText="1" justifyLastLine="1"/>
    </xf>
    <xf numFmtId="176" fontId="7" fillId="0" borderId="50" xfId="9" applyNumberFormat="1" applyFont="1" applyBorder="1" applyAlignment="1">
      <alignment horizontal="center" vertical="center" justifyLastLine="1"/>
    </xf>
    <xf numFmtId="176" fontId="7" fillId="0" borderId="25" xfId="9" applyNumberFormat="1" applyFont="1" applyBorder="1" applyAlignment="1">
      <alignment horizontal="center" vertical="center" justifyLastLine="1"/>
    </xf>
    <xf numFmtId="176" fontId="7" fillId="0" borderId="60" xfId="8" applyNumberFormat="1" applyFont="1" applyBorder="1" applyAlignment="1">
      <alignment vertical="center" justifyLastLine="1"/>
    </xf>
    <xf numFmtId="176" fontId="7" fillId="0" borderId="62" xfId="9" applyNumberFormat="1" applyFont="1" applyBorder="1" applyAlignment="1">
      <alignment horizontal="center" vertical="center" justifyLastLine="1"/>
    </xf>
    <xf numFmtId="176" fontId="34" fillId="0" borderId="62" xfId="10" applyNumberFormat="1" applyFont="1" applyBorder="1" applyAlignment="1">
      <alignment horizontal="center" vertical="center" wrapText="1" justifyLastLine="1"/>
    </xf>
    <xf numFmtId="0" fontId="7" fillId="0" borderId="62" xfId="3" applyFont="1" applyBorder="1" applyAlignment="1">
      <alignment horizontal="center" vertical="center" wrapText="1" justifyLastLine="1"/>
    </xf>
    <xf numFmtId="176" fontId="7" fillId="0" borderId="44" xfId="9" applyNumberFormat="1" applyFont="1" applyBorder="1" applyAlignment="1">
      <alignment horizontal="center" vertical="center" justifyLastLine="1"/>
    </xf>
    <xf numFmtId="176" fontId="7" fillId="0" borderId="60" xfId="8" applyNumberFormat="1" applyFont="1" applyBorder="1" applyAlignment="1">
      <alignment horizontal="center" vertical="center" justifyLastLine="1"/>
    </xf>
    <xf numFmtId="189" fontId="34" fillId="0" borderId="0" xfId="10" applyNumberFormat="1" applyFont="1" applyAlignment="1">
      <alignment vertical="center"/>
    </xf>
    <xf numFmtId="0" fontId="7" fillId="0" borderId="63" xfId="8" applyFont="1" applyBorder="1" applyAlignment="1">
      <alignment horizontal="center" vertical="center" wrapText="1" justifyLastLine="1"/>
    </xf>
    <xf numFmtId="0" fontId="7" fillId="0" borderId="51" xfId="8" applyFont="1" applyBorder="1" applyAlignment="1">
      <alignment horizontal="center" vertical="center" wrapText="1" justifyLastLine="1"/>
    </xf>
    <xf numFmtId="0" fontId="7" fillId="0" borderId="64" xfId="8" applyFont="1" applyBorder="1" applyAlignment="1">
      <alignment horizontal="center" vertical="center" wrapText="1" justifyLastLine="1"/>
    </xf>
    <xf numFmtId="176" fontId="7" fillId="0" borderId="64" xfId="8" applyNumberFormat="1" applyFont="1" applyBorder="1" applyAlignment="1">
      <alignment horizontal="center" vertical="center" wrapText="1"/>
    </xf>
    <xf numFmtId="176" fontId="7" fillId="0" borderId="65" xfId="9" applyNumberFormat="1" applyFont="1" applyBorder="1" applyAlignment="1">
      <alignment horizontal="center" vertical="center" wrapText="1"/>
    </xf>
    <xf numFmtId="176" fontId="7" fillId="0" borderId="66" xfId="8" applyNumberFormat="1" applyFont="1" applyBorder="1" applyAlignment="1">
      <alignment horizontal="center" vertical="center" justifyLastLine="1"/>
    </xf>
    <xf numFmtId="176" fontId="7" fillId="0" borderId="67" xfId="9" applyNumberFormat="1" applyFont="1" applyBorder="1" applyAlignment="1">
      <alignment horizontal="center" vertical="center" justifyLastLine="1"/>
    </xf>
    <xf numFmtId="176" fontId="34" fillId="0" borderId="67" xfId="10" applyNumberFormat="1" applyFont="1" applyBorder="1" applyAlignment="1">
      <alignment horizontal="center" vertical="center" wrapText="1" justifyLastLine="1"/>
    </xf>
    <xf numFmtId="0" fontId="7" fillId="0" borderId="67" xfId="3" applyFont="1" applyBorder="1" applyAlignment="1">
      <alignment horizontal="center" vertical="center" wrapText="1" justifyLastLine="1"/>
    </xf>
    <xf numFmtId="176" fontId="7" fillId="0" borderId="68" xfId="9" applyNumberFormat="1" applyFont="1" applyBorder="1" applyAlignment="1">
      <alignment horizontal="center" vertical="center" justifyLastLine="1"/>
    </xf>
    <xf numFmtId="176" fontId="7" fillId="0" borderId="65" xfId="9" applyNumberFormat="1" applyFont="1" applyBorder="1" applyAlignment="1">
      <alignment horizontal="center" vertical="center" justifyLastLine="1"/>
    </xf>
    <xf numFmtId="176" fontId="7" fillId="0" borderId="69" xfId="9" applyNumberFormat="1" applyFont="1" applyBorder="1" applyAlignment="1">
      <alignment horizontal="center" vertical="center" wrapText="1"/>
    </xf>
    <xf numFmtId="0" fontId="10" fillId="0" borderId="52" xfId="3" applyFont="1" applyBorder="1">
      <alignment vertical="center"/>
    </xf>
    <xf numFmtId="0" fontId="10" fillId="0" borderId="53" xfId="8" applyFont="1" applyBorder="1" applyAlignment="1">
      <alignment horizontal="center" vertical="center" justifyLastLine="1"/>
    </xf>
    <xf numFmtId="0" fontId="10" fillId="0" borderId="54" xfId="8" applyFont="1" applyBorder="1" applyAlignment="1">
      <alignment horizontal="center" vertical="center" shrinkToFit="1"/>
    </xf>
    <xf numFmtId="0" fontId="10" fillId="0" borderId="55" xfId="8" applyFont="1" applyBorder="1" applyAlignment="1">
      <alignment horizontal="center" vertical="center" shrinkToFit="1"/>
    </xf>
    <xf numFmtId="176" fontId="36" fillId="0" borderId="55" xfId="10" applyNumberFormat="1" applyFont="1" applyBorder="1" applyAlignment="1">
      <alignment vertical="center"/>
    </xf>
    <xf numFmtId="176" fontId="36" fillId="0" borderId="70" xfId="10" applyNumberFormat="1" applyFont="1" applyBorder="1" applyAlignment="1">
      <alignment vertical="center"/>
    </xf>
    <xf numFmtId="176" fontId="36" fillId="0" borderId="71" xfId="10" applyNumberFormat="1" applyFont="1" applyBorder="1" applyAlignment="1">
      <alignment vertical="center"/>
    </xf>
    <xf numFmtId="176" fontId="36" fillId="0" borderId="72" xfId="10" applyNumberFormat="1" applyFont="1" applyBorder="1" applyAlignment="1">
      <alignment vertical="center"/>
    </xf>
    <xf numFmtId="176" fontId="36" fillId="0" borderId="73" xfId="10" applyNumberFormat="1" applyFont="1" applyBorder="1" applyAlignment="1">
      <alignment vertical="center"/>
    </xf>
    <xf numFmtId="176" fontId="36" fillId="0" borderId="74" xfId="10" applyNumberFormat="1" applyFont="1" applyBorder="1" applyAlignment="1">
      <alignment vertical="center"/>
    </xf>
    <xf numFmtId="176" fontId="36" fillId="0" borderId="75" xfId="10" applyNumberFormat="1" applyFont="1" applyBorder="1" applyAlignment="1">
      <alignment vertical="center"/>
    </xf>
    <xf numFmtId="189" fontId="36" fillId="0" borderId="0" xfId="10" applyNumberFormat="1" applyFont="1" applyAlignment="1">
      <alignment vertical="center"/>
    </xf>
    <xf numFmtId="49" fontId="34" fillId="0" borderId="57" xfId="10" applyNumberFormat="1" applyFont="1" applyBorder="1" applyAlignment="1">
      <alignment horizontal="left" vertical="center" wrapText="1" indent="1" justifyLastLine="1"/>
    </xf>
    <xf numFmtId="49" fontId="34" fillId="0" borderId="0" xfId="10" applyNumberFormat="1" applyFont="1" applyAlignment="1">
      <alignment horizontal="left" vertical="center" wrapText="1" indent="1" justifyLastLine="1"/>
    </xf>
    <xf numFmtId="49" fontId="34" fillId="0" borderId="29" xfId="10" applyNumberFormat="1" applyFont="1" applyBorder="1" applyAlignment="1">
      <alignment horizontal="left" vertical="center" wrapText="1" indent="1" justifyLastLine="1"/>
    </xf>
    <xf numFmtId="176" fontId="36" fillId="0" borderId="29" xfId="10" applyNumberFormat="1" applyFont="1" applyBorder="1" applyAlignment="1">
      <alignment vertical="center"/>
    </xf>
    <xf numFmtId="176" fontId="36" fillId="0" borderId="60" xfId="10" applyNumberFormat="1" applyFont="1" applyBorder="1" applyAlignment="1">
      <alignment vertical="center"/>
    </xf>
    <xf numFmtId="176" fontId="36" fillId="0" borderId="76" xfId="10" applyNumberFormat="1" applyFont="1" applyBorder="1" applyAlignment="1">
      <alignment vertical="center"/>
    </xf>
    <xf numFmtId="176" fontId="36" fillId="0" borderId="62" xfId="10" applyNumberFormat="1" applyFont="1" applyBorder="1" applyAlignment="1">
      <alignment vertical="center"/>
    </xf>
    <xf numFmtId="176" fontId="36" fillId="0" borderId="0" xfId="10" applyNumberFormat="1" applyFont="1" applyAlignment="1">
      <alignment vertical="center"/>
    </xf>
    <xf numFmtId="176" fontId="36" fillId="0" borderId="44" xfId="10" applyNumberFormat="1" applyFont="1" applyBorder="1" applyAlignment="1">
      <alignment vertical="center"/>
    </xf>
    <xf numFmtId="176" fontId="36" fillId="0" borderId="59" xfId="10" applyNumberFormat="1" applyFont="1" applyBorder="1" applyAlignment="1">
      <alignment vertical="center"/>
    </xf>
    <xf numFmtId="49" fontId="34" fillId="0" borderId="57" xfId="10" applyNumberFormat="1" applyFont="1" applyBorder="1" applyAlignment="1">
      <alignment vertical="center" justifyLastLine="1"/>
    </xf>
    <xf numFmtId="49" fontId="34" fillId="0" borderId="29" xfId="10" applyNumberFormat="1" applyFont="1" applyBorder="1" applyAlignment="1">
      <alignment horizontal="distributed" vertical="center" justifyLastLine="1"/>
    </xf>
    <xf numFmtId="49" fontId="34" fillId="0" borderId="1" xfId="10" applyNumberFormat="1" applyFont="1" applyBorder="1" applyAlignment="1">
      <alignment horizontal="right" vertical="center"/>
    </xf>
    <xf numFmtId="176" fontId="34" fillId="0" borderId="30" xfId="10" applyNumberFormat="1" applyFont="1" applyBorder="1" applyAlignment="1">
      <alignment horizontal="right" vertical="center"/>
    </xf>
    <xf numFmtId="176" fontId="34" fillId="0" borderId="1" xfId="10" applyNumberFormat="1" applyFont="1" applyBorder="1" applyAlignment="1">
      <alignment horizontal="right" vertical="center"/>
    </xf>
    <xf numFmtId="176" fontId="34" fillId="0" borderId="77" xfId="10" applyNumberFormat="1" applyFont="1" applyBorder="1" applyAlignment="1">
      <alignment horizontal="right" vertical="center"/>
    </xf>
    <xf numFmtId="176" fontId="34" fillId="0" borderId="78" xfId="10" applyNumberFormat="1" applyFont="1" applyBorder="1" applyAlignment="1">
      <alignment horizontal="right" vertical="center"/>
    </xf>
    <xf numFmtId="176" fontId="34" fillId="0" borderId="8" xfId="10" applyNumberFormat="1" applyFont="1" applyBorder="1" applyAlignment="1">
      <alignment horizontal="right" vertical="center"/>
    </xf>
    <xf numFmtId="176" fontId="34" fillId="0" borderId="9" xfId="10" applyNumberFormat="1" applyFont="1" applyBorder="1" applyAlignment="1">
      <alignment horizontal="right" vertical="center"/>
    </xf>
    <xf numFmtId="176" fontId="34" fillId="0" borderId="79" xfId="10" applyNumberFormat="1" applyFont="1" applyBorder="1" applyAlignment="1">
      <alignment horizontal="right" vertical="center"/>
    </xf>
    <xf numFmtId="189" fontId="34" fillId="0" borderId="0" xfId="10" applyNumberFormat="1" applyFont="1" applyAlignment="1">
      <alignment horizontal="right" vertical="center"/>
    </xf>
    <xf numFmtId="49" fontId="34" fillId="0" borderId="2" xfId="10" applyNumberFormat="1" applyFont="1" applyBorder="1" applyAlignment="1">
      <alignment horizontal="right" vertical="center"/>
    </xf>
    <xf numFmtId="176" fontId="34" fillId="0" borderId="31" xfId="10" applyNumberFormat="1" applyFont="1" applyBorder="1" applyAlignment="1">
      <alignment horizontal="right" vertical="center"/>
    </xf>
    <xf numFmtId="176" fontId="34" fillId="0" borderId="2" xfId="10" applyNumberFormat="1" applyFont="1" applyBorder="1" applyAlignment="1">
      <alignment horizontal="right" vertical="center"/>
    </xf>
    <xf numFmtId="176" fontId="34" fillId="0" borderId="80" xfId="10" applyNumberFormat="1" applyFont="1" applyBorder="1" applyAlignment="1">
      <alignment horizontal="right" vertical="center"/>
    </xf>
    <xf numFmtId="176" fontId="34" fillId="0" borderId="81" xfId="10" applyNumberFormat="1" applyFont="1" applyBorder="1" applyAlignment="1">
      <alignment horizontal="right" vertical="center"/>
    </xf>
    <xf numFmtId="176" fontId="34" fillId="0" borderId="10" xfId="10" applyNumberFormat="1" applyFont="1" applyBorder="1" applyAlignment="1">
      <alignment horizontal="right" vertical="center"/>
    </xf>
    <xf numFmtId="176" fontId="34" fillId="0" borderId="11" xfId="10" applyNumberFormat="1" applyFont="1" applyBorder="1" applyAlignment="1">
      <alignment horizontal="right" vertical="center"/>
    </xf>
    <xf numFmtId="176" fontId="34" fillId="0" borderId="82" xfId="10" applyNumberFormat="1" applyFont="1" applyBorder="1" applyAlignment="1">
      <alignment horizontal="right" vertical="center"/>
    </xf>
    <xf numFmtId="49" fontId="34" fillId="0" borderId="57" xfId="10" applyNumberFormat="1" applyFont="1" applyBorder="1" applyAlignment="1">
      <alignment horizontal="right" vertical="center" justifyLastLine="1"/>
    </xf>
    <xf numFmtId="49" fontId="34" fillId="0" borderId="29" xfId="10" applyNumberFormat="1" applyFont="1" applyBorder="1" applyAlignment="1">
      <alignment horizontal="right" vertical="center" justifyLastLine="1"/>
    </xf>
    <xf numFmtId="49" fontId="36" fillId="0" borderId="57" xfId="10" applyNumberFormat="1" applyFont="1" applyBorder="1" applyAlignment="1">
      <alignment vertical="center" justifyLastLine="1"/>
    </xf>
    <xf numFmtId="49" fontId="36" fillId="0" borderId="29" xfId="10" applyNumberFormat="1" applyFont="1" applyBorder="1" applyAlignment="1">
      <alignment vertical="center" justifyLastLine="1"/>
    </xf>
    <xf numFmtId="49" fontId="34" fillId="0" borderId="3" xfId="10" applyNumberFormat="1" applyFont="1" applyBorder="1" applyAlignment="1">
      <alignment horizontal="right" vertical="center"/>
    </xf>
    <xf numFmtId="176" fontId="34" fillId="0" borderId="22" xfId="10" applyNumberFormat="1" applyFont="1" applyBorder="1" applyAlignment="1">
      <alignment horizontal="right" vertical="center"/>
    </xf>
    <xf numFmtId="176" fontId="34" fillId="0" borderId="3" xfId="10" applyNumberFormat="1" applyFont="1" applyBorder="1" applyAlignment="1">
      <alignment horizontal="right" vertical="center"/>
    </xf>
    <xf numFmtId="176" fontId="34" fillId="0" borderId="83" xfId="10" applyNumberFormat="1" applyFont="1" applyBorder="1" applyAlignment="1">
      <alignment horizontal="right" vertical="center"/>
    </xf>
    <xf numFmtId="176" fontId="34" fillId="0" borderId="84" xfId="10" applyNumberFormat="1" applyFont="1" applyBorder="1" applyAlignment="1">
      <alignment horizontal="right" vertical="center"/>
    </xf>
    <xf numFmtId="176" fontId="34" fillId="0" borderId="12" xfId="10" applyNumberFormat="1" applyFont="1" applyBorder="1" applyAlignment="1">
      <alignment horizontal="right" vertical="center"/>
    </xf>
    <xf numFmtId="176" fontId="34" fillId="0" borderId="13" xfId="10" applyNumberFormat="1" applyFont="1" applyBorder="1" applyAlignment="1">
      <alignment horizontal="right" vertical="center"/>
    </xf>
    <xf numFmtId="176" fontId="34" fillId="0" borderId="85" xfId="10" applyNumberFormat="1" applyFont="1" applyBorder="1" applyAlignment="1">
      <alignment horizontal="right" vertical="center"/>
    </xf>
    <xf numFmtId="49" fontId="34" fillId="0" borderId="86" xfId="10" applyNumberFormat="1" applyFont="1" applyBorder="1" applyAlignment="1">
      <alignment horizontal="left" vertical="center" wrapText="1" indent="1" justifyLastLine="1"/>
    </xf>
    <xf numFmtId="49" fontId="34" fillId="0" borderId="21" xfId="10" applyNumberFormat="1" applyFont="1" applyBorder="1" applyAlignment="1">
      <alignment horizontal="left" vertical="center" wrapText="1" indent="1" justifyLastLine="1"/>
    </xf>
    <xf numFmtId="49" fontId="34" fillId="0" borderId="26" xfId="10" applyNumberFormat="1" applyFont="1" applyBorder="1" applyAlignment="1">
      <alignment horizontal="left" vertical="center" wrapText="1" indent="1" justifyLastLine="1"/>
    </xf>
    <xf numFmtId="176" fontId="36" fillId="0" borderId="4" xfId="10" applyNumberFormat="1" applyFont="1" applyBorder="1" applyAlignment="1">
      <alignment horizontal="right" vertical="center"/>
    </xf>
    <xf numFmtId="176" fontId="36" fillId="0" borderId="20" xfId="10" applyNumberFormat="1" applyFont="1" applyBorder="1" applyAlignment="1">
      <alignment horizontal="right" vertical="center"/>
    </xf>
    <xf numFmtId="176" fontId="36" fillId="0" borderId="87" xfId="10" applyNumberFormat="1" applyFont="1" applyBorder="1" applyAlignment="1">
      <alignment horizontal="right" vertical="center"/>
    </xf>
    <xf numFmtId="176" fontId="36" fillId="0" borderId="88" xfId="10" applyNumberFormat="1" applyFont="1" applyBorder="1" applyAlignment="1">
      <alignment horizontal="right" vertical="center"/>
    </xf>
    <xf numFmtId="176" fontId="36" fillId="0" borderId="89" xfId="10" applyNumberFormat="1" applyFont="1" applyBorder="1" applyAlignment="1">
      <alignment horizontal="right" vertical="center"/>
    </xf>
    <xf numFmtId="176" fontId="36" fillId="0" borderId="90" xfId="10" applyNumberFormat="1" applyFont="1" applyBorder="1" applyAlignment="1">
      <alignment horizontal="right" vertical="center"/>
    </xf>
    <xf numFmtId="189" fontId="36" fillId="0" borderId="0" xfId="10" applyNumberFormat="1" applyFont="1" applyAlignment="1">
      <alignment horizontal="right" vertical="center"/>
    </xf>
    <xf numFmtId="49" fontId="34" fillId="0" borderId="41" xfId="10" applyNumberFormat="1" applyFont="1" applyBorder="1" applyAlignment="1">
      <alignment horizontal="right" vertical="center"/>
    </xf>
    <xf numFmtId="49" fontId="34" fillId="0" borderId="57" xfId="10" applyNumberFormat="1" applyFont="1" applyBorder="1" applyAlignment="1">
      <alignment horizontal="distributed" vertical="center" justifyLastLine="1"/>
    </xf>
    <xf numFmtId="49" fontId="34" fillId="0" borderId="57" xfId="10" applyNumberFormat="1" applyFont="1" applyBorder="1" applyAlignment="1">
      <alignment horizontal="right" vertical="center" wrapText="1" justifyLastLine="1"/>
    </xf>
    <xf numFmtId="49" fontId="34" fillId="0" borderId="29" xfId="10" applyNumberFormat="1" applyFont="1" applyBorder="1" applyAlignment="1">
      <alignment horizontal="right" vertical="center" wrapText="1" justifyLastLine="1"/>
    </xf>
    <xf numFmtId="49" fontId="36" fillId="0" borderId="91" xfId="10" applyNumberFormat="1" applyFont="1" applyBorder="1" applyAlignment="1">
      <alignment vertical="center" wrapText="1" justifyLastLine="1"/>
    </xf>
    <xf numFmtId="49" fontId="36" fillId="0" borderId="23" xfId="10" applyNumberFormat="1" applyFont="1" applyBorder="1" applyAlignment="1">
      <alignment vertical="center" wrapText="1" justifyLastLine="1"/>
    </xf>
    <xf numFmtId="49" fontId="34" fillId="0" borderId="86" xfId="10" applyNumberFormat="1" applyFont="1" applyBorder="1" applyAlignment="1">
      <alignment horizontal="left" vertical="center" indent="1" shrinkToFit="1"/>
    </xf>
    <xf numFmtId="49" fontId="34" fillId="0" borderId="21" xfId="10" applyNumberFormat="1" applyFont="1" applyBorder="1" applyAlignment="1">
      <alignment horizontal="left" vertical="center" indent="1" shrinkToFit="1"/>
    </xf>
    <xf numFmtId="49" fontId="34" fillId="0" borderId="20" xfId="10" applyNumberFormat="1" applyFont="1" applyBorder="1" applyAlignment="1">
      <alignment horizontal="left" vertical="center" indent="1" shrinkToFit="1"/>
    </xf>
    <xf numFmtId="179" fontId="36" fillId="0" borderId="29" xfId="10" applyNumberFormat="1" applyFont="1" applyBorder="1" applyAlignment="1">
      <alignment horizontal="right" vertical="center"/>
    </xf>
    <xf numFmtId="179" fontId="36" fillId="0" borderId="4" xfId="10" applyNumberFormat="1" applyFont="1" applyBorder="1" applyAlignment="1">
      <alignment horizontal="right" vertical="center"/>
    </xf>
    <xf numFmtId="179" fontId="36" fillId="0" borderId="92" xfId="10" applyNumberFormat="1" applyFont="1" applyBorder="1" applyAlignment="1">
      <alignment horizontal="right" vertical="center"/>
    </xf>
    <xf numFmtId="179" fontId="36" fillId="0" borderId="93" xfId="10" applyNumberFormat="1" applyFont="1" applyBorder="1" applyAlignment="1">
      <alignment horizontal="right" vertical="center"/>
    </xf>
    <xf numFmtId="179" fontId="36" fillId="0" borderId="6" xfId="10" applyNumberFormat="1" applyFont="1" applyBorder="1" applyAlignment="1">
      <alignment horizontal="right" vertical="center"/>
    </xf>
    <xf numFmtId="179" fontId="36" fillId="0" borderId="26" xfId="10" applyNumberFormat="1" applyFont="1" applyBorder="1" applyAlignment="1">
      <alignment horizontal="right" vertical="center"/>
    </xf>
    <xf numFmtId="179" fontId="36" fillId="0" borderId="94" xfId="10" applyNumberFormat="1" applyFont="1" applyBorder="1" applyAlignment="1">
      <alignment horizontal="right" vertical="center"/>
    </xf>
    <xf numFmtId="49" fontId="34" fillId="0" borderId="57" xfId="10" applyNumberFormat="1" applyFont="1" applyBorder="1" applyAlignment="1">
      <alignment horizontal="center" vertical="center" shrinkToFit="1"/>
    </xf>
    <xf numFmtId="49" fontId="34" fillId="0" borderId="29" xfId="10" applyNumberFormat="1" applyFont="1" applyBorder="1" applyAlignment="1">
      <alignment horizontal="center" vertical="center" shrinkToFit="1"/>
    </xf>
    <xf numFmtId="179" fontId="34" fillId="0" borderId="30" xfId="10" applyNumberFormat="1" applyFont="1" applyBorder="1" applyAlignment="1">
      <alignment vertical="center"/>
    </xf>
    <xf numFmtId="179" fontId="34" fillId="0" borderId="1" xfId="10" applyNumberFormat="1" applyFont="1" applyBorder="1" applyAlignment="1">
      <alignment vertical="center"/>
    </xf>
    <xf numFmtId="179" fontId="34" fillId="0" borderId="77" xfId="10" applyNumberFormat="1" applyFont="1" applyBorder="1" applyAlignment="1">
      <alignment vertical="center"/>
    </xf>
    <xf numFmtId="179" fontId="34" fillId="0" borderId="78" xfId="10" applyNumberFormat="1" applyFont="1" applyBorder="1" applyAlignment="1">
      <alignment vertical="center"/>
    </xf>
    <xf numFmtId="179" fontId="34" fillId="0" borderId="8" xfId="10" applyNumberFormat="1" applyFont="1" applyBorder="1" applyAlignment="1">
      <alignment vertical="center"/>
    </xf>
    <xf numFmtId="179" fontId="34" fillId="0" borderId="9" xfId="10" applyNumberFormat="1" applyFont="1" applyBorder="1" applyAlignment="1">
      <alignment vertical="center"/>
    </xf>
    <xf numFmtId="179" fontId="34" fillId="0" borderId="79" xfId="10" applyNumberFormat="1" applyFont="1" applyBorder="1" applyAlignment="1">
      <alignment vertical="center"/>
    </xf>
    <xf numFmtId="2" fontId="34" fillId="0" borderId="0" xfId="10" applyNumberFormat="1" applyFont="1" applyAlignment="1">
      <alignment horizontal="right" vertical="center"/>
    </xf>
    <xf numFmtId="179" fontId="34" fillId="0" borderId="31" xfId="10" applyNumberFormat="1" applyFont="1" applyBorder="1" applyAlignment="1">
      <alignment vertical="center"/>
    </xf>
    <xf numFmtId="179" fontId="34" fillId="0" borderId="2" xfId="10" applyNumberFormat="1" applyFont="1" applyBorder="1" applyAlignment="1">
      <alignment vertical="center"/>
    </xf>
    <xf numFmtId="179" fontId="34" fillId="0" borderId="80" xfId="10" applyNumberFormat="1" applyFont="1" applyBorder="1" applyAlignment="1">
      <alignment vertical="center"/>
    </xf>
    <xf numFmtId="179" fontId="34" fillId="0" borderId="81" xfId="10" applyNumberFormat="1" applyFont="1" applyBorder="1" applyAlignment="1">
      <alignment vertical="center"/>
    </xf>
    <xf numFmtId="179" fontId="34" fillId="0" borderId="10" xfId="10" applyNumberFormat="1" applyFont="1" applyBorder="1" applyAlignment="1">
      <alignment vertical="center"/>
    </xf>
    <xf numFmtId="179" fontId="34" fillId="0" borderId="11" xfId="10" applyNumberFormat="1" applyFont="1" applyBorder="1" applyAlignment="1">
      <alignment vertical="center"/>
    </xf>
    <xf numFmtId="179" fontId="34" fillId="0" borderId="82" xfId="10" applyNumberFormat="1" applyFont="1" applyBorder="1" applyAlignment="1">
      <alignment vertical="center"/>
    </xf>
    <xf numFmtId="49" fontId="36" fillId="0" borderId="57" xfId="10" applyNumberFormat="1" applyFont="1" applyBorder="1" applyAlignment="1">
      <alignment vertical="center" wrapText="1" shrinkToFit="1"/>
    </xf>
    <xf numFmtId="49" fontId="36" fillId="0" borderId="29" xfId="10" applyNumberFormat="1" applyFont="1" applyBorder="1" applyAlignment="1">
      <alignment vertical="center" wrapText="1" shrinkToFit="1"/>
    </xf>
    <xf numFmtId="49" fontId="34" fillId="0" borderId="34" xfId="10" applyNumberFormat="1" applyFont="1" applyBorder="1" applyAlignment="1">
      <alignment horizontal="right" vertical="center"/>
    </xf>
    <xf numFmtId="179" fontId="34" fillId="0" borderId="33" xfId="10" applyNumberFormat="1" applyFont="1" applyBorder="1" applyAlignment="1">
      <alignment vertical="center"/>
    </xf>
    <xf numFmtId="179" fontId="34" fillId="0" borderId="34" xfId="10" applyNumberFormat="1" applyFont="1" applyBorder="1" applyAlignment="1">
      <alignment vertical="center"/>
    </xf>
    <xf numFmtId="179" fontId="34" fillId="0" borderId="95" xfId="10" applyNumberFormat="1" applyFont="1" applyBorder="1" applyAlignment="1">
      <alignment vertical="center"/>
    </xf>
    <xf numFmtId="179" fontId="34" fillId="0" borderId="96" xfId="10" applyNumberFormat="1" applyFont="1" applyBorder="1" applyAlignment="1">
      <alignment vertical="center"/>
    </xf>
    <xf numFmtId="179" fontId="34" fillId="0" borderId="61" xfId="10" applyNumberFormat="1" applyFont="1" applyBorder="1" applyAlignment="1">
      <alignment vertical="center"/>
    </xf>
    <xf numFmtId="179" fontId="34" fillId="0" borderId="50" xfId="10" applyNumberFormat="1" applyFont="1" applyBorder="1" applyAlignment="1">
      <alignment vertical="center"/>
    </xf>
    <xf numFmtId="179" fontId="34" fillId="0" borderId="97" xfId="10" applyNumberFormat="1" applyFont="1" applyBorder="1" applyAlignment="1">
      <alignment vertical="center"/>
    </xf>
    <xf numFmtId="49" fontId="34" fillId="0" borderId="26" xfId="10" applyNumberFormat="1" applyFont="1" applyBorder="1" applyAlignment="1">
      <alignment horizontal="left" vertical="center" indent="1" shrinkToFit="1"/>
    </xf>
    <xf numFmtId="176" fontId="34" fillId="0" borderId="47" xfId="10" applyNumberFormat="1" applyFont="1" applyBorder="1" applyAlignment="1">
      <alignment horizontal="center" vertical="center"/>
    </xf>
    <xf numFmtId="177" fontId="36" fillId="0" borderId="4" xfId="10" applyNumberFormat="1" applyFont="1" applyBorder="1" applyAlignment="1">
      <alignment horizontal="right" vertical="center"/>
    </xf>
    <xf numFmtId="177" fontId="36" fillId="0" borderId="92" xfId="10" applyNumberFormat="1" applyFont="1" applyBorder="1" applyAlignment="1">
      <alignment horizontal="right" vertical="center"/>
    </xf>
    <xf numFmtId="177" fontId="36" fillId="0" borderId="93" xfId="10" applyNumberFormat="1" applyFont="1" applyBorder="1" applyAlignment="1">
      <alignment horizontal="right" vertical="center"/>
    </xf>
    <xf numFmtId="177" fontId="36" fillId="0" borderId="6" xfId="10" applyNumberFormat="1" applyFont="1" applyBorder="1" applyAlignment="1">
      <alignment horizontal="right" vertical="center"/>
    </xf>
    <xf numFmtId="177" fontId="36" fillId="0" borderId="26" xfId="10" applyNumberFormat="1" applyFont="1" applyBorder="1" applyAlignment="1">
      <alignment horizontal="right" vertical="center"/>
    </xf>
    <xf numFmtId="176" fontId="34" fillId="0" borderId="98" xfId="10" applyNumberFormat="1" applyFont="1" applyBorder="1" applyAlignment="1">
      <alignment horizontal="center" vertical="center"/>
    </xf>
    <xf numFmtId="2" fontId="36" fillId="0" borderId="0" xfId="10" applyNumberFormat="1" applyFont="1" applyAlignment="1">
      <alignment horizontal="right" vertical="center"/>
    </xf>
    <xf numFmtId="176" fontId="34" fillId="0" borderId="46" xfId="10" applyNumberFormat="1" applyFont="1" applyBorder="1" applyAlignment="1">
      <alignment horizontal="center" vertical="center"/>
    </xf>
    <xf numFmtId="177" fontId="34" fillId="0" borderId="41" xfId="10" applyNumberFormat="1" applyFont="1" applyBorder="1" applyAlignment="1">
      <alignment horizontal="right" vertical="center"/>
    </xf>
    <xf numFmtId="177" fontId="34" fillId="0" borderId="99" xfId="10" applyNumberFormat="1" applyFont="1" applyBorder="1" applyAlignment="1">
      <alignment horizontal="right" vertical="center"/>
    </xf>
    <xf numFmtId="177" fontId="34" fillId="0" borderId="100" xfId="10" applyNumberFormat="1" applyFont="1" applyBorder="1" applyAlignment="1">
      <alignment horizontal="right" vertical="center"/>
    </xf>
    <xf numFmtId="177" fontId="34" fillId="0" borderId="101" xfId="10" applyNumberFormat="1" applyFont="1" applyBorder="1" applyAlignment="1">
      <alignment horizontal="right" vertical="center"/>
    </xf>
    <xf numFmtId="177" fontId="34" fillId="0" borderId="49" xfId="10" applyNumberFormat="1" applyFont="1" applyBorder="1" applyAlignment="1">
      <alignment horizontal="right" vertical="center"/>
    </xf>
    <xf numFmtId="177" fontId="34" fillId="0" borderId="1" xfId="10" applyNumberFormat="1" applyFont="1" applyBorder="1" applyAlignment="1">
      <alignment horizontal="right" vertical="center"/>
    </xf>
    <xf numFmtId="176" fontId="34" fillId="0" borderId="102" xfId="10" applyNumberFormat="1" applyFont="1" applyBorder="1" applyAlignment="1">
      <alignment horizontal="center" vertical="center"/>
    </xf>
    <xf numFmtId="190" fontId="34" fillId="0" borderId="0" xfId="10" applyNumberFormat="1" applyFont="1" applyAlignment="1">
      <alignment horizontal="right" vertical="center"/>
    </xf>
    <xf numFmtId="49" fontId="34" fillId="0" borderId="57" xfId="10" applyNumberFormat="1" applyFont="1" applyBorder="1" applyAlignment="1">
      <alignment horizontal="distributed" vertical="center" justifyLastLine="1" shrinkToFit="1"/>
    </xf>
    <xf numFmtId="49" fontId="34" fillId="0" borderId="29" xfId="10" applyNumberFormat="1" applyFont="1" applyBorder="1" applyAlignment="1">
      <alignment horizontal="distributed" vertical="center" justifyLastLine="1" shrinkToFit="1"/>
    </xf>
    <xf numFmtId="177" fontId="34" fillId="0" borderId="2" xfId="10" applyNumberFormat="1" applyFont="1" applyBorder="1" applyAlignment="1">
      <alignment horizontal="right" vertical="center"/>
    </xf>
    <xf numFmtId="177" fontId="34" fillId="0" borderId="17" xfId="10" applyNumberFormat="1" applyFont="1" applyBorder="1" applyAlignment="1">
      <alignment horizontal="right" vertical="center"/>
    </xf>
    <xf numFmtId="177" fontId="34" fillId="0" borderId="10" xfId="10" applyNumberFormat="1" applyFont="1" applyBorder="1" applyAlignment="1">
      <alignment horizontal="right" vertical="center"/>
    </xf>
    <xf numFmtId="177" fontId="34" fillId="0" borderId="11" xfId="10" applyNumberFormat="1" applyFont="1" applyBorder="1" applyAlignment="1">
      <alignment horizontal="right" vertical="center"/>
    </xf>
    <xf numFmtId="49" fontId="34" fillId="0" borderId="57" xfId="10" applyNumberFormat="1" applyFont="1" applyBorder="1" applyAlignment="1">
      <alignment horizontal="right" vertical="center" wrapText="1" shrinkToFit="1"/>
    </xf>
    <xf numFmtId="49" fontId="34" fillId="0" borderId="29" xfId="10" applyNumberFormat="1" applyFont="1" applyBorder="1" applyAlignment="1">
      <alignment horizontal="right" vertical="center" wrapText="1" shrinkToFit="1"/>
    </xf>
    <xf numFmtId="177" fontId="34" fillId="0" borderId="103" xfId="10" applyNumberFormat="1" applyFont="1" applyBorder="1" applyAlignment="1">
      <alignment horizontal="right" vertical="center"/>
    </xf>
    <xf numFmtId="177" fontId="34" fillId="0" borderId="31" xfId="10" applyNumberFormat="1" applyFont="1" applyBorder="1" applyAlignment="1">
      <alignment horizontal="right" vertical="center"/>
    </xf>
    <xf numFmtId="49" fontId="36" fillId="0" borderId="91" xfId="10" applyNumberFormat="1" applyFont="1" applyBorder="1" applyAlignment="1">
      <alignment vertical="center" wrapText="1" shrinkToFit="1"/>
    </xf>
    <xf numFmtId="49" fontId="36" fillId="0" borderId="23" xfId="10" applyNumberFormat="1" applyFont="1" applyBorder="1" applyAlignment="1">
      <alignment vertical="center" wrapText="1" shrinkToFit="1"/>
    </xf>
    <xf numFmtId="176" fontId="34" fillId="0" borderId="48" xfId="10" applyNumberFormat="1" applyFont="1" applyBorder="1" applyAlignment="1">
      <alignment horizontal="center" vertical="center"/>
    </xf>
    <xf numFmtId="177" fontId="34" fillId="0" borderId="3" xfId="10" applyNumberFormat="1" applyFont="1" applyBorder="1" applyAlignment="1">
      <alignment horizontal="right" vertical="center"/>
    </xf>
    <xf numFmtId="177" fontId="34" fillId="0" borderId="18" xfId="10" applyNumberFormat="1" applyFont="1" applyBorder="1" applyAlignment="1">
      <alignment horizontal="right" vertical="center"/>
    </xf>
    <xf numFmtId="177" fontId="34" fillId="0" borderId="12" xfId="10" applyNumberFormat="1" applyFont="1" applyBorder="1" applyAlignment="1">
      <alignment horizontal="right" vertical="center"/>
    </xf>
    <xf numFmtId="177" fontId="34" fillId="0" borderId="104" xfId="10" applyNumberFormat="1" applyFont="1" applyBorder="1" applyAlignment="1">
      <alignment horizontal="right" vertical="center"/>
    </xf>
    <xf numFmtId="177" fontId="34" fillId="0" borderId="22" xfId="10" applyNumberFormat="1" applyFont="1" applyBorder="1" applyAlignment="1">
      <alignment horizontal="right" vertical="center"/>
    </xf>
    <xf numFmtId="176" fontId="34" fillId="0" borderId="105" xfId="10" applyNumberFormat="1" applyFont="1" applyBorder="1" applyAlignment="1">
      <alignment horizontal="center" vertical="center"/>
    </xf>
    <xf numFmtId="49" fontId="34" fillId="0" borderId="20" xfId="10" applyNumberFormat="1" applyFont="1" applyBorder="1" applyAlignment="1">
      <alignment horizontal="left" vertical="center" wrapText="1" indent="1" justifyLastLine="1"/>
    </xf>
    <xf numFmtId="176" fontId="36" fillId="0" borderId="47" xfId="10" applyNumberFormat="1" applyFont="1" applyBorder="1" applyAlignment="1">
      <alignment horizontal="center" vertical="center"/>
    </xf>
    <xf numFmtId="177" fontId="36" fillId="0" borderId="25" xfId="10" applyNumberFormat="1" applyFont="1" applyBorder="1" applyAlignment="1">
      <alignment horizontal="right" vertical="center"/>
    </xf>
    <xf numFmtId="177" fontId="36" fillId="0" borderId="106" xfId="10" applyNumberFormat="1" applyFont="1" applyBorder="1" applyAlignment="1">
      <alignment horizontal="right" vertical="center"/>
    </xf>
    <xf numFmtId="177" fontId="36" fillId="0" borderId="0" xfId="10" applyNumberFormat="1" applyFont="1" applyAlignment="1">
      <alignment horizontal="right" vertical="center"/>
    </xf>
    <xf numFmtId="177" fontId="36" fillId="0" borderId="107" xfId="10" applyNumberFormat="1" applyFont="1" applyBorder="1" applyAlignment="1">
      <alignment horizontal="right" vertical="center"/>
    </xf>
    <xf numFmtId="177" fontId="36" fillId="0" borderId="62" xfId="10" applyNumberFormat="1" applyFont="1" applyBorder="1" applyAlignment="1">
      <alignment horizontal="right" vertical="center"/>
    </xf>
    <xf numFmtId="177" fontId="36" fillId="0" borderId="29" xfId="10" applyNumberFormat="1" applyFont="1" applyBorder="1" applyAlignment="1">
      <alignment horizontal="right" vertical="center"/>
    </xf>
    <xf numFmtId="176" fontId="36" fillId="0" borderId="98" xfId="10" applyNumberFormat="1" applyFont="1" applyBorder="1" applyAlignment="1">
      <alignment horizontal="center" vertical="center"/>
    </xf>
    <xf numFmtId="190" fontId="36" fillId="0" borderId="0" xfId="10" applyNumberFormat="1" applyFont="1" applyAlignment="1">
      <alignment horizontal="right" vertical="center"/>
    </xf>
    <xf numFmtId="176" fontId="36" fillId="0" borderId="46" xfId="10" applyNumberFormat="1" applyFont="1" applyBorder="1" applyAlignment="1">
      <alignment horizontal="center" vertical="center"/>
    </xf>
    <xf numFmtId="177" fontId="34" fillId="0" borderId="77" xfId="10" applyNumberFormat="1" applyFont="1" applyBorder="1" applyAlignment="1">
      <alignment horizontal="right" vertical="center"/>
    </xf>
    <xf numFmtId="177" fontId="34" fillId="0" borderId="8" xfId="10" applyNumberFormat="1" applyFont="1" applyBorder="1" applyAlignment="1">
      <alignment horizontal="right" vertical="center"/>
    </xf>
    <xf numFmtId="177" fontId="34" fillId="0" borderId="108" xfId="10" applyNumberFormat="1" applyFont="1" applyBorder="1" applyAlignment="1">
      <alignment horizontal="right" vertical="center"/>
    </xf>
    <xf numFmtId="177" fontId="34" fillId="0" borderId="30" xfId="10" applyNumberFormat="1" applyFont="1" applyBorder="1" applyAlignment="1">
      <alignment horizontal="right" vertical="center"/>
    </xf>
    <xf numFmtId="176" fontId="36" fillId="0" borderId="102" xfId="10" applyNumberFormat="1" applyFont="1" applyBorder="1" applyAlignment="1">
      <alignment horizontal="center" vertical="center"/>
    </xf>
    <xf numFmtId="191" fontId="34" fillId="0" borderId="0" xfId="10" applyNumberFormat="1" applyFont="1" applyAlignment="1">
      <alignment horizontal="right" vertical="center"/>
    </xf>
    <xf numFmtId="192" fontId="34" fillId="0" borderId="0" xfId="10" applyNumberFormat="1" applyFont="1" applyAlignment="1">
      <alignment horizontal="right" vertical="center"/>
    </xf>
    <xf numFmtId="49" fontId="36" fillId="0" borderId="63" xfId="10" applyNumberFormat="1" applyFont="1" applyBorder="1" applyAlignment="1">
      <alignment vertical="center" wrapText="1" shrinkToFit="1"/>
    </xf>
    <xf numFmtId="49" fontId="36" fillId="0" borderId="64" xfId="10" applyNumberFormat="1" applyFont="1" applyBorder="1" applyAlignment="1">
      <alignment vertical="center" wrapText="1" shrinkToFit="1"/>
    </xf>
    <xf numFmtId="49" fontId="34" fillId="0" borderId="109" xfId="10" applyNumberFormat="1" applyFont="1" applyBorder="1" applyAlignment="1">
      <alignment horizontal="right" vertical="center"/>
    </xf>
    <xf numFmtId="176" fontId="36" fillId="0" borderId="110" xfId="10" applyNumberFormat="1" applyFont="1" applyBorder="1" applyAlignment="1">
      <alignment horizontal="center" vertical="center"/>
    </xf>
    <xf numFmtId="177" fontId="34" fillId="0" borderId="109" xfId="10" applyNumberFormat="1" applyFont="1" applyBorder="1" applyAlignment="1">
      <alignment horizontal="right" vertical="center"/>
    </xf>
    <xf numFmtId="177" fontId="34" fillId="0" borderId="111" xfId="10" applyNumberFormat="1" applyFont="1" applyBorder="1" applyAlignment="1">
      <alignment horizontal="right" vertical="center"/>
    </xf>
    <xf numFmtId="177" fontId="34" fillId="0" borderId="112" xfId="10" applyNumberFormat="1" applyFont="1" applyBorder="1" applyAlignment="1">
      <alignment horizontal="right" vertical="center"/>
    </xf>
    <xf numFmtId="177" fontId="34" fillId="0" borderId="113" xfId="10" applyNumberFormat="1" applyFont="1" applyBorder="1" applyAlignment="1">
      <alignment horizontal="right" vertical="center"/>
    </xf>
    <xf numFmtId="176" fontId="36" fillId="0" borderId="114" xfId="10" applyNumberFormat="1" applyFont="1" applyBorder="1" applyAlignment="1">
      <alignment horizontal="center" vertical="center"/>
    </xf>
    <xf numFmtId="179" fontId="36" fillId="0" borderId="70" xfId="10" applyNumberFormat="1" applyFont="1" applyBorder="1" applyAlignment="1">
      <alignment horizontal="right" vertical="center"/>
    </xf>
    <xf numFmtId="179" fontId="36" fillId="0" borderId="115" xfId="10" applyNumberFormat="1" applyFont="1" applyBorder="1" applyAlignment="1">
      <alignment horizontal="right" vertical="center"/>
    </xf>
    <xf numFmtId="179" fontId="36" fillId="0" borderId="72" xfId="10" applyNumberFormat="1" applyFont="1" applyBorder="1" applyAlignment="1">
      <alignment horizontal="right" vertical="center"/>
    </xf>
    <xf numFmtId="179" fontId="36" fillId="0" borderId="74" xfId="10" applyNumberFormat="1" applyFont="1" applyBorder="1" applyAlignment="1">
      <alignment horizontal="right" vertical="center"/>
    </xf>
    <xf numFmtId="179" fontId="36" fillId="0" borderId="75" xfId="10" applyNumberFormat="1" applyFont="1" applyBorder="1" applyAlignment="1">
      <alignment horizontal="right" vertical="center"/>
    </xf>
    <xf numFmtId="49" fontId="34" fillId="0" borderId="23" xfId="10" applyNumberFormat="1" applyFont="1" applyBorder="1" applyAlignment="1">
      <alignment horizontal="left" vertical="center" wrapText="1" indent="1" justifyLastLine="1"/>
    </xf>
    <xf numFmtId="176" fontId="10" fillId="0" borderId="29" xfId="10" applyNumberFormat="1" applyFont="1" applyBorder="1" applyAlignment="1">
      <alignment vertical="center"/>
    </xf>
    <xf numFmtId="176" fontId="10" fillId="0" borderId="25" xfId="10" applyNumberFormat="1" applyFont="1" applyBorder="1" applyAlignment="1">
      <alignment vertical="center"/>
    </xf>
    <xf numFmtId="176" fontId="10" fillId="0" borderId="28" xfId="10" applyNumberFormat="1" applyFont="1" applyBorder="1" applyAlignment="1">
      <alignment vertical="center"/>
    </xf>
    <xf numFmtId="176" fontId="10" fillId="0" borderId="116" xfId="10" applyNumberFormat="1" applyFont="1" applyBorder="1" applyAlignment="1">
      <alignment vertical="center"/>
    </xf>
    <xf numFmtId="176" fontId="10" fillId="0" borderId="45" xfId="10" applyNumberFormat="1" applyFont="1" applyBorder="1" applyAlignment="1">
      <alignment vertical="center"/>
    </xf>
    <xf numFmtId="176" fontId="10" fillId="0" borderId="5" xfId="10" applyNumberFormat="1" applyFont="1" applyBorder="1" applyAlignment="1">
      <alignment vertical="center"/>
    </xf>
    <xf numFmtId="176" fontId="10" fillId="0" borderId="117" xfId="10" applyNumberFormat="1" applyFont="1" applyBorder="1" applyAlignment="1">
      <alignment vertical="center"/>
    </xf>
    <xf numFmtId="49" fontId="7" fillId="0" borderId="57" xfId="10" applyNumberFormat="1" applyFont="1" applyBorder="1" applyAlignment="1">
      <alignment horizontal="distributed" vertical="center" justifyLastLine="1"/>
    </xf>
    <xf numFmtId="49" fontId="7" fillId="0" borderId="29" xfId="10" applyNumberFormat="1" applyFont="1" applyBorder="1" applyAlignment="1">
      <alignment horizontal="distributed" vertical="center" justifyLastLine="1"/>
    </xf>
    <xf numFmtId="49" fontId="7" fillId="0" borderId="1" xfId="10" applyNumberFormat="1" applyFont="1" applyBorder="1" applyAlignment="1">
      <alignment horizontal="right" vertical="center"/>
    </xf>
    <xf numFmtId="176" fontId="7" fillId="0" borderId="30" xfId="10" applyNumberFormat="1" applyFont="1" applyBorder="1" applyAlignment="1">
      <alignment horizontal="right" vertical="center"/>
    </xf>
    <xf numFmtId="176" fontId="7" fillId="0" borderId="1" xfId="10" applyNumberFormat="1" applyFont="1" applyBorder="1" applyAlignment="1">
      <alignment horizontal="right" vertical="center"/>
    </xf>
    <xf numFmtId="176" fontId="7" fillId="0" borderId="77" xfId="10" applyNumberFormat="1" applyFont="1" applyBorder="1" applyAlignment="1">
      <alignment horizontal="right" vertical="center"/>
    </xf>
    <xf numFmtId="176" fontId="7" fillId="0" borderId="101" xfId="10" applyNumberFormat="1" applyFont="1" applyBorder="1" applyAlignment="1">
      <alignment horizontal="right" vertical="center"/>
    </xf>
    <xf numFmtId="176" fontId="7" fillId="0" borderId="49" xfId="10" applyNumberFormat="1" applyFont="1" applyBorder="1" applyAlignment="1">
      <alignment horizontal="right" vertical="center"/>
    </xf>
    <xf numFmtId="176" fontId="7" fillId="0" borderId="41" xfId="10" applyNumberFormat="1" applyFont="1" applyBorder="1" applyAlignment="1">
      <alignment horizontal="right" vertical="center"/>
    </xf>
    <xf numFmtId="176" fontId="7" fillId="0" borderId="118" xfId="10" applyNumberFormat="1" applyFont="1" applyBorder="1" applyAlignment="1">
      <alignment horizontal="right" vertical="center"/>
    </xf>
    <xf numFmtId="49" fontId="7" fillId="0" borderId="2" xfId="10" applyNumberFormat="1" applyFont="1" applyBorder="1" applyAlignment="1">
      <alignment horizontal="right" vertical="center"/>
    </xf>
    <xf numFmtId="176" fontId="7" fillId="0" borderId="31" xfId="10" applyNumberFormat="1" applyFont="1" applyBorder="1" applyAlignment="1">
      <alignment horizontal="right" vertical="center"/>
    </xf>
    <xf numFmtId="176" fontId="7" fillId="0" borderId="2" xfId="10" applyNumberFormat="1" applyFont="1" applyBorder="1" applyAlignment="1">
      <alignment horizontal="right" vertical="center"/>
    </xf>
    <xf numFmtId="176" fontId="7" fillId="0" borderId="17" xfId="10" applyNumberFormat="1" applyFont="1" applyBorder="1" applyAlignment="1">
      <alignment horizontal="right" vertical="center"/>
    </xf>
    <xf numFmtId="176" fontId="7" fillId="0" borderId="10" xfId="10" applyNumberFormat="1" applyFont="1" applyBorder="1" applyAlignment="1">
      <alignment horizontal="right" vertical="center"/>
    </xf>
    <xf numFmtId="176" fontId="7" fillId="0" borderId="11" xfId="10" applyNumberFormat="1" applyFont="1" applyBorder="1" applyAlignment="1">
      <alignment horizontal="right" vertical="center"/>
    </xf>
    <xf numFmtId="176" fontId="7" fillId="0" borderId="82" xfId="10" applyNumberFormat="1" applyFont="1" applyBorder="1" applyAlignment="1">
      <alignment horizontal="right" vertical="center"/>
    </xf>
    <xf numFmtId="49" fontId="7" fillId="0" borderId="57" xfId="10" applyNumberFormat="1" applyFont="1" applyBorder="1" applyAlignment="1">
      <alignment horizontal="right" vertical="center" justifyLastLine="1"/>
    </xf>
    <xf numFmtId="49" fontId="7" fillId="0" borderId="29" xfId="10" applyNumberFormat="1" applyFont="1" applyBorder="1" applyAlignment="1">
      <alignment horizontal="right" vertical="center" justifyLastLine="1"/>
    </xf>
    <xf numFmtId="49" fontId="10" fillId="0" borderId="91" xfId="10" applyNumberFormat="1" applyFont="1" applyBorder="1" applyAlignment="1">
      <alignment vertical="center" justifyLastLine="1"/>
    </xf>
    <xf numFmtId="49" fontId="10" fillId="0" borderId="23" xfId="10" applyNumberFormat="1" applyFont="1" applyBorder="1" applyAlignment="1">
      <alignment vertical="center" justifyLastLine="1"/>
    </xf>
    <xf numFmtId="49" fontId="7" fillId="0" borderId="3" xfId="10" applyNumberFormat="1" applyFont="1" applyBorder="1" applyAlignment="1">
      <alignment horizontal="right" vertical="center"/>
    </xf>
    <xf numFmtId="176" fontId="7" fillId="0" borderId="22" xfId="10" applyNumberFormat="1" applyFont="1" applyBorder="1" applyAlignment="1">
      <alignment horizontal="right" vertical="center"/>
    </xf>
    <xf numFmtId="176" fontId="7" fillId="0" borderId="3" xfId="10" applyNumberFormat="1" applyFont="1" applyBorder="1" applyAlignment="1">
      <alignment horizontal="right" vertical="center"/>
    </xf>
    <xf numFmtId="176" fontId="7" fillId="0" borderId="18" xfId="10" applyNumberFormat="1" applyFont="1" applyBorder="1" applyAlignment="1">
      <alignment horizontal="right" vertical="center"/>
    </xf>
    <xf numFmtId="176" fontId="7" fillId="0" borderId="12" xfId="10" applyNumberFormat="1" applyFont="1" applyBorder="1" applyAlignment="1">
      <alignment horizontal="right" vertical="center"/>
    </xf>
    <xf numFmtId="176" fontId="7" fillId="0" borderId="13" xfId="10" applyNumberFormat="1" applyFont="1" applyBorder="1" applyAlignment="1">
      <alignment horizontal="right" vertical="center"/>
    </xf>
    <xf numFmtId="176" fontId="7" fillId="0" borderId="85" xfId="10" applyNumberFormat="1" applyFont="1" applyBorder="1" applyAlignment="1">
      <alignment horizontal="right" vertical="center"/>
    </xf>
    <xf numFmtId="176" fontId="10" fillId="0" borderId="20" xfId="10" applyNumberFormat="1" applyFont="1" applyBorder="1" applyAlignment="1">
      <alignment horizontal="right" vertical="center"/>
    </xf>
    <xf numFmtId="176" fontId="10" fillId="0" borderId="24" xfId="10" applyNumberFormat="1" applyFont="1" applyBorder="1" applyAlignment="1">
      <alignment horizontal="right" vertical="center"/>
    </xf>
    <xf numFmtId="176" fontId="10" fillId="0" borderId="19" xfId="10" applyNumberFormat="1" applyFont="1" applyBorder="1" applyAlignment="1">
      <alignment horizontal="right" vertical="center"/>
    </xf>
    <xf numFmtId="176" fontId="10" fillId="0" borderId="89" xfId="10" applyNumberFormat="1" applyFont="1" applyBorder="1" applyAlignment="1">
      <alignment horizontal="right" vertical="center"/>
    </xf>
    <xf numFmtId="176" fontId="10" fillId="0" borderId="43" xfId="10" applyNumberFormat="1" applyFont="1" applyBorder="1" applyAlignment="1">
      <alignment horizontal="right" vertical="center"/>
    </xf>
    <xf numFmtId="176" fontId="10" fillId="0" borderId="58" xfId="10" applyNumberFormat="1" applyFont="1" applyBorder="1" applyAlignment="1">
      <alignment horizontal="right" vertical="center"/>
    </xf>
    <xf numFmtId="49" fontId="7" fillId="0" borderId="57" xfId="10" applyNumberFormat="1" applyFont="1" applyBorder="1" applyAlignment="1">
      <alignment horizontal="distributed" vertical="center" justifyLastLine="1"/>
    </xf>
    <xf numFmtId="176" fontId="7" fillId="0" borderId="16" xfId="10" applyNumberFormat="1" applyFont="1" applyBorder="1" applyAlignment="1">
      <alignment horizontal="right" vertical="center"/>
    </xf>
    <xf numFmtId="176" fontId="7" fillId="0" borderId="8" xfId="10" applyNumberFormat="1" applyFont="1" applyBorder="1" applyAlignment="1">
      <alignment horizontal="right" vertical="center"/>
    </xf>
    <xf numFmtId="176" fontId="7" fillId="0" borderId="9" xfId="10" applyNumberFormat="1" applyFont="1" applyBorder="1" applyAlignment="1">
      <alignment horizontal="right" vertical="center"/>
    </xf>
    <xf numFmtId="176" fontId="7" fillId="0" borderId="79" xfId="10" applyNumberFormat="1" applyFont="1" applyBorder="1" applyAlignment="1">
      <alignment horizontal="right" vertical="center"/>
    </xf>
    <xf numFmtId="49" fontId="7" fillId="0" borderId="57" xfId="10" applyNumberFormat="1" applyFont="1" applyBorder="1" applyAlignment="1">
      <alignment horizontal="right" vertical="center" wrapText="1" justifyLastLine="1"/>
    </xf>
    <xf numFmtId="49" fontId="7" fillId="0" borderId="29" xfId="10" applyNumberFormat="1" applyFont="1" applyBorder="1" applyAlignment="1">
      <alignment horizontal="right" vertical="center" wrapText="1" justifyLastLine="1"/>
    </xf>
    <xf numFmtId="49" fontId="10" fillId="0" borderId="91" xfId="10" applyNumberFormat="1" applyFont="1" applyBorder="1" applyAlignment="1">
      <alignment vertical="center" wrapText="1" justifyLastLine="1"/>
    </xf>
    <xf numFmtId="49" fontId="10" fillId="0" borderId="23" xfId="10" applyNumberFormat="1" applyFont="1" applyBorder="1" applyAlignment="1">
      <alignment vertical="center" wrapText="1" justifyLastLine="1"/>
    </xf>
    <xf numFmtId="179" fontId="10" fillId="0" borderId="20" xfId="10" applyNumberFormat="1" applyFont="1" applyBorder="1" applyAlignment="1">
      <alignment horizontal="right" vertical="center"/>
    </xf>
    <xf numFmtId="179" fontId="10" fillId="0" borderId="24" xfId="10" applyNumberFormat="1" applyFont="1" applyBorder="1" applyAlignment="1">
      <alignment horizontal="right" vertical="center"/>
    </xf>
    <xf numFmtId="179" fontId="10" fillId="0" borderId="19" xfId="10" applyNumberFormat="1" applyFont="1" applyBorder="1" applyAlignment="1">
      <alignment horizontal="right" vertical="center"/>
    </xf>
    <xf numFmtId="179" fontId="10" fillId="0" borderId="89" xfId="10" applyNumberFormat="1" applyFont="1" applyBorder="1" applyAlignment="1">
      <alignment horizontal="right" vertical="center"/>
    </xf>
    <xf numFmtId="179" fontId="10" fillId="0" borderId="43" xfId="10" applyNumberFormat="1" applyFont="1" applyBorder="1" applyAlignment="1">
      <alignment horizontal="right" vertical="center"/>
    </xf>
    <xf numFmtId="179" fontId="10" fillId="0" borderId="58" xfId="10" applyNumberFormat="1" applyFont="1" applyBorder="1" applyAlignment="1">
      <alignment horizontal="right" vertical="center"/>
    </xf>
    <xf numFmtId="49" fontId="7" fillId="0" borderId="57" xfId="10" applyNumberFormat="1" applyFont="1" applyBorder="1" applyAlignment="1">
      <alignment horizontal="center" vertical="center" shrinkToFit="1"/>
    </xf>
    <xf numFmtId="49" fontId="7" fillId="0" borderId="29" xfId="10" applyNumberFormat="1" applyFont="1" applyBorder="1" applyAlignment="1">
      <alignment horizontal="center" vertical="center" shrinkToFit="1"/>
    </xf>
    <xf numFmtId="179" fontId="7" fillId="0" borderId="30" xfId="10" applyNumberFormat="1" applyFont="1" applyBorder="1" applyAlignment="1">
      <alignment vertical="center"/>
    </xf>
    <xf numFmtId="179" fontId="7" fillId="0" borderId="1" xfId="10" applyNumberFormat="1" applyFont="1" applyBorder="1" applyAlignment="1">
      <alignment vertical="center"/>
    </xf>
    <xf numFmtId="179" fontId="7" fillId="0" borderId="16" xfId="10" applyNumberFormat="1" applyFont="1" applyBorder="1" applyAlignment="1">
      <alignment vertical="center"/>
    </xf>
    <xf numFmtId="179" fontId="7" fillId="0" borderId="8" xfId="10" applyNumberFormat="1" applyFont="1" applyBorder="1" applyAlignment="1">
      <alignment vertical="center"/>
    </xf>
    <xf numFmtId="179" fontId="7" fillId="0" borderId="9" xfId="10" applyNumberFormat="1" applyFont="1" applyBorder="1" applyAlignment="1">
      <alignment vertical="center"/>
    </xf>
    <xf numFmtId="179" fontId="7" fillId="0" borderId="79" xfId="10" applyNumberFormat="1" applyFont="1" applyBorder="1" applyAlignment="1">
      <alignment vertical="center"/>
    </xf>
    <xf numFmtId="179" fontId="7" fillId="0" borderId="31" xfId="10" applyNumberFormat="1" applyFont="1" applyBorder="1" applyAlignment="1">
      <alignment vertical="center"/>
    </xf>
    <xf numFmtId="179" fontId="7" fillId="0" borderId="2" xfId="10" applyNumberFormat="1" applyFont="1" applyBorder="1" applyAlignment="1">
      <alignment vertical="center"/>
    </xf>
    <xf numFmtId="179" fontId="7" fillId="0" borderId="17" xfId="10" applyNumberFormat="1" applyFont="1" applyBorder="1" applyAlignment="1">
      <alignment vertical="center"/>
    </xf>
    <xf numFmtId="179" fontId="7" fillId="0" borderId="10" xfId="10" applyNumberFormat="1" applyFont="1" applyBorder="1" applyAlignment="1">
      <alignment vertical="center"/>
    </xf>
    <xf numFmtId="179" fontId="7" fillId="0" borderId="11" xfId="10" applyNumberFormat="1" applyFont="1" applyBorder="1" applyAlignment="1">
      <alignment vertical="center"/>
    </xf>
    <xf numFmtId="179" fontId="7" fillId="0" borderId="82" xfId="10" applyNumberFormat="1" applyFont="1" applyBorder="1" applyAlignment="1">
      <alignment vertical="center"/>
    </xf>
    <xf numFmtId="49" fontId="10" fillId="0" borderId="63" xfId="10" applyNumberFormat="1" applyFont="1" applyBorder="1" applyAlignment="1">
      <alignment vertical="center" wrapText="1" shrinkToFit="1"/>
    </xf>
    <xf numFmtId="49" fontId="10" fillId="0" borderId="64" xfId="10" applyNumberFormat="1" applyFont="1" applyBorder="1" applyAlignment="1">
      <alignment vertical="center" wrapText="1" shrinkToFit="1"/>
    </xf>
    <xf numFmtId="49" fontId="7" fillId="0" borderId="109" xfId="10" applyNumberFormat="1" applyFont="1" applyBorder="1" applyAlignment="1">
      <alignment horizontal="right" vertical="center"/>
    </xf>
    <xf numFmtId="179" fontId="7" fillId="0" borderId="119" xfId="10" applyNumberFormat="1" applyFont="1" applyBorder="1" applyAlignment="1">
      <alignment vertical="center"/>
    </xf>
    <xf numFmtId="179" fontId="7" fillId="0" borderId="109" xfId="10" applyNumberFormat="1" applyFont="1" applyBorder="1" applyAlignment="1">
      <alignment vertical="center"/>
    </xf>
    <xf numFmtId="179" fontId="7" fillId="0" borderId="120" xfId="10" applyNumberFormat="1" applyFont="1" applyBorder="1" applyAlignment="1">
      <alignment vertical="center"/>
    </xf>
    <xf numFmtId="179" fontId="7" fillId="0" borderId="112" xfId="10" applyNumberFormat="1" applyFont="1" applyBorder="1" applyAlignment="1">
      <alignment vertical="center"/>
    </xf>
    <xf numFmtId="179" fontId="7" fillId="0" borderId="113" xfId="10" applyNumberFormat="1" applyFont="1" applyBorder="1" applyAlignment="1">
      <alignment vertical="center"/>
    </xf>
    <xf numFmtId="179" fontId="7" fillId="0" borderId="121" xfId="10" applyNumberFormat="1" applyFont="1" applyBorder="1" applyAlignment="1">
      <alignment vertical="center"/>
    </xf>
    <xf numFmtId="0" fontId="10" fillId="0" borderId="53" xfId="8" applyFont="1" applyBorder="1" applyAlignment="1">
      <alignment vertical="center" justifyLastLine="1"/>
    </xf>
    <xf numFmtId="49" fontId="10" fillId="0" borderId="54" xfId="10" applyNumberFormat="1" applyFont="1" applyBorder="1" applyAlignment="1">
      <alignment vertical="center" wrapText="1" shrinkToFit="1"/>
    </xf>
    <xf numFmtId="49" fontId="7" fillId="0" borderId="55" xfId="10" applyNumberFormat="1" applyFont="1" applyBorder="1" applyAlignment="1">
      <alignment horizontal="right" vertical="center"/>
    </xf>
    <xf numFmtId="179" fontId="7" fillId="0" borderId="55" xfId="10" applyNumberFormat="1" applyFont="1" applyBorder="1" applyAlignment="1">
      <alignment vertical="center"/>
    </xf>
    <xf numFmtId="179" fontId="7" fillId="0" borderId="70" xfId="10" applyNumberFormat="1" applyFont="1" applyBorder="1" applyAlignment="1">
      <alignment vertical="center"/>
    </xf>
    <xf numFmtId="179" fontId="7" fillId="0" borderId="71" xfId="10" applyNumberFormat="1" applyFont="1" applyBorder="1" applyAlignment="1">
      <alignment vertical="center"/>
    </xf>
    <xf numFmtId="179" fontId="7" fillId="0" borderId="72" xfId="10" applyNumberFormat="1" applyFont="1" applyBorder="1" applyAlignment="1">
      <alignment vertical="center"/>
    </xf>
    <xf numFmtId="179" fontId="7" fillId="0" borderId="74" xfId="10" applyNumberFormat="1" applyFont="1" applyBorder="1" applyAlignment="1">
      <alignment vertical="center"/>
    </xf>
    <xf numFmtId="179" fontId="7" fillId="0" borderId="75" xfId="10" applyNumberFormat="1" applyFont="1" applyBorder="1" applyAlignment="1">
      <alignment vertical="center"/>
    </xf>
    <xf numFmtId="179" fontId="7" fillId="0" borderId="111" xfId="10" applyNumberFormat="1" applyFont="1" applyBorder="1" applyAlignment="1">
      <alignment vertical="center"/>
    </xf>
    <xf numFmtId="176" fontId="34" fillId="0" borderId="0" xfId="10" applyNumberFormat="1" applyFont="1" applyAlignment="1">
      <alignment horizontal="left" vertical="center"/>
    </xf>
    <xf numFmtId="49" fontId="34" fillId="0" borderId="0" xfId="10" applyNumberFormat="1" applyFont="1" applyAlignment="1">
      <alignment horizontal="center" vertical="top"/>
    </xf>
    <xf numFmtId="176" fontId="34" fillId="0" borderId="0" xfId="10" applyNumberFormat="1" applyFont="1" applyAlignment="1">
      <alignment horizontal="right"/>
    </xf>
    <xf numFmtId="176" fontId="34" fillId="0" borderId="0" xfId="10" applyNumberFormat="1" applyFont="1" applyAlignment="1">
      <alignment horizontal="right" vertical="center"/>
    </xf>
    <xf numFmtId="192" fontId="34" fillId="0" borderId="0" xfId="10" applyNumberFormat="1" applyFont="1" applyAlignment="1">
      <alignment horizontal="right"/>
    </xf>
    <xf numFmtId="49" fontId="34" fillId="0" borderId="0" xfId="10" applyNumberFormat="1" applyFont="1" applyAlignment="1">
      <alignment horizontal="center"/>
    </xf>
    <xf numFmtId="190" fontId="34" fillId="0" borderId="0" xfId="10" applyNumberFormat="1" applyFont="1" applyAlignment="1">
      <alignment horizontal="right"/>
    </xf>
    <xf numFmtId="191" fontId="34" fillId="0" borderId="0" xfId="10" applyNumberFormat="1" applyFont="1" applyAlignment="1">
      <alignment horizontal="right"/>
    </xf>
  </cellXfs>
  <cellStyles count="11">
    <cellStyle name="ハイパーリンク 2" xfId="6" xr:uid="{75F78A29-787E-482D-9E27-30EE0B51812E}"/>
    <cellStyle name="桁区切り 2" xfId="4" xr:uid="{EA29101F-9F6D-4BC0-BFCE-CF75441E0BA2}"/>
    <cellStyle name="標準" xfId="0" builtinId="0"/>
    <cellStyle name="標準 2" xfId="1" xr:uid="{00000000-0005-0000-0000-000002000000}"/>
    <cellStyle name="標準 2 2" xfId="3" xr:uid="{59CCFE0B-D395-4B98-A0DF-53B8B78A46C9}"/>
    <cellStyle name="標準 3" xfId="5" xr:uid="{DD8A7572-8ECE-4D3B-A9D0-445540ED8F22}"/>
    <cellStyle name="標準_202／203.XLS" xfId="7" xr:uid="{C7067953-F521-4DF5-B8E9-466BA8AA7151}"/>
    <cellStyle name="標準_JB16" xfId="10" xr:uid="{9E428447-C71F-4B86-8040-1A2136E9E638}"/>
    <cellStyle name="標準_Sheet1" xfId="2" xr:uid="{00000000-0005-0000-0000-000003000000}"/>
    <cellStyle name="標準_Sheet1 2" xfId="8" xr:uid="{03533F3F-CFFC-4014-AB46-785092362EB2}"/>
    <cellStyle name="標準_第7表" xfId="9" xr:uid="{D2DE5293-7304-422B-A66F-0C03B07C4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100</xdr:row>
      <xdr:rowOff>0</xdr:rowOff>
    </xdr:from>
    <xdr:to>
      <xdr:col>10</xdr:col>
      <xdr:colOff>462005</xdr:colOff>
      <xdr:row>100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AF197A6-8217-49C3-B9F4-22BECBF1145C}"/>
            </a:ext>
          </a:extLst>
        </xdr:cNvPr>
        <xdr:cNvSpPr/>
      </xdr:nvSpPr>
      <xdr:spPr>
        <a:xfrm>
          <a:off x="7038975" y="4762500"/>
          <a:ext cx="414380" cy="0"/>
        </a:xfrm>
        <a:prstGeom prst="rightBrace">
          <a:avLst>
            <a:gd name="adj1" fmla="val 8333"/>
            <a:gd name="adj2" fmla="val 52381"/>
          </a:avLst>
        </a:prstGeom>
        <a:ln w="317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9_toshikeikaku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9_toshikeikak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ehara-sb\Downloads\OneDrive_18_2026-6-11\S-02-2_&#37117;&#24066;&#35336;&#30011;&#26045;&#35373;&#12398;&#29366;&#27841;&#65288;&#20844;&#22290;&#65289;.xlsx" TargetMode="External"/><Relationship Id="rId1" Type="http://schemas.openxmlformats.org/officeDocument/2006/relationships/externalLinkPath" Target="OneDrive_18_2026-6-11/S-02-2_&#37117;&#24066;&#35336;&#30011;&#26045;&#35373;&#12398;&#29366;&#27841;&#65288;&#20844;&#2229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ehara-sb\Downloads\OneDrive_18_2026-6-11\S-03_&#20844;&#20849;&#19979;&#27700;&#36947;&#12398;&#29366;&#27841;.xlsx" TargetMode="External"/><Relationship Id="rId1" Type="http://schemas.openxmlformats.org/officeDocument/2006/relationships/externalLinkPath" Target="OneDrive_18_2026-6-11/S-03_&#20844;&#20849;&#19979;&#27700;&#3694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S-1"/>
      <sheetName val="S-2-1"/>
      <sheetName val="S-2-2-1"/>
      <sheetName val="S-2-2-2"/>
      <sheetName val="S-3"/>
      <sheetName val="S-4"/>
      <sheetName val="S-5"/>
      <sheetName val="S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-2-2台帳（公園）"/>
      <sheetName val="S-2-2-1"/>
      <sheetName val="S-2-2-2"/>
    </sheetNames>
    <sheetDataSet>
      <sheetData sheetId="0" refreshError="1"/>
      <sheetData sheetId="1" refreshError="1"/>
      <sheetData sheetId="2">
        <row r="6">
          <cell r="I6">
            <v>0.02</v>
          </cell>
        </row>
        <row r="7">
          <cell r="I7">
            <v>0.1</v>
          </cell>
        </row>
        <row r="8">
          <cell r="I8">
            <v>0.04</v>
          </cell>
        </row>
        <row r="9">
          <cell r="I9">
            <v>0.1</v>
          </cell>
        </row>
        <row r="10">
          <cell r="I10">
            <v>0.02</v>
          </cell>
        </row>
        <row r="11">
          <cell r="I11">
            <v>0.05</v>
          </cell>
        </row>
        <row r="12">
          <cell r="I12">
            <v>0.1</v>
          </cell>
        </row>
        <row r="13">
          <cell r="I13">
            <v>0.08</v>
          </cell>
        </row>
        <row r="14">
          <cell r="I14">
            <v>0.02</v>
          </cell>
        </row>
        <row r="15">
          <cell r="I15">
            <v>7.0000000000000007E-2</v>
          </cell>
        </row>
        <row r="16">
          <cell r="I16">
            <v>7.0000000000000007E-2</v>
          </cell>
        </row>
        <row r="17">
          <cell r="I17">
            <v>0.06</v>
          </cell>
        </row>
        <row r="18">
          <cell r="I18">
            <v>0.02</v>
          </cell>
        </row>
        <row r="19">
          <cell r="I19">
            <v>0.05</v>
          </cell>
        </row>
        <row r="20">
          <cell r="I20">
            <v>0.12</v>
          </cell>
        </row>
        <row r="21">
          <cell r="I21">
            <v>0.04</v>
          </cell>
        </row>
        <row r="22">
          <cell r="I22">
            <v>0.06</v>
          </cell>
        </row>
        <row r="23">
          <cell r="I23">
            <v>7.0000000000000007E-2</v>
          </cell>
        </row>
        <row r="24">
          <cell r="I24">
            <v>7.0000000000000007E-2</v>
          </cell>
        </row>
        <row r="25">
          <cell r="I25">
            <v>7.0000000000000007E-2</v>
          </cell>
        </row>
        <row r="26">
          <cell r="I26">
            <v>0.08</v>
          </cell>
        </row>
        <row r="27">
          <cell r="I27">
            <v>0.06</v>
          </cell>
        </row>
        <row r="28">
          <cell r="I28">
            <v>0.16</v>
          </cell>
        </row>
        <row r="29">
          <cell r="I29">
            <v>0.13</v>
          </cell>
        </row>
        <row r="30">
          <cell r="I30">
            <v>0.12</v>
          </cell>
        </row>
        <row r="31">
          <cell r="I31">
            <v>0.3</v>
          </cell>
        </row>
        <row r="32">
          <cell r="I32">
            <v>0.32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-3台帳"/>
      <sheetName val="S-3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A19E-1108-491A-B19B-32C87595E674}">
  <dimension ref="A1:D11"/>
  <sheetViews>
    <sheetView workbookViewId="0">
      <selection activeCell="D19" sqref="D19"/>
    </sheetView>
  </sheetViews>
  <sheetFormatPr defaultRowHeight="18.75" x14ac:dyDescent="0.15"/>
  <cols>
    <col min="1" max="1" width="9" style="70"/>
    <col min="2" max="2" width="4.25" style="70" customWidth="1"/>
    <col min="3" max="3" width="40.625" style="70" customWidth="1"/>
    <col min="4" max="4" width="10.625" style="70" customWidth="1"/>
    <col min="5" max="16384" width="9" style="70"/>
  </cols>
  <sheetData>
    <row r="1" spans="1:4" ht="21" x14ac:dyDescent="0.15">
      <c r="A1" s="69" t="s">
        <v>158</v>
      </c>
      <c r="B1" s="69"/>
      <c r="C1" s="69"/>
    </row>
    <row r="2" spans="1:4" ht="21" x14ac:dyDescent="0.15">
      <c r="A2" s="69" t="s">
        <v>48</v>
      </c>
      <c r="B2" s="69"/>
      <c r="C2" s="69"/>
    </row>
    <row r="4" spans="1:4" x14ac:dyDescent="0.15">
      <c r="A4" s="71" t="s">
        <v>49</v>
      </c>
      <c r="B4" s="72" t="s">
        <v>50</v>
      </c>
      <c r="C4" s="73"/>
      <c r="D4" s="74" t="s">
        <v>49</v>
      </c>
    </row>
    <row r="5" spans="1:4" x14ac:dyDescent="0.15">
      <c r="A5" s="75" t="s">
        <v>51</v>
      </c>
      <c r="B5" s="76" t="s">
        <v>52</v>
      </c>
      <c r="C5" s="77"/>
      <c r="D5" s="74" t="s">
        <v>53</v>
      </c>
    </row>
    <row r="6" spans="1:4" x14ac:dyDescent="0.15">
      <c r="A6" s="78"/>
      <c r="B6" s="79"/>
      <c r="C6" s="80"/>
      <c r="D6" s="74" t="s">
        <v>54</v>
      </c>
    </row>
    <row r="7" spans="1:4" x14ac:dyDescent="0.15">
      <c r="A7" s="81"/>
      <c r="B7" s="82"/>
      <c r="C7" s="83"/>
      <c r="D7" s="74" t="s">
        <v>55</v>
      </c>
    </row>
    <row r="8" spans="1:4" x14ac:dyDescent="0.15">
      <c r="A8" s="84" t="s">
        <v>56</v>
      </c>
      <c r="B8" s="72" t="s">
        <v>57</v>
      </c>
      <c r="C8" s="72"/>
      <c r="D8" s="74" t="s">
        <v>56</v>
      </c>
    </row>
    <row r="9" spans="1:4" x14ac:dyDescent="0.15">
      <c r="A9" s="84" t="s">
        <v>58</v>
      </c>
      <c r="B9" s="72" t="s">
        <v>59</v>
      </c>
      <c r="C9" s="72"/>
      <c r="D9" s="74" t="s">
        <v>58</v>
      </c>
    </row>
    <row r="10" spans="1:4" x14ac:dyDescent="0.15">
      <c r="A10" s="84" t="s">
        <v>60</v>
      </c>
      <c r="B10" s="72" t="s">
        <v>61</v>
      </c>
      <c r="C10" s="72"/>
      <c r="D10" s="74" t="s">
        <v>60</v>
      </c>
    </row>
    <row r="11" spans="1:4" x14ac:dyDescent="0.15">
      <c r="A11" s="84" t="s">
        <v>62</v>
      </c>
      <c r="B11" s="72" t="s">
        <v>63</v>
      </c>
      <c r="C11" s="72"/>
      <c r="D11" s="74" t="s">
        <v>62</v>
      </c>
    </row>
  </sheetData>
  <mergeCells count="2">
    <mergeCell ref="A5:A7"/>
    <mergeCell ref="B5:C7"/>
  </mergeCells>
  <phoneticPr fontId="5"/>
  <hyperlinks>
    <hyperlink ref="D4" location="'S-1'!A1" display="S-1" xr:uid="{D6CF903A-8858-41DD-8441-698354B7EE24}"/>
    <hyperlink ref="D5" location="'S-2-1'!A1" display="S-2-1" xr:uid="{DE2736B0-F645-4CF2-B6A1-F994C04B2E50}"/>
    <hyperlink ref="D6" location="'S-2-2-1'!A1" display="S-2-2-1" xr:uid="{37C1BFA3-CB39-4A60-B03A-B79D24B15703}"/>
    <hyperlink ref="D7" location="'S-2-2-2'!A1" display="S-2-2-2" xr:uid="{4B9B9AFE-7E01-4EF7-9E6E-253B1F72EA19}"/>
    <hyperlink ref="D8" location="'S-3'!A1" display="S-3" xr:uid="{EC3260EF-11A8-4925-AC94-A2B4FD0A2200}"/>
    <hyperlink ref="D9" location="'S-4'!A1" display="S-4" xr:uid="{7870474F-6B26-4EC4-9FAF-6FFCBA69BF9E}"/>
    <hyperlink ref="D10" location="'S-5'!A1" display="S-5" xr:uid="{09AFE2FD-6A07-46B1-A035-24660ABC1638}"/>
    <hyperlink ref="D11" location="'S-6'!A1" display="S-6" xr:uid="{76F384A6-170C-4D70-BD3B-B9E58667732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4" sqref="E34"/>
    </sheetView>
  </sheetViews>
  <sheetFormatPr defaultRowHeight="13.5" x14ac:dyDescent="0.15"/>
  <sheetData/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F470-F393-4E2B-9227-C68D3B56A801}">
  <dimension ref="A1:CY23"/>
  <sheetViews>
    <sheetView showGridLines="0" zoomScaleNormal="100" zoomScaleSheetLayoutView="100" workbookViewId="0">
      <selection activeCell="CX9" sqref="CX9"/>
    </sheetView>
  </sheetViews>
  <sheetFormatPr defaultColWidth="7.75" defaultRowHeight="13.5" x14ac:dyDescent="0.15"/>
  <cols>
    <col min="1" max="1" width="1.625" style="46" customWidth="1"/>
    <col min="2" max="2" width="2.875" style="46" customWidth="1"/>
    <col min="3" max="3" width="18.25" style="46" customWidth="1"/>
    <col min="4" max="14" width="10.25" style="46" hidden="1" customWidth="1"/>
    <col min="15" max="18" width="7.75" style="46" hidden="1" customWidth="1"/>
    <col min="19" max="19" width="10" style="46" hidden="1" customWidth="1"/>
    <col min="20" max="23" width="7.75" style="46" hidden="1" customWidth="1"/>
    <col min="24" max="24" width="10.25" style="46" hidden="1" customWidth="1"/>
    <col min="25" max="28" width="7.75" style="46" hidden="1" customWidth="1"/>
    <col min="29" max="29" width="10.25" style="47" hidden="1" customWidth="1"/>
    <col min="30" max="33" width="7.75" style="46" hidden="1" customWidth="1"/>
    <col min="34" max="34" width="10.25" style="47" hidden="1" customWidth="1"/>
    <col min="35" max="38" width="7.75" style="46" hidden="1" customWidth="1"/>
    <col min="39" max="39" width="10.25" style="47" hidden="1" customWidth="1"/>
    <col min="40" max="43" width="7.75" style="46" hidden="1" customWidth="1"/>
    <col min="44" max="44" width="8.25" style="47" hidden="1" customWidth="1"/>
    <col min="45" max="49" width="7.75" style="46" hidden="1" customWidth="1"/>
    <col min="50" max="52" width="0" style="46" hidden="1" customWidth="1"/>
    <col min="53" max="53" width="0.25" style="46" hidden="1" customWidth="1"/>
    <col min="54" max="54" width="7.75" style="46" hidden="1" customWidth="1"/>
    <col min="55" max="58" width="0" style="46" hidden="1" customWidth="1"/>
    <col min="59" max="59" width="7.75" style="46" hidden="1" customWidth="1"/>
    <col min="60" max="63" width="0" style="46" hidden="1" customWidth="1"/>
    <col min="64" max="67" width="7.75" style="46" hidden="1" customWidth="1"/>
    <col min="68" max="68" width="0.125" style="46" hidden="1" customWidth="1"/>
    <col min="69" max="69" width="7.125" style="46" hidden="1" customWidth="1"/>
    <col min="70" max="73" width="7.75" style="46" hidden="1" customWidth="1"/>
    <col min="74" max="74" width="7.125" style="46" customWidth="1"/>
    <col min="75" max="78" width="7.75" style="46" hidden="1" customWidth="1"/>
    <col min="79" max="79" width="7.125" style="46" customWidth="1"/>
    <col min="80" max="83" width="7.75" style="46" hidden="1" customWidth="1"/>
    <col min="84" max="84" width="7.125" style="46" customWidth="1"/>
    <col min="85" max="88" width="0" style="46" hidden="1" customWidth="1"/>
    <col min="89" max="89" width="7.125" style="46" customWidth="1"/>
    <col min="90" max="92" width="7.75" style="46" hidden="1" customWidth="1"/>
    <col min="93" max="93" width="3.375" style="46" hidden="1" customWidth="1"/>
    <col min="94" max="94" width="7.125" style="46" customWidth="1"/>
    <col min="95" max="98" width="6.25" style="46" hidden="1" customWidth="1"/>
    <col min="99" max="99" width="7.125" style="46" customWidth="1"/>
    <col min="100" max="103" width="6.25" style="46" customWidth="1"/>
    <col min="104" max="16384" width="7.75" style="46"/>
  </cols>
  <sheetData>
    <row r="1" spans="1:103" ht="30" customHeight="1" x14ac:dyDescent="0.15">
      <c r="A1" s="45" t="s">
        <v>43</v>
      </c>
      <c r="B1" s="45"/>
    </row>
    <row r="2" spans="1:103" ht="7.5" customHeight="1" x14ac:dyDescent="0.15">
      <c r="A2" s="45"/>
      <c r="B2" s="45"/>
    </row>
    <row r="3" spans="1:103" s="48" customFormat="1" ht="22.5" customHeight="1" x14ac:dyDescent="0.15">
      <c r="B3" s="46" t="s">
        <v>45</v>
      </c>
      <c r="C3" s="1"/>
      <c r="D3" s="25"/>
      <c r="E3" s="25"/>
      <c r="F3" s="25"/>
      <c r="G3" s="25"/>
      <c r="H3" s="25"/>
      <c r="I3" s="25"/>
      <c r="J3" s="25"/>
      <c r="K3" s="25"/>
      <c r="L3" s="25"/>
      <c r="M3" s="25"/>
      <c r="N3" s="1"/>
      <c r="O3" s="1"/>
      <c r="P3" s="1"/>
      <c r="Q3" s="1"/>
      <c r="R3" s="25" t="s">
        <v>23</v>
      </c>
      <c r="S3" s="1"/>
      <c r="T3" s="1"/>
      <c r="U3" s="1"/>
      <c r="V3" s="1"/>
      <c r="W3" s="25"/>
      <c r="X3" s="1"/>
      <c r="Y3" s="1"/>
      <c r="Z3" s="1"/>
      <c r="AA3" s="1"/>
      <c r="AB3" s="25"/>
      <c r="AC3" s="2"/>
      <c r="AD3" s="1"/>
      <c r="AE3" s="1"/>
      <c r="AF3" s="1"/>
      <c r="AG3" s="25"/>
      <c r="AH3" s="2"/>
      <c r="AI3" s="1"/>
      <c r="AJ3" s="1"/>
      <c r="AK3" s="1"/>
      <c r="AL3" s="25"/>
      <c r="AM3" s="2"/>
      <c r="AN3" s="1"/>
      <c r="AO3" s="1"/>
      <c r="AP3" s="1"/>
      <c r="AQ3" s="25"/>
      <c r="AR3" s="2"/>
      <c r="AS3" s="1"/>
      <c r="AT3" s="1"/>
      <c r="AU3" s="1"/>
      <c r="BA3" s="25"/>
      <c r="BF3" s="25"/>
      <c r="BK3" s="25"/>
      <c r="BP3" s="25"/>
      <c r="BU3" s="25" t="s">
        <v>23</v>
      </c>
      <c r="BZ3" s="25"/>
      <c r="CE3" s="25"/>
      <c r="CO3" s="25"/>
      <c r="CT3" s="25"/>
      <c r="CY3" s="25" t="s">
        <v>23</v>
      </c>
    </row>
    <row r="4" spans="1:103" s="48" customFormat="1" ht="19.5" customHeight="1" x14ac:dyDescent="0.15">
      <c r="B4" s="57" t="s">
        <v>0</v>
      </c>
      <c r="C4" s="59"/>
      <c r="D4" s="26" t="s">
        <v>24</v>
      </c>
      <c r="E4" s="32"/>
      <c r="F4" s="32"/>
      <c r="G4" s="32"/>
      <c r="H4" s="31"/>
      <c r="I4" s="26" t="s">
        <v>26</v>
      </c>
      <c r="J4" s="32"/>
      <c r="K4" s="32"/>
      <c r="L4" s="32"/>
      <c r="M4" s="31"/>
      <c r="N4" s="57" t="s">
        <v>27</v>
      </c>
      <c r="O4" s="58"/>
      <c r="P4" s="58"/>
      <c r="Q4" s="58"/>
      <c r="R4" s="59"/>
      <c r="S4" s="57" t="s">
        <v>28</v>
      </c>
      <c r="T4" s="58"/>
      <c r="U4" s="58"/>
      <c r="V4" s="58"/>
      <c r="W4" s="59"/>
      <c r="X4" s="57" t="s">
        <v>29</v>
      </c>
      <c r="Y4" s="58"/>
      <c r="Z4" s="58"/>
      <c r="AA4" s="58"/>
      <c r="AB4" s="59"/>
      <c r="AC4" s="57" t="s">
        <v>30</v>
      </c>
      <c r="AD4" s="58"/>
      <c r="AE4" s="58"/>
      <c r="AF4" s="58"/>
      <c r="AG4" s="59"/>
      <c r="AH4" s="57" t="s">
        <v>31</v>
      </c>
      <c r="AI4" s="58"/>
      <c r="AJ4" s="58"/>
      <c r="AK4" s="58"/>
      <c r="AL4" s="59"/>
      <c r="AM4" s="57" t="s">
        <v>32</v>
      </c>
      <c r="AN4" s="58"/>
      <c r="AO4" s="58"/>
      <c r="AP4" s="58"/>
      <c r="AQ4" s="59"/>
      <c r="AR4" s="39" t="s">
        <v>33</v>
      </c>
      <c r="AS4" s="40"/>
      <c r="AT4" s="40"/>
      <c r="AU4" s="40"/>
      <c r="AV4" s="41"/>
      <c r="AW4" s="57" t="s">
        <v>34</v>
      </c>
      <c r="AX4" s="58"/>
      <c r="AY4" s="58"/>
      <c r="AZ4" s="58"/>
      <c r="BA4" s="59"/>
      <c r="BB4" s="57" t="s">
        <v>35</v>
      </c>
      <c r="BC4" s="58"/>
      <c r="BD4" s="58"/>
      <c r="BE4" s="58"/>
      <c r="BF4" s="59"/>
      <c r="BG4" s="57" t="s">
        <v>36</v>
      </c>
      <c r="BH4" s="58"/>
      <c r="BI4" s="58"/>
      <c r="BJ4" s="58"/>
      <c r="BK4" s="59"/>
      <c r="BL4" s="57" t="s">
        <v>37</v>
      </c>
      <c r="BM4" s="58"/>
      <c r="BN4" s="58"/>
      <c r="BO4" s="58"/>
      <c r="BP4" s="59"/>
      <c r="BQ4" s="64" t="s">
        <v>38</v>
      </c>
      <c r="BR4" s="65"/>
      <c r="BS4" s="65"/>
      <c r="BT4" s="65"/>
      <c r="BU4" s="66"/>
      <c r="BV4" s="64" t="s">
        <v>39</v>
      </c>
      <c r="BW4" s="65"/>
      <c r="BX4" s="65"/>
      <c r="BY4" s="65"/>
      <c r="BZ4" s="66"/>
      <c r="CA4" s="64" t="s">
        <v>40</v>
      </c>
      <c r="CB4" s="65"/>
      <c r="CC4" s="65"/>
      <c r="CD4" s="65"/>
      <c r="CE4" s="66"/>
      <c r="CF4" s="64" t="s">
        <v>41</v>
      </c>
      <c r="CG4" s="65"/>
      <c r="CH4" s="65"/>
      <c r="CI4" s="65"/>
      <c r="CJ4" s="66"/>
      <c r="CK4" s="64" t="s">
        <v>44</v>
      </c>
      <c r="CL4" s="65"/>
      <c r="CM4" s="65"/>
      <c r="CN4" s="65"/>
      <c r="CO4" s="66"/>
      <c r="CP4" s="57" t="s">
        <v>46</v>
      </c>
      <c r="CQ4" s="58"/>
      <c r="CR4" s="58"/>
      <c r="CS4" s="58"/>
      <c r="CT4" s="59"/>
      <c r="CU4" s="57" t="s">
        <v>47</v>
      </c>
      <c r="CV4" s="58"/>
      <c r="CW4" s="58"/>
      <c r="CX4" s="58"/>
      <c r="CY4" s="59"/>
    </row>
    <row r="5" spans="1:103" s="48" customFormat="1" ht="19.5" customHeight="1" x14ac:dyDescent="0.15">
      <c r="B5" s="67"/>
      <c r="C5" s="68"/>
      <c r="D5" s="49"/>
      <c r="E5" s="23" t="s">
        <v>19</v>
      </c>
      <c r="F5" s="23" t="s">
        <v>20</v>
      </c>
      <c r="G5" s="23" t="s">
        <v>21</v>
      </c>
      <c r="H5" s="24" t="s">
        <v>17</v>
      </c>
      <c r="I5" s="50"/>
      <c r="J5" s="23" t="s">
        <v>19</v>
      </c>
      <c r="K5" s="23" t="s">
        <v>20</v>
      </c>
      <c r="L5" s="23" t="s">
        <v>21</v>
      </c>
      <c r="M5" s="24" t="s">
        <v>17</v>
      </c>
      <c r="N5" s="33"/>
      <c r="O5" s="23" t="s">
        <v>19</v>
      </c>
      <c r="P5" s="23" t="s">
        <v>20</v>
      </c>
      <c r="Q5" s="23" t="s">
        <v>21</v>
      </c>
      <c r="R5" s="24" t="s">
        <v>17</v>
      </c>
      <c r="S5" s="33"/>
      <c r="T5" s="23" t="s">
        <v>19</v>
      </c>
      <c r="U5" s="23" t="s">
        <v>20</v>
      </c>
      <c r="V5" s="23" t="s">
        <v>21</v>
      </c>
      <c r="W5" s="24" t="s">
        <v>17</v>
      </c>
      <c r="X5" s="33"/>
      <c r="Y5" s="23" t="s">
        <v>19</v>
      </c>
      <c r="Z5" s="23" t="s">
        <v>20</v>
      </c>
      <c r="AA5" s="23" t="s">
        <v>21</v>
      </c>
      <c r="AB5" s="24" t="s">
        <v>17</v>
      </c>
      <c r="AC5" s="17"/>
      <c r="AD5" s="23" t="s">
        <v>19</v>
      </c>
      <c r="AE5" s="23" t="s">
        <v>20</v>
      </c>
      <c r="AF5" s="23" t="s">
        <v>21</v>
      </c>
      <c r="AG5" s="24" t="s">
        <v>17</v>
      </c>
      <c r="AH5" s="17"/>
      <c r="AI5" s="23" t="s">
        <v>19</v>
      </c>
      <c r="AJ5" s="23" t="s">
        <v>20</v>
      </c>
      <c r="AK5" s="23" t="s">
        <v>21</v>
      </c>
      <c r="AL5" s="24" t="s">
        <v>17</v>
      </c>
      <c r="AM5" s="17"/>
      <c r="AN5" s="23" t="s">
        <v>19</v>
      </c>
      <c r="AO5" s="23" t="s">
        <v>20</v>
      </c>
      <c r="AP5" s="23" t="s">
        <v>21</v>
      </c>
      <c r="AQ5" s="24" t="s">
        <v>17</v>
      </c>
      <c r="AR5" s="17"/>
      <c r="AS5" s="23" t="s">
        <v>19</v>
      </c>
      <c r="AT5" s="23" t="s">
        <v>20</v>
      </c>
      <c r="AU5" s="23" t="s">
        <v>21</v>
      </c>
      <c r="AV5" s="24" t="s">
        <v>17</v>
      </c>
      <c r="AW5" s="17"/>
      <c r="AX5" s="23" t="s">
        <v>19</v>
      </c>
      <c r="AY5" s="23" t="s">
        <v>20</v>
      </c>
      <c r="AZ5" s="23" t="s">
        <v>21</v>
      </c>
      <c r="BA5" s="24" t="s">
        <v>17</v>
      </c>
      <c r="BB5" s="17"/>
      <c r="BC5" s="23" t="s">
        <v>19</v>
      </c>
      <c r="BD5" s="23" t="s">
        <v>20</v>
      </c>
      <c r="BE5" s="23" t="s">
        <v>21</v>
      </c>
      <c r="BF5" s="24" t="s">
        <v>17</v>
      </c>
      <c r="BG5" s="17"/>
      <c r="BH5" s="23" t="s">
        <v>19</v>
      </c>
      <c r="BI5" s="23" t="s">
        <v>20</v>
      </c>
      <c r="BJ5" s="23" t="s">
        <v>21</v>
      </c>
      <c r="BK5" s="24" t="s">
        <v>17</v>
      </c>
      <c r="BL5" s="17"/>
      <c r="BM5" s="23" t="s">
        <v>19</v>
      </c>
      <c r="BN5" s="23" t="s">
        <v>20</v>
      </c>
      <c r="BO5" s="23" t="s">
        <v>21</v>
      </c>
      <c r="BP5" s="24" t="s">
        <v>17</v>
      </c>
      <c r="BQ5" s="17"/>
      <c r="BR5" s="23" t="s">
        <v>19</v>
      </c>
      <c r="BS5" s="23" t="s">
        <v>20</v>
      </c>
      <c r="BT5" s="23" t="s">
        <v>21</v>
      </c>
      <c r="BU5" s="24" t="s">
        <v>17</v>
      </c>
      <c r="BV5" s="33"/>
      <c r="BW5" s="23" t="s">
        <v>19</v>
      </c>
      <c r="BX5" s="23" t="s">
        <v>20</v>
      </c>
      <c r="BY5" s="23" t="s">
        <v>21</v>
      </c>
      <c r="BZ5" s="24" t="s">
        <v>17</v>
      </c>
      <c r="CA5" s="33"/>
      <c r="CB5" s="23" t="s">
        <v>19</v>
      </c>
      <c r="CC5" s="23" t="s">
        <v>20</v>
      </c>
      <c r="CD5" s="23" t="s">
        <v>21</v>
      </c>
      <c r="CE5" s="24" t="s">
        <v>17</v>
      </c>
      <c r="CF5" s="33"/>
      <c r="CG5" s="23" t="s">
        <v>19</v>
      </c>
      <c r="CH5" s="23" t="s">
        <v>20</v>
      </c>
      <c r="CI5" s="23" t="s">
        <v>21</v>
      </c>
      <c r="CJ5" s="24" t="s">
        <v>17</v>
      </c>
      <c r="CK5" s="33"/>
      <c r="CL5" s="23" t="s">
        <v>19</v>
      </c>
      <c r="CM5" s="23" t="s">
        <v>20</v>
      </c>
      <c r="CN5" s="23" t="s">
        <v>21</v>
      </c>
      <c r="CO5" s="24" t="s">
        <v>17</v>
      </c>
      <c r="CP5" s="33"/>
      <c r="CQ5" s="23" t="s">
        <v>19</v>
      </c>
      <c r="CR5" s="23" t="s">
        <v>20</v>
      </c>
      <c r="CS5" s="23" t="s">
        <v>21</v>
      </c>
      <c r="CT5" s="24" t="s">
        <v>17</v>
      </c>
      <c r="CU5" s="33" t="s">
        <v>25</v>
      </c>
      <c r="CV5" s="23" t="s">
        <v>19</v>
      </c>
      <c r="CW5" s="23" t="s">
        <v>20</v>
      </c>
      <c r="CX5" s="23" t="s">
        <v>21</v>
      </c>
      <c r="CY5" s="24" t="s">
        <v>17</v>
      </c>
    </row>
    <row r="6" spans="1:103" s="48" customFormat="1" ht="24" customHeight="1" x14ac:dyDescent="0.15">
      <c r="B6" s="60" t="s">
        <v>1</v>
      </c>
      <c r="C6" s="60"/>
      <c r="D6" s="6">
        <v>13735</v>
      </c>
      <c r="E6" s="7">
        <v>4642</v>
      </c>
      <c r="F6" s="7">
        <v>3480</v>
      </c>
      <c r="G6" s="7">
        <v>2443</v>
      </c>
      <c r="H6" s="8">
        <v>3170</v>
      </c>
      <c r="I6" s="27">
        <v>13735</v>
      </c>
      <c r="J6" s="7">
        <v>4642</v>
      </c>
      <c r="K6" s="7">
        <v>3480</v>
      </c>
      <c r="L6" s="7">
        <v>2443</v>
      </c>
      <c r="M6" s="8">
        <v>3170</v>
      </c>
      <c r="N6" s="27">
        <f>SUM(O6:R6)</f>
        <v>13735</v>
      </c>
      <c r="O6" s="7">
        <v>4642</v>
      </c>
      <c r="P6" s="7">
        <v>3480</v>
      </c>
      <c r="Q6" s="7">
        <v>2443</v>
      </c>
      <c r="R6" s="8">
        <v>3170</v>
      </c>
      <c r="S6" s="27">
        <f>SUM(T6:W6)</f>
        <v>13735</v>
      </c>
      <c r="T6" s="7">
        <v>4642</v>
      </c>
      <c r="U6" s="7">
        <v>3480</v>
      </c>
      <c r="V6" s="7">
        <v>2443</v>
      </c>
      <c r="W6" s="8">
        <v>3170</v>
      </c>
      <c r="X6" s="27">
        <f>SUM(Y6:AB6)</f>
        <v>13735</v>
      </c>
      <c r="Y6" s="7">
        <v>4642</v>
      </c>
      <c r="Z6" s="7">
        <v>3480</v>
      </c>
      <c r="AA6" s="7">
        <v>2443</v>
      </c>
      <c r="AB6" s="8">
        <v>3170</v>
      </c>
      <c r="AC6" s="27">
        <f>SUM(AD6:AG6)</f>
        <v>13735</v>
      </c>
      <c r="AD6" s="7">
        <v>4642</v>
      </c>
      <c r="AE6" s="7">
        <v>3480</v>
      </c>
      <c r="AF6" s="7">
        <v>2443</v>
      </c>
      <c r="AG6" s="8">
        <v>3170</v>
      </c>
      <c r="AH6" s="18">
        <f>SUM(AI6:AL6)</f>
        <v>13735</v>
      </c>
      <c r="AI6" s="7">
        <v>4642</v>
      </c>
      <c r="AJ6" s="7">
        <v>3480</v>
      </c>
      <c r="AK6" s="7">
        <v>2443</v>
      </c>
      <c r="AL6" s="8">
        <v>3170</v>
      </c>
      <c r="AM6" s="18">
        <f>SUM(AN6:AQ6)</f>
        <v>13735</v>
      </c>
      <c r="AN6" s="7">
        <v>4642</v>
      </c>
      <c r="AO6" s="7">
        <v>3480</v>
      </c>
      <c r="AP6" s="7">
        <v>2443</v>
      </c>
      <c r="AQ6" s="8">
        <v>3170</v>
      </c>
      <c r="AR6" s="18">
        <f>SUM(AS6:AV6)</f>
        <v>13735</v>
      </c>
      <c r="AS6" s="7">
        <v>4642</v>
      </c>
      <c r="AT6" s="7">
        <v>3480</v>
      </c>
      <c r="AU6" s="7">
        <v>2443</v>
      </c>
      <c r="AV6" s="8">
        <v>3170</v>
      </c>
      <c r="AW6" s="18">
        <f>SUM(AX6:BA6)</f>
        <v>13735</v>
      </c>
      <c r="AX6" s="7">
        <v>4642</v>
      </c>
      <c r="AY6" s="7">
        <v>3480</v>
      </c>
      <c r="AZ6" s="7">
        <v>2443</v>
      </c>
      <c r="BA6" s="8">
        <v>3170</v>
      </c>
      <c r="BB6" s="18">
        <f>SUM(BC6:BF6)</f>
        <v>13735</v>
      </c>
      <c r="BC6" s="7">
        <v>4642</v>
      </c>
      <c r="BD6" s="7">
        <v>3480</v>
      </c>
      <c r="BE6" s="7">
        <v>2443</v>
      </c>
      <c r="BF6" s="8">
        <v>3170</v>
      </c>
      <c r="BG6" s="18">
        <f>SUM(BH6:BK6)</f>
        <v>13735</v>
      </c>
      <c r="BH6" s="7">
        <v>4642</v>
      </c>
      <c r="BI6" s="7">
        <v>3480</v>
      </c>
      <c r="BJ6" s="7">
        <v>2443</v>
      </c>
      <c r="BK6" s="8">
        <v>3170</v>
      </c>
      <c r="BL6" s="18">
        <f>SUM(BM6:BP6)</f>
        <v>13735</v>
      </c>
      <c r="BM6" s="7">
        <v>4642</v>
      </c>
      <c r="BN6" s="7">
        <v>3480</v>
      </c>
      <c r="BO6" s="7">
        <v>2443</v>
      </c>
      <c r="BP6" s="8">
        <v>3170</v>
      </c>
      <c r="BQ6" s="18">
        <f>SUM(BR6:BU6)</f>
        <v>13735</v>
      </c>
      <c r="BR6" s="7">
        <v>4642</v>
      </c>
      <c r="BS6" s="7">
        <v>3480</v>
      </c>
      <c r="BT6" s="7">
        <v>2443</v>
      </c>
      <c r="BU6" s="8">
        <v>3170</v>
      </c>
      <c r="BV6" s="18">
        <f>SUM(BW6:BZ6)</f>
        <v>13735</v>
      </c>
      <c r="BW6" s="7">
        <v>4642</v>
      </c>
      <c r="BX6" s="7">
        <v>3480</v>
      </c>
      <c r="BY6" s="7">
        <v>2443</v>
      </c>
      <c r="BZ6" s="8">
        <v>3170</v>
      </c>
      <c r="CA6" s="18">
        <f>SUM(CB6:CE6)</f>
        <v>13735</v>
      </c>
      <c r="CB6" s="7">
        <v>4642</v>
      </c>
      <c r="CC6" s="7">
        <v>3480</v>
      </c>
      <c r="CD6" s="7">
        <v>2443</v>
      </c>
      <c r="CE6" s="8">
        <v>3170</v>
      </c>
      <c r="CF6" s="18">
        <f>SUM(CG6:CJ6)</f>
        <v>13735</v>
      </c>
      <c r="CG6" s="7">
        <v>4642</v>
      </c>
      <c r="CH6" s="7">
        <v>3480</v>
      </c>
      <c r="CI6" s="7">
        <v>2443</v>
      </c>
      <c r="CJ6" s="8">
        <v>3170</v>
      </c>
      <c r="CK6" s="18">
        <f>SUM(CL6:CO6)</f>
        <v>13735</v>
      </c>
      <c r="CL6" s="7">
        <v>4642</v>
      </c>
      <c r="CM6" s="7">
        <v>3480</v>
      </c>
      <c r="CN6" s="7">
        <v>2443</v>
      </c>
      <c r="CO6" s="8">
        <v>3170</v>
      </c>
      <c r="CP6" s="18">
        <f>SUM(CQ6:CT6)</f>
        <v>13735</v>
      </c>
      <c r="CQ6" s="7">
        <v>4642</v>
      </c>
      <c r="CR6" s="7">
        <v>3480</v>
      </c>
      <c r="CS6" s="7">
        <v>2443</v>
      </c>
      <c r="CT6" s="8">
        <v>3170</v>
      </c>
      <c r="CU6" s="18">
        <f>SUM(CV6:CY6)</f>
        <v>13735</v>
      </c>
      <c r="CV6" s="7">
        <v>4642</v>
      </c>
      <c r="CW6" s="7">
        <v>3480</v>
      </c>
      <c r="CX6" s="7">
        <v>2443</v>
      </c>
      <c r="CY6" s="8">
        <v>3170</v>
      </c>
    </row>
    <row r="7" spans="1:103" s="48" customFormat="1" ht="24" customHeight="1" x14ac:dyDescent="0.15">
      <c r="B7" s="61" t="s">
        <v>18</v>
      </c>
      <c r="C7" s="54" t="s">
        <v>4</v>
      </c>
      <c r="D7" s="3">
        <v>168.4</v>
      </c>
      <c r="E7" s="9">
        <v>75</v>
      </c>
      <c r="F7" s="9">
        <v>27.7</v>
      </c>
      <c r="G7" s="9">
        <v>34.299999999999997</v>
      </c>
      <c r="H7" s="10">
        <v>31.4</v>
      </c>
      <c r="I7" s="28">
        <v>168.4</v>
      </c>
      <c r="J7" s="9">
        <v>75</v>
      </c>
      <c r="K7" s="9">
        <v>27.7</v>
      </c>
      <c r="L7" s="9">
        <v>34.299999999999997</v>
      </c>
      <c r="M7" s="10">
        <v>31.4</v>
      </c>
      <c r="N7" s="28">
        <f t="shared" ref="N7:N19" si="0">SUM(O7:R7)</f>
        <v>168.4</v>
      </c>
      <c r="O7" s="9">
        <v>75</v>
      </c>
      <c r="P7" s="9">
        <v>27.7</v>
      </c>
      <c r="Q7" s="9">
        <v>34.299999999999997</v>
      </c>
      <c r="R7" s="10">
        <v>31.4</v>
      </c>
      <c r="S7" s="28">
        <f t="shared" ref="S7:S19" si="1">SUM(T7:W7)</f>
        <v>168.4</v>
      </c>
      <c r="T7" s="9">
        <v>75</v>
      </c>
      <c r="U7" s="9">
        <v>27.7</v>
      </c>
      <c r="V7" s="9">
        <v>34.299999999999997</v>
      </c>
      <c r="W7" s="10">
        <v>31.4</v>
      </c>
      <c r="X7" s="28">
        <f t="shared" ref="X7:X19" si="2">SUM(Y7:AB7)</f>
        <v>168.4</v>
      </c>
      <c r="Y7" s="9">
        <v>75</v>
      </c>
      <c r="Z7" s="9">
        <v>27.7</v>
      </c>
      <c r="AA7" s="9">
        <v>34.299999999999997</v>
      </c>
      <c r="AB7" s="10">
        <v>31.4</v>
      </c>
      <c r="AC7" s="28">
        <f t="shared" ref="AC7:AC19" si="3">SUM(AD7:AG7)</f>
        <v>168.4</v>
      </c>
      <c r="AD7" s="9">
        <v>75</v>
      </c>
      <c r="AE7" s="9">
        <v>27.7</v>
      </c>
      <c r="AF7" s="9">
        <v>34.299999999999997</v>
      </c>
      <c r="AG7" s="10">
        <v>31.4</v>
      </c>
      <c r="AH7" s="19">
        <f t="shared" ref="AH7:AH19" si="4">SUM(AI7:AL7)</f>
        <v>168.4</v>
      </c>
      <c r="AI7" s="9">
        <v>75</v>
      </c>
      <c r="AJ7" s="9">
        <v>27.7</v>
      </c>
      <c r="AK7" s="9">
        <v>34.299999999999997</v>
      </c>
      <c r="AL7" s="10">
        <v>31.4</v>
      </c>
      <c r="AM7" s="19">
        <f t="shared" ref="AM7:AM19" si="5">SUM(AN7:AQ7)</f>
        <v>168.4</v>
      </c>
      <c r="AN7" s="9">
        <v>75</v>
      </c>
      <c r="AO7" s="9">
        <v>27.7</v>
      </c>
      <c r="AP7" s="9">
        <v>34.299999999999997</v>
      </c>
      <c r="AQ7" s="10">
        <v>31.4</v>
      </c>
      <c r="AR7" s="19">
        <f t="shared" ref="AR7:AR19" si="6">SUM(AS7:AV7)</f>
        <v>168.4</v>
      </c>
      <c r="AS7" s="9">
        <v>75</v>
      </c>
      <c r="AT7" s="9">
        <v>27.7</v>
      </c>
      <c r="AU7" s="9">
        <v>34.299999999999997</v>
      </c>
      <c r="AV7" s="10">
        <v>31.4</v>
      </c>
      <c r="AW7" s="19">
        <f t="shared" ref="AW7:AW19" si="7">SUM(AX7:BA7)</f>
        <v>168.4</v>
      </c>
      <c r="AX7" s="9">
        <v>75</v>
      </c>
      <c r="AY7" s="9">
        <v>27.7</v>
      </c>
      <c r="AZ7" s="9">
        <v>34.299999999999997</v>
      </c>
      <c r="BA7" s="10">
        <v>31.4</v>
      </c>
      <c r="BB7" s="19">
        <f t="shared" ref="BB7:BB19" si="8">SUM(BC7:BF7)</f>
        <v>168.4</v>
      </c>
      <c r="BC7" s="9">
        <v>75</v>
      </c>
      <c r="BD7" s="9">
        <v>27.7</v>
      </c>
      <c r="BE7" s="9">
        <v>34.299999999999997</v>
      </c>
      <c r="BF7" s="10">
        <v>31.4</v>
      </c>
      <c r="BG7" s="19">
        <f t="shared" ref="BG7:BG19" si="9">SUM(BH7:BK7)</f>
        <v>168.4</v>
      </c>
      <c r="BH7" s="9">
        <v>75</v>
      </c>
      <c r="BI7" s="9">
        <v>27.7</v>
      </c>
      <c r="BJ7" s="9">
        <v>34.299999999999997</v>
      </c>
      <c r="BK7" s="10">
        <v>31.4</v>
      </c>
      <c r="BL7" s="19">
        <f t="shared" ref="BL7:BL19" si="10">SUM(BM7:BP7)</f>
        <v>168.4</v>
      </c>
      <c r="BM7" s="9">
        <v>75</v>
      </c>
      <c r="BN7" s="9">
        <v>27.7</v>
      </c>
      <c r="BO7" s="9">
        <v>34.299999999999997</v>
      </c>
      <c r="BP7" s="10">
        <v>31.4</v>
      </c>
      <c r="BQ7" s="19">
        <f t="shared" ref="BQ7:BQ19" si="11">SUM(BR7:BU7)</f>
        <v>168.4</v>
      </c>
      <c r="BR7" s="9">
        <v>75</v>
      </c>
      <c r="BS7" s="9">
        <v>27.7</v>
      </c>
      <c r="BT7" s="9">
        <v>34.299999999999997</v>
      </c>
      <c r="BU7" s="10">
        <v>31.4</v>
      </c>
      <c r="BV7" s="19">
        <f t="shared" ref="BV7:BV19" si="12">SUM(BW7:BZ7)</f>
        <v>168.4</v>
      </c>
      <c r="BW7" s="9">
        <v>75</v>
      </c>
      <c r="BX7" s="9">
        <v>27.7</v>
      </c>
      <c r="BY7" s="9">
        <v>34.299999999999997</v>
      </c>
      <c r="BZ7" s="10">
        <v>31.4</v>
      </c>
      <c r="CA7" s="19">
        <f t="shared" ref="CA7:CA19" si="13">SUM(CB7:CE7)</f>
        <v>168.4</v>
      </c>
      <c r="CB7" s="9">
        <v>75</v>
      </c>
      <c r="CC7" s="9">
        <v>27.7</v>
      </c>
      <c r="CD7" s="9">
        <v>34.299999999999997</v>
      </c>
      <c r="CE7" s="10">
        <v>31.4</v>
      </c>
      <c r="CF7" s="19">
        <f t="shared" ref="CF7:CF19" si="14">SUM(CG7:CJ7)</f>
        <v>168.4</v>
      </c>
      <c r="CG7" s="9">
        <v>75</v>
      </c>
      <c r="CH7" s="9">
        <v>27.7</v>
      </c>
      <c r="CI7" s="9">
        <v>34.299999999999997</v>
      </c>
      <c r="CJ7" s="10">
        <v>31.4</v>
      </c>
      <c r="CK7" s="19">
        <f t="shared" ref="CK7" si="15">SUM(CL7:CO7)</f>
        <v>168.4</v>
      </c>
      <c r="CL7" s="9">
        <v>75</v>
      </c>
      <c r="CM7" s="9">
        <v>27.7</v>
      </c>
      <c r="CN7" s="9">
        <v>34.299999999999997</v>
      </c>
      <c r="CO7" s="10">
        <v>31.4</v>
      </c>
      <c r="CP7" s="19">
        <f t="shared" ref="CP7" si="16">SUM(CQ7:CT7)</f>
        <v>168.4</v>
      </c>
      <c r="CQ7" s="9">
        <v>75</v>
      </c>
      <c r="CR7" s="9">
        <v>27.7</v>
      </c>
      <c r="CS7" s="9">
        <v>34.299999999999997</v>
      </c>
      <c r="CT7" s="10">
        <v>31.4</v>
      </c>
      <c r="CU7" s="19">
        <f t="shared" ref="CU7" si="17">SUM(CV7:CY7)</f>
        <v>168.4</v>
      </c>
      <c r="CV7" s="9">
        <v>75</v>
      </c>
      <c r="CW7" s="9">
        <v>27.7</v>
      </c>
      <c r="CX7" s="9">
        <v>34.299999999999997</v>
      </c>
      <c r="CY7" s="10">
        <v>31.4</v>
      </c>
    </row>
    <row r="8" spans="1:103" s="48" customFormat="1" ht="24" customHeight="1" x14ac:dyDescent="0.15">
      <c r="B8" s="62"/>
      <c r="C8" s="55" t="s">
        <v>6</v>
      </c>
      <c r="D8" s="4">
        <v>0</v>
      </c>
      <c r="E8" s="11"/>
      <c r="F8" s="11"/>
      <c r="G8" s="11"/>
      <c r="H8" s="12"/>
      <c r="I8" s="29">
        <v>0</v>
      </c>
      <c r="J8" s="11"/>
      <c r="K8" s="11"/>
      <c r="L8" s="11"/>
      <c r="M8" s="12"/>
      <c r="N8" s="29">
        <f t="shared" si="0"/>
        <v>0</v>
      </c>
      <c r="O8" s="11"/>
      <c r="P8" s="11"/>
      <c r="Q8" s="11"/>
      <c r="R8" s="12"/>
      <c r="S8" s="29">
        <f t="shared" si="1"/>
        <v>0</v>
      </c>
      <c r="T8" s="35">
        <v>0</v>
      </c>
      <c r="U8" s="35">
        <v>0</v>
      </c>
      <c r="V8" s="35">
        <v>0</v>
      </c>
      <c r="W8" s="36">
        <v>0</v>
      </c>
      <c r="X8" s="29">
        <f t="shared" si="2"/>
        <v>0</v>
      </c>
      <c r="Y8" s="35">
        <v>0</v>
      </c>
      <c r="Z8" s="35">
        <v>0</v>
      </c>
      <c r="AA8" s="35">
        <v>0</v>
      </c>
      <c r="AB8" s="36">
        <v>0</v>
      </c>
      <c r="AC8" s="29">
        <f t="shared" si="3"/>
        <v>0</v>
      </c>
      <c r="AD8" s="35"/>
      <c r="AE8" s="35"/>
      <c r="AF8" s="35"/>
      <c r="AG8" s="36"/>
      <c r="AH8" s="20">
        <f t="shared" si="4"/>
        <v>0</v>
      </c>
      <c r="AI8" s="35"/>
      <c r="AJ8" s="35"/>
      <c r="AK8" s="35"/>
      <c r="AL8" s="36"/>
      <c r="AM8" s="20">
        <f t="shared" si="5"/>
        <v>0</v>
      </c>
      <c r="AN8" s="35"/>
      <c r="AO8" s="35"/>
      <c r="AP8" s="35"/>
      <c r="AQ8" s="36"/>
      <c r="AR8" s="20">
        <f t="shared" si="6"/>
        <v>0</v>
      </c>
      <c r="AS8" s="35"/>
      <c r="AT8" s="35"/>
      <c r="AU8" s="35"/>
      <c r="AV8" s="36"/>
      <c r="AW8" s="20">
        <f t="shared" si="7"/>
        <v>0</v>
      </c>
      <c r="AX8" s="35"/>
      <c r="AY8" s="35"/>
      <c r="AZ8" s="35"/>
      <c r="BA8" s="36"/>
      <c r="BB8" s="20">
        <f t="shared" si="8"/>
        <v>0</v>
      </c>
      <c r="BC8" s="35"/>
      <c r="BD8" s="35"/>
      <c r="BE8" s="35"/>
      <c r="BF8" s="36"/>
      <c r="BG8" s="20">
        <f t="shared" si="9"/>
        <v>0</v>
      </c>
      <c r="BH8" s="35"/>
      <c r="BI8" s="35"/>
      <c r="BJ8" s="35"/>
      <c r="BK8" s="36"/>
      <c r="BL8" s="20">
        <f t="shared" si="10"/>
        <v>0</v>
      </c>
      <c r="BM8" s="42">
        <v>0</v>
      </c>
      <c r="BN8" s="42">
        <v>0</v>
      </c>
      <c r="BO8" s="42">
        <v>0</v>
      </c>
      <c r="BP8" s="43">
        <v>0</v>
      </c>
      <c r="BQ8" s="20">
        <f t="shared" si="11"/>
        <v>0</v>
      </c>
      <c r="BR8" s="42">
        <v>0</v>
      </c>
      <c r="BS8" s="42">
        <v>0</v>
      </c>
      <c r="BT8" s="42">
        <v>0</v>
      </c>
      <c r="BU8" s="43">
        <v>0</v>
      </c>
      <c r="BV8" s="20">
        <f t="shared" si="12"/>
        <v>0</v>
      </c>
      <c r="BW8" s="42">
        <v>0</v>
      </c>
      <c r="BX8" s="42">
        <v>0</v>
      </c>
      <c r="BY8" s="42">
        <v>0</v>
      </c>
      <c r="BZ8" s="43">
        <v>0</v>
      </c>
      <c r="CA8" s="20">
        <f t="shared" si="13"/>
        <v>0</v>
      </c>
      <c r="CB8" s="42">
        <v>0</v>
      </c>
      <c r="CC8" s="42">
        <v>0</v>
      </c>
      <c r="CD8" s="42">
        <v>0</v>
      </c>
      <c r="CE8" s="43">
        <v>0</v>
      </c>
      <c r="CF8" s="20">
        <f>SUM(CG8:CJ8)</f>
        <v>0</v>
      </c>
      <c r="CG8" s="42">
        <v>0</v>
      </c>
      <c r="CH8" s="42">
        <v>0</v>
      </c>
      <c r="CI8" s="42">
        <v>0</v>
      </c>
      <c r="CJ8" s="43">
        <v>0</v>
      </c>
      <c r="CK8" s="20">
        <f>SUM(CL8:CO8)</f>
        <v>0</v>
      </c>
      <c r="CL8" s="42">
        <v>0</v>
      </c>
      <c r="CM8" s="42">
        <v>0</v>
      </c>
      <c r="CN8" s="42">
        <v>0</v>
      </c>
      <c r="CO8" s="43">
        <v>0</v>
      </c>
      <c r="CP8" s="20">
        <f>SUM(CQ8:CT8)</f>
        <v>0</v>
      </c>
      <c r="CQ8" s="42">
        <v>0</v>
      </c>
      <c r="CR8" s="42">
        <v>0</v>
      </c>
      <c r="CS8" s="42">
        <v>0</v>
      </c>
      <c r="CT8" s="43">
        <v>0</v>
      </c>
      <c r="CU8" s="20">
        <f>SUM(CV8:CY8)</f>
        <v>0</v>
      </c>
      <c r="CV8" s="42">
        <v>0</v>
      </c>
      <c r="CW8" s="42">
        <v>0</v>
      </c>
      <c r="CX8" s="42">
        <v>0</v>
      </c>
      <c r="CY8" s="43">
        <v>0</v>
      </c>
    </row>
    <row r="9" spans="1:103" s="48" customFormat="1" ht="24" customHeight="1" x14ac:dyDescent="0.15">
      <c r="B9" s="62"/>
      <c r="C9" s="55" t="s">
        <v>42</v>
      </c>
      <c r="D9" s="4"/>
      <c r="E9" s="11"/>
      <c r="F9" s="11"/>
      <c r="G9" s="11"/>
      <c r="H9" s="12"/>
      <c r="I9" s="29"/>
      <c r="J9" s="11"/>
      <c r="K9" s="11"/>
      <c r="L9" s="11"/>
      <c r="M9" s="12"/>
      <c r="N9" s="29"/>
      <c r="O9" s="11"/>
      <c r="P9" s="11"/>
      <c r="Q9" s="11"/>
      <c r="R9" s="12"/>
      <c r="S9" s="29"/>
      <c r="T9" s="35"/>
      <c r="U9" s="35"/>
      <c r="V9" s="35"/>
      <c r="W9" s="36"/>
      <c r="X9" s="29"/>
      <c r="Y9" s="35"/>
      <c r="Z9" s="35"/>
      <c r="AA9" s="35"/>
      <c r="AB9" s="36"/>
      <c r="AC9" s="29"/>
      <c r="AD9" s="35"/>
      <c r="AE9" s="35"/>
      <c r="AF9" s="35"/>
      <c r="AG9" s="36"/>
      <c r="AH9" s="20"/>
      <c r="AI9" s="35"/>
      <c r="AJ9" s="35"/>
      <c r="AK9" s="35"/>
      <c r="AL9" s="36"/>
      <c r="AM9" s="20"/>
      <c r="AN9" s="35"/>
      <c r="AO9" s="35"/>
      <c r="AP9" s="35"/>
      <c r="AQ9" s="36"/>
      <c r="AR9" s="20"/>
      <c r="AS9" s="35"/>
      <c r="AT9" s="35"/>
      <c r="AU9" s="35"/>
      <c r="AV9" s="36"/>
      <c r="AW9" s="20"/>
      <c r="AX9" s="35"/>
      <c r="AY9" s="35"/>
      <c r="AZ9" s="35"/>
      <c r="BA9" s="36"/>
      <c r="BB9" s="20"/>
      <c r="BC9" s="35"/>
      <c r="BD9" s="35"/>
      <c r="BE9" s="35"/>
      <c r="BF9" s="36"/>
      <c r="BG9" s="20"/>
      <c r="BH9" s="35"/>
      <c r="BI9" s="35"/>
      <c r="BJ9" s="35"/>
      <c r="BK9" s="36"/>
      <c r="BL9" s="20">
        <v>0</v>
      </c>
      <c r="BM9" s="42"/>
      <c r="BN9" s="42"/>
      <c r="BO9" s="42"/>
      <c r="BP9" s="43"/>
      <c r="BQ9" s="20">
        <v>0</v>
      </c>
      <c r="BR9" s="42"/>
      <c r="BS9" s="42"/>
      <c r="BT9" s="42"/>
      <c r="BU9" s="43"/>
      <c r="BV9" s="20">
        <v>0</v>
      </c>
      <c r="BW9" s="42"/>
      <c r="BX9" s="42"/>
      <c r="BY9" s="42"/>
      <c r="BZ9" s="43"/>
      <c r="CA9" s="20">
        <v>0</v>
      </c>
      <c r="CB9" s="42"/>
      <c r="CC9" s="42"/>
      <c r="CD9" s="42"/>
      <c r="CE9" s="43"/>
      <c r="CF9" s="20">
        <f>SUM(CG9:CJ9)</f>
        <v>0</v>
      </c>
      <c r="CG9" s="42">
        <v>0</v>
      </c>
      <c r="CH9" s="42">
        <v>0</v>
      </c>
      <c r="CI9" s="42">
        <v>0</v>
      </c>
      <c r="CJ9" s="43">
        <v>0</v>
      </c>
      <c r="CK9" s="20">
        <f>SUM(CL9:CO9)</f>
        <v>0</v>
      </c>
      <c r="CL9" s="42">
        <v>0</v>
      </c>
      <c r="CM9" s="42">
        <v>0</v>
      </c>
      <c r="CN9" s="42">
        <v>0</v>
      </c>
      <c r="CO9" s="43">
        <v>0</v>
      </c>
      <c r="CP9" s="20">
        <f>SUM(CQ9:CT9)</f>
        <v>0</v>
      </c>
      <c r="CQ9" s="42">
        <v>0</v>
      </c>
      <c r="CR9" s="42">
        <v>0</v>
      </c>
      <c r="CS9" s="42">
        <v>0</v>
      </c>
      <c r="CT9" s="43">
        <v>0</v>
      </c>
      <c r="CU9" s="20">
        <f>SUM(CV9:CY9)</f>
        <v>0</v>
      </c>
      <c r="CV9" s="42">
        <v>0</v>
      </c>
      <c r="CW9" s="42">
        <v>0</v>
      </c>
      <c r="CX9" s="42">
        <v>0</v>
      </c>
      <c r="CY9" s="43">
        <v>0</v>
      </c>
    </row>
    <row r="10" spans="1:103" s="48" customFormat="1" ht="24" customHeight="1" x14ac:dyDescent="0.15">
      <c r="B10" s="62"/>
      <c r="C10" s="55" t="s">
        <v>7</v>
      </c>
      <c r="D10" s="4">
        <v>202.5</v>
      </c>
      <c r="E10" s="11">
        <v>112</v>
      </c>
      <c r="F10" s="11">
        <v>66</v>
      </c>
      <c r="G10" s="11">
        <v>16.5</v>
      </c>
      <c r="H10" s="12">
        <v>8</v>
      </c>
      <c r="I10" s="29">
        <v>202.5</v>
      </c>
      <c r="J10" s="11">
        <v>112</v>
      </c>
      <c r="K10" s="11">
        <v>66</v>
      </c>
      <c r="L10" s="11">
        <v>16.5</v>
      </c>
      <c r="M10" s="12">
        <v>8</v>
      </c>
      <c r="N10" s="29">
        <f t="shared" si="0"/>
        <v>202.5</v>
      </c>
      <c r="O10" s="11">
        <v>112</v>
      </c>
      <c r="P10" s="11">
        <v>66</v>
      </c>
      <c r="Q10" s="11">
        <v>16.5</v>
      </c>
      <c r="R10" s="12">
        <v>8</v>
      </c>
      <c r="S10" s="29">
        <f t="shared" si="1"/>
        <v>202.5</v>
      </c>
      <c r="T10" s="11">
        <v>112</v>
      </c>
      <c r="U10" s="11">
        <v>66</v>
      </c>
      <c r="V10" s="11">
        <v>16.5</v>
      </c>
      <c r="W10" s="12">
        <v>8</v>
      </c>
      <c r="X10" s="29">
        <f t="shared" si="2"/>
        <v>202.5</v>
      </c>
      <c r="Y10" s="11">
        <v>112</v>
      </c>
      <c r="Z10" s="11">
        <v>66</v>
      </c>
      <c r="AA10" s="11">
        <v>16.5</v>
      </c>
      <c r="AB10" s="12">
        <v>8</v>
      </c>
      <c r="AC10" s="29">
        <f t="shared" si="3"/>
        <v>202.5</v>
      </c>
      <c r="AD10" s="11">
        <v>112</v>
      </c>
      <c r="AE10" s="11">
        <v>66</v>
      </c>
      <c r="AF10" s="11">
        <v>16.5</v>
      </c>
      <c r="AG10" s="12">
        <v>8</v>
      </c>
      <c r="AH10" s="20">
        <f t="shared" si="4"/>
        <v>202.5</v>
      </c>
      <c r="AI10" s="11">
        <v>112</v>
      </c>
      <c r="AJ10" s="11">
        <v>66</v>
      </c>
      <c r="AK10" s="11">
        <v>16.5</v>
      </c>
      <c r="AL10" s="12">
        <v>8</v>
      </c>
      <c r="AM10" s="20">
        <f t="shared" si="5"/>
        <v>202.5</v>
      </c>
      <c r="AN10" s="11">
        <v>112</v>
      </c>
      <c r="AO10" s="11">
        <v>66</v>
      </c>
      <c r="AP10" s="11">
        <v>16.5</v>
      </c>
      <c r="AQ10" s="12">
        <v>8</v>
      </c>
      <c r="AR10" s="20">
        <f t="shared" si="6"/>
        <v>202.5</v>
      </c>
      <c r="AS10" s="11">
        <v>112</v>
      </c>
      <c r="AT10" s="11">
        <v>66</v>
      </c>
      <c r="AU10" s="11">
        <v>16.5</v>
      </c>
      <c r="AV10" s="12">
        <v>8</v>
      </c>
      <c r="AW10" s="20">
        <f t="shared" si="7"/>
        <v>202.5</v>
      </c>
      <c r="AX10" s="11">
        <v>112</v>
      </c>
      <c r="AY10" s="11">
        <v>66</v>
      </c>
      <c r="AZ10" s="11">
        <v>16.5</v>
      </c>
      <c r="BA10" s="12">
        <v>8</v>
      </c>
      <c r="BB10" s="20">
        <f t="shared" si="8"/>
        <v>202.5</v>
      </c>
      <c r="BC10" s="11">
        <v>112</v>
      </c>
      <c r="BD10" s="11">
        <v>66</v>
      </c>
      <c r="BE10" s="11">
        <v>16.5</v>
      </c>
      <c r="BF10" s="12">
        <v>8</v>
      </c>
      <c r="BG10" s="20">
        <f t="shared" si="9"/>
        <v>202.5</v>
      </c>
      <c r="BH10" s="11">
        <v>112</v>
      </c>
      <c r="BI10" s="11">
        <v>66</v>
      </c>
      <c r="BJ10" s="11">
        <v>16.5</v>
      </c>
      <c r="BK10" s="12">
        <v>8</v>
      </c>
      <c r="BL10" s="20">
        <f>SUM(BM10:BP10)</f>
        <v>202.5</v>
      </c>
      <c r="BM10" s="11">
        <v>112</v>
      </c>
      <c r="BN10" s="11">
        <v>66</v>
      </c>
      <c r="BO10" s="11">
        <v>16.5</v>
      </c>
      <c r="BP10" s="12">
        <v>8</v>
      </c>
      <c r="BQ10" s="20">
        <f t="shared" si="11"/>
        <v>202.5</v>
      </c>
      <c r="BR10" s="11">
        <v>112</v>
      </c>
      <c r="BS10" s="11">
        <v>66</v>
      </c>
      <c r="BT10" s="11">
        <v>16.5</v>
      </c>
      <c r="BU10" s="12">
        <v>8</v>
      </c>
      <c r="BV10" s="20">
        <f t="shared" si="12"/>
        <v>202.5</v>
      </c>
      <c r="BW10" s="11">
        <v>112</v>
      </c>
      <c r="BX10" s="11">
        <v>66</v>
      </c>
      <c r="BY10" s="11">
        <v>16.5</v>
      </c>
      <c r="BZ10" s="12">
        <v>8</v>
      </c>
      <c r="CA10" s="20">
        <f t="shared" si="13"/>
        <v>202.5</v>
      </c>
      <c r="CB10" s="11">
        <v>112</v>
      </c>
      <c r="CC10" s="11">
        <v>66</v>
      </c>
      <c r="CD10" s="11">
        <v>16.5</v>
      </c>
      <c r="CE10" s="12">
        <v>8</v>
      </c>
      <c r="CF10" s="20">
        <f t="shared" si="14"/>
        <v>202.5</v>
      </c>
      <c r="CG10" s="11">
        <v>112</v>
      </c>
      <c r="CH10" s="11">
        <v>66</v>
      </c>
      <c r="CI10" s="11">
        <v>16.5</v>
      </c>
      <c r="CJ10" s="12">
        <v>8</v>
      </c>
      <c r="CK10" s="20">
        <f t="shared" ref="CK10:CK19" si="18">SUM(CL10:CO10)</f>
        <v>202.5</v>
      </c>
      <c r="CL10" s="11">
        <v>112</v>
      </c>
      <c r="CM10" s="11">
        <v>66</v>
      </c>
      <c r="CN10" s="11">
        <v>16.5</v>
      </c>
      <c r="CO10" s="12">
        <v>8</v>
      </c>
      <c r="CP10" s="20">
        <f t="shared" ref="CP10:CP19" si="19">SUM(CQ10:CT10)</f>
        <v>202.5</v>
      </c>
      <c r="CQ10" s="11">
        <v>112</v>
      </c>
      <c r="CR10" s="11">
        <v>66</v>
      </c>
      <c r="CS10" s="11">
        <v>16.5</v>
      </c>
      <c r="CT10" s="12">
        <v>8</v>
      </c>
      <c r="CU10" s="20">
        <f t="shared" ref="CU10:CU19" si="20">SUM(CV10:CY10)</f>
        <v>202.5</v>
      </c>
      <c r="CV10" s="11">
        <v>112</v>
      </c>
      <c r="CW10" s="11">
        <v>66</v>
      </c>
      <c r="CX10" s="11">
        <v>16.5</v>
      </c>
      <c r="CY10" s="12">
        <v>8</v>
      </c>
    </row>
    <row r="11" spans="1:103" s="48" customFormat="1" ht="24" customHeight="1" x14ac:dyDescent="0.15">
      <c r="B11" s="62"/>
      <c r="C11" s="55" t="s">
        <v>8</v>
      </c>
      <c r="D11" s="4">
        <v>6.1</v>
      </c>
      <c r="E11" s="11"/>
      <c r="F11" s="11"/>
      <c r="G11" s="11">
        <v>6.1</v>
      </c>
      <c r="H11" s="12"/>
      <c r="I11" s="29">
        <v>6.1</v>
      </c>
      <c r="J11" s="11"/>
      <c r="K11" s="11"/>
      <c r="L11" s="11">
        <v>6.1</v>
      </c>
      <c r="M11" s="12"/>
      <c r="N11" s="29">
        <f t="shared" si="0"/>
        <v>6.1</v>
      </c>
      <c r="O11" s="11"/>
      <c r="P11" s="11"/>
      <c r="Q11" s="11">
        <v>6.1</v>
      </c>
      <c r="R11" s="12"/>
      <c r="S11" s="29">
        <f t="shared" si="1"/>
        <v>6.1</v>
      </c>
      <c r="T11" s="35">
        <v>0</v>
      </c>
      <c r="U11" s="35">
        <v>0</v>
      </c>
      <c r="V11" s="11">
        <v>6.1</v>
      </c>
      <c r="W11" s="36">
        <v>0</v>
      </c>
      <c r="X11" s="29">
        <f t="shared" si="2"/>
        <v>6.1</v>
      </c>
      <c r="Y11" s="35">
        <v>0</v>
      </c>
      <c r="Z11" s="35">
        <v>0</v>
      </c>
      <c r="AA11" s="11">
        <v>6.1</v>
      </c>
      <c r="AB11" s="36">
        <v>0</v>
      </c>
      <c r="AC11" s="29">
        <f t="shared" si="3"/>
        <v>6.1</v>
      </c>
      <c r="AD11" s="35"/>
      <c r="AE11" s="35"/>
      <c r="AF11" s="11">
        <v>6.1</v>
      </c>
      <c r="AG11" s="36"/>
      <c r="AH11" s="20">
        <f t="shared" si="4"/>
        <v>6.1</v>
      </c>
      <c r="AI11" s="35"/>
      <c r="AJ11" s="35"/>
      <c r="AK11" s="11">
        <v>6.1</v>
      </c>
      <c r="AL11" s="36"/>
      <c r="AM11" s="20">
        <f t="shared" si="5"/>
        <v>6.1</v>
      </c>
      <c r="AN11" s="35"/>
      <c r="AO11" s="35"/>
      <c r="AP11" s="11">
        <v>6.1</v>
      </c>
      <c r="AQ11" s="36"/>
      <c r="AR11" s="20">
        <f t="shared" si="6"/>
        <v>6.1</v>
      </c>
      <c r="AS11" s="35"/>
      <c r="AT11" s="35"/>
      <c r="AU11" s="11">
        <v>6.1</v>
      </c>
      <c r="AV11" s="36"/>
      <c r="AW11" s="20">
        <f t="shared" si="7"/>
        <v>6.1</v>
      </c>
      <c r="AX11" s="35"/>
      <c r="AY11" s="35"/>
      <c r="AZ11" s="11">
        <v>6.1</v>
      </c>
      <c r="BA11" s="36"/>
      <c r="BB11" s="20">
        <f t="shared" si="8"/>
        <v>6.1</v>
      </c>
      <c r="BC11" s="35"/>
      <c r="BD11" s="35"/>
      <c r="BE11" s="11">
        <v>6.1</v>
      </c>
      <c r="BF11" s="36"/>
      <c r="BG11" s="20">
        <f t="shared" si="9"/>
        <v>6.1</v>
      </c>
      <c r="BH11" s="35"/>
      <c r="BI11" s="35"/>
      <c r="BJ11" s="11">
        <v>6.1</v>
      </c>
      <c r="BK11" s="36"/>
      <c r="BL11" s="20">
        <f t="shared" si="10"/>
        <v>6.1</v>
      </c>
      <c r="BM11" s="42">
        <v>0</v>
      </c>
      <c r="BN11" s="42">
        <v>0</v>
      </c>
      <c r="BO11" s="11">
        <v>6.1</v>
      </c>
      <c r="BP11" s="43">
        <v>0</v>
      </c>
      <c r="BQ11" s="20">
        <f t="shared" si="11"/>
        <v>6.1</v>
      </c>
      <c r="BR11" s="42">
        <v>0</v>
      </c>
      <c r="BS11" s="42">
        <v>0</v>
      </c>
      <c r="BT11" s="11">
        <v>6.1</v>
      </c>
      <c r="BU11" s="43">
        <v>0</v>
      </c>
      <c r="BV11" s="20">
        <f t="shared" si="12"/>
        <v>6.1</v>
      </c>
      <c r="BW11" s="42">
        <v>0</v>
      </c>
      <c r="BX11" s="42">
        <v>0</v>
      </c>
      <c r="BY11" s="11">
        <v>6.1</v>
      </c>
      <c r="BZ11" s="43">
        <v>0</v>
      </c>
      <c r="CA11" s="20">
        <f t="shared" si="13"/>
        <v>6.1</v>
      </c>
      <c r="CB11" s="42">
        <v>0</v>
      </c>
      <c r="CC11" s="42">
        <v>0</v>
      </c>
      <c r="CD11" s="11">
        <v>6.1</v>
      </c>
      <c r="CE11" s="43">
        <v>0</v>
      </c>
      <c r="CF11" s="20">
        <f t="shared" si="14"/>
        <v>6.1</v>
      </c>
      <c r="CG11" s="42">
        <v>0</v>
      </c>
      <c r="CH11" s="42">
        <v>0</v>
      </c>
      <c r="CI11" s="11">
        <v>6.1</v>
      </c>
      <c r="CJ11" s="43">
        <v>0</v>
      </c>
      <c r="CK11" s="20">
        <f t="shared" si="18"/>
        <v>6.1</v>
      </c>
      <c r="CL11" s="42">
        <v>0</v>
      </c>
      <c r="CM11" s="42">
        <v>0</v>
      </c>
      <c r="CN11" s="11">
        <v>6.1</v>
      </c>
      <c r="CO11" s="43">
        <v>0</v>
      </c>
      <c r="CP11" s="20">
        <f t="shared" si="19"/>
        <v>6.1</v>
      </c>
      <c r="CQ11" s="42">
        <v>0</v>
      </c>
      <c r="CR11" s="42">
        <v>0</v>
      </c>
      <c r="CS11" s="11">
        <v>6.1</v>
      </c>
      <c r="CT11" s="43">
        <v>0</v>
      </c>
      <c r="CU11" s="20">
        <f t="shared" si="20"/>
        <v>6.1</v>
      </c>
      <c r="CV11" s="42">
        <v>0</v>
      </c>
      <c r="CW11" s="42">
        <v>0</v>
      </c>
      <c r="CX11" s="11">
        <v>6.1</v>
      </c>
      <c r="CY11" s="43">
        <v>0</v>
      </c>
    </row>
    <row r="12" spans="1:103" s="48" customFormat="1" ht="24" customHeight="1" x14ac:dyDescent="0.15">
      <c r="B12" s="62"/>
      <c r="C12" s="55" t="s">
        <v>9</v>
      </c>
      <c r="D12" s="4">
        <v>364.5</v>
      </c>
      <c r="E12" s="11">
        <v>176.3</v>
      </c>
      <c r="F12" s="11">
        <v>79.2</v>
      </c>
      <c r="G12" s="11">
        <v>54</v>
      </c>
      <c r="H12" s="12">
        <v>55</v>
      </c>
      <c r="I12" s="29">
        <v>364.5</v>
      </c>
      <c r="J12" s="11">
        <v>176.3</v>
      </c>
      <c r="K12" s="11">
        <v>79.2</v>
      </c>
      <c r="L12" s="11">
        <v>54</v>
      </c>
      <c r="M12" s="12">
        <v>55</v>
      </c>
      <c r="N12" s="29">
        <f t="shared" si="0"/>
        <v>364.5</v>
      </c>
      <c r="O12" s="11">
        <v>176.3</v>
      </c>
      <c r="P12" s="11">
        <v>79.2</v>
      </c>
      <c r="Q12" s="11">
        <v>54</v>
      </c>
      <c r="R12" s="12">
        <v>55</v>
      </c>
      <c r="S12" s="29">
        <f t="shared" si="1"/>
        <v>364.5</v>
      </c>
      <c r="T12" s="11">
        <v>176.3</v>
      </c>
      <c r="U12" s="11">
        <v>79.2</v>
      </c>
      <c r="V12" s="11">
        <v>54</v>
      </c>
      <c r="W12" s="12">
        <v>55</v>
      </c>
      <c r="X12" s="29">
        <f t="shared" si="2"/>
        <v>364.5</v>
      </c>
      <c r="Y12" s="11">
        <v>176.3</v>
      </c>
      <c r="Z12" s="11">
        <v>79.2</v>
      </c>
      <c r="AA12" s="11">
        <v>54</v>
      </c>
      <c r="AB12" s="12">
        <v>55</v>
      </c>
      <c r="AC12" s="29">
        <f t="shared" si="3"/>
        <v>364.5</v>
      </c>
      <c r="AD12" s="11">
        <v>176.3</v>
      </c>
      <c r="AE12" s="11">
        <v>79.2</v>
      </c>
      <c r="AF12" s="11">
        <v>54</v>
      </c>
      <c r="AG12" s="12">
        <v>55</v>
      </c>
      <c r="AH12" s="20">
        <f t="shared" si="4"/>
        <v>364.5</v>
      </c>
      <c r="AI12" s="11">
        <v>176.3</v>
      </c>
      <c r="AJ12" s="11">
        <v>79.2</v>
      </c>
      <c r="AK12" s="11">
        <v>54</v>
      </c>
      <c r="AL12" s="12">
        <v>55</v>
      </c>
      <c r="AM12" s="20">
        <f t="shared" si="5"/>
        <v>364.5</v>
      </c>
      <c r="AN12" s="11">
        <v>176.3</v>
      </c>
      <c r="AO12" s="11">
        <v>79.2</v>
      </c>
      <c r="AP12" s="11">
        <v>54</v>
      </c>
      <c r="AQ12" s="12">
        <v>55</v>
      </c>
      <c r="AR12" s="20">
        <f t="shared" si="6"/>
        <v>364.5</v>
      </c>
      <c r="AS12" s="11">
        <v>176.3</v>
      </c>
      <c r="AT12" s="11">
        <v>79.2</v>
      </c>
      <c r="AU12" s="11">
        <v>54</v>
      </c>
      <c r="AV12" s="12">
        <v>55</v>
      </c>
      <c r="AW12" s="20">
        <f t="shared" si="7"/>
        <v>364.5</v>
      </c>
      <c r="AX12" s="11">
        <v>176.3</v>
      </c>
      <c r="AY12" s="11">
        <v>79.2</v>
      </c>
      <c r="AZ12" s="11">
        <v>54</v>
      </c>
      <c r="BA12" s="12">
        <v>55</v>
      </c>
      <c r="BB12" s="20">
        <f t="shared" si="8"/>
        <v>364.5</v>
      </c>
      <c r="BC12" s="11">
        <v>176.3</v>
      </c>
      <c r="BD12" s="11">
        <v>79.2</v>
      </c>
      <c r="BE12" s="11">
        <v>54</v>
      </c>
      <c r="BF12" s="12">
        <v>55</v>
      </c>
      <c r="BG12" s="20">
        <f t="shared" si="9"/>
        <v>364.5</v>
      </c>
      <c r="BH12" s="11">
        <v>176.3</v>
      </c>
      <c r="BI12" s="11">
        <v>79.2</v>
      </c>
      <c r="BJ12" s="11">
        <v>54</v>
      </c>
      <c r="BK12" s="12">
        <v>55</v>
      </c>
      <c r="BL12" s="20">
        <f t="shared" si="10"/>
        <v>362.2</v>
      </c>
      <c r="BM12" s="11">
        <v>176.3</v>
      </c>
      <c r="BN12" s="11">
        <v>79.2</v>
      </c>
      <c r="BO12" s="11">
        <v>54</v>
      </c>
      <c r="BP12" s="12">
        <v>52.7</v>
      </c>
      <c r="BQ12" s="20">
        <f t="shared" si="11"/>
        <v>362.2</v>
      </c>
      <c r="BR12" s="11">
        <v>176.3</v>
      </c>
      <c r="BS12" s="11">
        <v>79.2</v>
      </c>
      <c r="BT12" s="11">
        <v>54</v>
      </c>
      <c r="BU12" s="12">
        <v>52.7</v>
      </c>
      <c r="BV12" s="20">
        <f t="shared" si="12"/>
        <v>362.2</v>
      </c>
      <c r="BW12" s="11">
        <v>176.3</v>
      </c>
      <c r="BX12" s="11">
        <v>79.2</v>
      </c>
      <c r="BY12" s="11">
        <v>54</v>
      </c>
      <c r="BZ12" s="12">
        <v>52.7</v>
      </c>
      <c r="CA12" s="20">
        <f t="shared" si="13"/>
        <v>362.2</v>
      </c>
      <c r="CB12" s="11">
        <v>176.3</v>
      </c>
      <c r="CC12" s="11">
        <v>79.2</v>
      </c>
      <c r="CD12" s="11">
        <v>54</v>
      </c>
      <c r="CE12" s="12">
        <v>52.7</v>
      </c>
      <c r="CF12" s="20">
        <f t="shared" si="14"/>
        <v>362.2</v>
      </c>
      <c r="CG12" s="11">
        <v>176.3</v>
      </c>
      <c r="CH12" s="11">
        <v>79.2</v>
      </c>
      <c r="CI12" s="11">
        <v>54</v>
      </c>
      <c r="CJ12" s="12">
        <v>52.7</v>
      </c>
      <c r="CK12" s="20">
        <f t="shared" si="18"/>
        <v>362.2</v>
      </c>
      <c r="CL12" s="11">
        <v>176.3</v>
      </c>
      <c r="CM12" s="11">
        <v>79.2</v>
      </c>
      <c r="CN12" s="11">
        <v>54</v>
      </c>
      <c r="CO12" s="12">
        <v>52.7</v>
      </c>
      <c r="CP12" s="20">
        <f t="shared" si="19"/>
        <v>362.2</v>
      </c>
      <c r="CQ12" s="11">
        <v>176.3</v>
      </c>
      <c r="CR12" s="11">
        <v>79.2</v>
      </c>
      <c r="CS12" s="11">
        <v>54</v>
      </c>
      <c r="CT12" s="12">
        <v>52.7</v>
      </c>
      <c r="CU12" s="20">
        <f t="shared" si="20"/>
        <v>362.2</v>
      </c>
      <c r="CV12" s="11">
        <v>176.3</v>
      </c>
      <c r="CW12" s="11">
        <v>79.2</v>
      </c>
      <c r="CX12" s="11">
        <v>54</v>
      </c>
      <c r="CY12" s="12">
        <v>52.7</v>
      </c>
    </row>
    <row r="13" spans="1:103" s="48" customFormat="1" ht="24" customHeight="1" x14ac:dyDescent="0.15">
      <c r="B13" s="62"/>
      <c r="C13" s="55" t="s">
        <v>10</v>
      </c>
      <c r="D13" s="4">
        <v>0</v>
      </c>
      <c r="E13" s="11"/>
      <c r="F13" s="11"/>
      <c r="G13" s="11"/>
      <c r="H13" s="12"/>
      <c r="I13" s="29">
        <v>0</v>
      </c>
      <c r="J13" s="11"/>
      <c r="K13" s="11"/>
      <c r="L13" s="11"/>
      <c r="M13" s="12"/>
      <c r="N13" s="29">
        <f t="shared" si="0"/>
        <v>0</v>
      </c>
      <c r="O13" s="11"/>
      <c r="P13" s="11"/>
      <c r="Q13" s="11"/>
      <c r="R13" s="12"/>
      <c r="S13" s="29">
        <f t="shared" si="1"/>
        <v>0</v>
      </c>
      <c r="T13" s="35">
        <v>0</v>
      </c>
      <c r="U13" s="35">
        <v>0</v>
      </c>
      <c r="V13" s="35">
        <v>0</v>
      </c>
      <c r="W13" s="36">
        <v>0</v>
      </c>
      <c r="X13" s="29">
        <f t="shared" si="2"/>
        <v>0</v>
      </c>
      <c r="Y13" s="35">
        <v>0</v>
      </c>
      <c r="Z13" s="35">
        <v>0</v>
      </c>
      <c r="AA13" s="35">
        <v>0</v>
      </c>
      <c r="AB13" s="36">
        <v>0</v>
      </c>
      <c r="AC13" s="29">
        <f t="shared" si="3"/>
        <v>0</v>
      </c>
      <c r="AD13" s="35"/>
      <c r="AE13" s="35"/>
      <c r="AF13" s="35"/>
      <c r="AG13" s="36"/>
      <c r="AH13" s="20">
        <f t="shared" si="4"/>
        <v>0</v>
      </c>
      <c r="AI13" s="35"/>
      <c r="AJ13" s="35"/>
      <c r="AK13" s="35"/>
      <c r="AL13" s="36"/>
      <c r="AM13" s="20">
        <f t="shared" si="5"/>
        <v>0</v>
      </c>
      <c r="AN13" s="35"/>
      <c r="AO13" s="35"/>
      <c r="AP13" s="35"/>
      <c r="AQ13" s="36"/>
      <c r="AR13" s="20">
        <f t="shared" si="6"/>
        <v>0</v>
      </c>
      <c r="AS13" s="35"/>
      <c r="AT13" s="35"/>
      <c r="AU13" s="35"/>
      <c r="AV13" s="36"/>
      <c r="AW13" s="20">
        <f t="shared" si="7"/>
        <v>0</v>
      </c>
      <c r="AX13" s="35"/>
      <c r="AY13" s="35"/>
      <c r="AZ13" s="35"/>
      <c r="BA13" s="36"/>
      <c r="BB13" s="20">
        <f t="shared" si="8"/>
        <v>0</v>
      </c>
      <c r="BC13" s="35"/>
      <c r="BD13" s="35"/>
      <c r="BE13" s="35"/>
      <c r="BF13" s="36"/>
      <c r="BG13" s="20">
        <f t="shared" si="9"/>
        <v>0</v>
      </c>
      <c r="BH13" s="35"/>
      <c r="BI13" s="35"/>
      <c r="BJ13" s="35"/>
      <c r="BK13" s="36"/>
      <c r="BL13" s="20">
        <f t="shared" si="10"/>
        <v>0</v>
      </c>
      <c r="BM13" s="42">
        <v>0</v>
      </c>
      <c r="BN13" s="42">
        <v>0</v>
      </c>
      <c r="BO13" s="42">
        <v>0</v>
      </c>
      <c r="BP13" s="43">
        <v>0</v>
      </c>
      <c r="BQ13" s="20">
        <f t="shared" si="11"/>
        <v>0</v>
      </c>
      <c r="BR13" s="42">
        <v>0</v>
      </c>
      <c r="BS13" s="42">
        <v>0</v>
      </c>
      <c r="BT13" s="42">
        <v>0</v>
      </c>
      <c r="BU13" s="43">
        <v>0</v>
      </c>
      <c r="BV13" s="20">
        <f t="shared" si="12"/>
        <v>0</v>
      </c>
      <c r="BW13" s="42">
        <v>0</v>
      </c>
      <c r="BX13" s="42">
        <v>0</v>
      </c>
      <c r="BY13" s="42">
        <v>0</v>
      </c>
      <c r="BZ13" s="43">
        <v>0</v>
      </c>
      <c r="CA13" s="20">
        <f t="shared" si="13"/>
        <v>0</v>
      </c>
      <c r="CB13" s="42">
        <v>0</v>
      </c>
      <c r="CC13" s="42">
        <v>0</v>
      </c>
      <c r="CD13" s="42">
        <v>0</v>
      </c>
      <c r="CE13" s="43">
        <v>0</v>
      </c>
      <c r="CF13" s="20">
        <f t="shared" si="14"/>
        <v>0</v>
      </c>
      <c r="CG13" s="42">
        <v>0</v>
      </c>
      <c r="CH13" s="42">
        <v>0</v>
      </c>
      <c r="CI13" s="42">
        <v>0</v>
      </c>
      <c r="CJ13" s="43">
        <v>0</v>
      </c>
      <c r="CK13" s="20">
        <f t="shared" si="18"/>
        <v>0</v>
      </c>
      <c r="CL13" s="42">
        <v>0</v>
      </c>
      <c r="CM13" s="42">
        <v>0</v>
      </c>
      <c r="CN13" s="42">
        <v>0</v>
      </c>
      <c r="CO13" s="43">
        <v>0</v>
      </c>
      <c r="CP13" s="20">
        <f t="shared" si="19"/>
        <v>0</v>
      </c>
      <c r="CQ13" s="42">
        <v>0</v>
      </c>
      <c r="CR13" s="42">
        <v>0</v>
      </c>
      <c r="CS13" s="42">
        <v>0</v>
      </c>
      <c r="CT13" s="43">
        <v>0</v>
      </c>
      <c r="CU13" s="20">
        <f t="shared" si="20"/>
        <v>0</v>
      </c>
      <c r="CV13" s="42">
        <v>0</v>
      </c>
      <c r="CW13" s="42">
        <v>0</v>
      </c>
      <c r="CX13" s="42">
        <v>0</v>
      </c>
      <c r="CY13" s="43">
        <v>0</v>
      </c>
    </row>
    <row r="14" spans="1:103" s="48" customFormat="1" ht="24" customHeight="1" x14ac:dyDescent="0.15">
      <c r="B14" s="62"/>
      <c r="C14" s="55" t="s">
        <v>11</v>
      </c>
      <c r="D14" s="4">
        <v>0</v>
      </c>
      <c r="E14" s="11"/>
      <c r="F14" s="11"/>
      <c r="G14" s="11"/>
      <c r="H14" s="12"/>
      <c r="I14" s="29">
        <v>0</v>
      </c>
      <c r="J14" s="11"/>
      <c r="K14" s="11"/>
      <c r="L14" s="11"/>
      <c r="M14" s="12"/>
      <c r="N14" s="29">
        <f t="shared" si="0"/>
        <v>0</v>
      </c>
      <c r="O14" s="11"/>
      <c r="P14" s="11"/>
      <c r="Q14" s="11"/>
      <c r="R14" s="12"/>
      <c r="S14" s="29">
        <f t="shared" si="1"/>
        <v>0</v>
      </c>
      <c r="T14" s="35">
        <v>0</v>
      </c>
      <c r="U14" s="35">
        <v>0</v>
      </c>
      <c r="V14" s="35">
        <v>0</v>
      </c>
      <c r="W14" s="36">
        <v>0</v>
      </c>
      <c r="X14" s="29">
        <f t="shared" si="2"/>
        <v>0</v>
      </c>
      <c r="Y14" s="35">
        <v>0</v>
      </c>
      <c r="Z14" s="35">
        <v>0</v>
      </c>
      <c r="AA14" s="35">
        <v>0</v>
      </c>
      <c r="AB14" s="36">
        <v>0</v>
      </c>
      <c r="AC14" s="29">
        <f t="shared" si="3"/>
        <v>0</v>
      </c>
      <c r="AD14" s="35"/>
      <c r="AE14" s="35"/>
      <c r="AF14" s="35"/>
      <c r="AG14" s="36"/>
      <c r="AH14" s="20">
        <f t="shared" si="4"/>
        <v>0</v>
      </c>
      <c r="AI14" s="35"/>
      <c r="AJ14" s="35"/>
      <c r="AK14" s="35"/>
      <c r="AL14" s="36"/>
      <c r="AM14" s="20">
        <f t="shared" si="5"/>
        <v>0</v>
      </c>
      <c r="AN14" s="35"/>
      <c r="AO14" s="35"/>
      <c r="AP14" s="35"/>
      <c r="AQ14" s="36"/>
      <c r="AR14" s="20">
        <f t="shared" si="6"/>
        <v>0</v>
      </c>
      <c r="AS14" s="35"/>
      <c r="AT14" s="35"/>
      <c r="AU14" s="35"/>
      <c r="AV14" s="36"/>
      <c r="AW14" s="20">
        <f t="shared" si="7"/>
        <v>0</v>
      </c>
      <c r="AX14" s="35"/>
      <c r="AY14" s="35"/>
      <c r="AZ14" s="35"/>
      <c r="BA14" s="36"/>
      <c r="BB14" s="20">
        <f t="shared" si="8"/>
        <v>0</v>
      </c>
      <c r="BC14" s="35"/>
      <c r="BD14" s="35"/>
      <c r="BE14" s="35"/>
      <c r="BF14" s="36"/>
      <c r="BG14" s="20">
        <f t="shared" si="9"/>
        <v>0</v>
      </c>
      <c r="BH14" s="35"/>
      <c r="BI14" s="35"/>
      <c r="BJ14" s="35"/>
      <c r="BK14" s="36"/>
      <c r="BL14" s="20">
        <f t="shared" si="10"/>
        <v>0</v>
      </c>
      <c r="BM14" s="42">
        <v>0</v>
      </c>
      <c r="BN14" s="42">
        <v>0</v>
      </c>
      <c r="BO14" s="42">
        <v>0</v>
      </c>
      <c r="BP14" s="43">
        <v>0</v>
      </c>
      <c r="BQ14" s="20">
        <f t="shared" si="11"/>
        <v>0</v>
      </c>
      <c r="BR14" s="42">
        <v>0</v>
      </c>
      <c r="BS14" s="42">
        <v>0</v>
      </c>
      <c r="BT14" s="42">
        <v>0</v>
      </c>
      <c r="BU14" s="43">
        <v>0</v>
      </c>
      <c r="BV14" s="20">
        <f t="shared" si="12"/>
        <v>0</v>
      </c>
      <c r="BW14" s="42">
        <v>0</v>
      </c>
      <c r="BX14" s="42">
        <v>0</v>
      </c>
      <c r="BY14" s="42">
        <v>0</v>
      </c>
      <c r="BZ14" s="43">
        <v>0</v>
      </c>
      <c r="CA14" s="20">
        <f t="shared" si="13"/>
        <v>0</v>
      </c>
      <c r="CB14" s="42">
        <v>0</v>
      </c>
      <c r="CC14" s="42">
        <v>0</v>
      </c>
      <c r="CD14" s="42">
        <v>0</v>
      </c>
      <c r="CE14" s="43">
        <v>0</v>
      </c>
      <c r="CF14" s="20">
        <f t="shared" si="14"/>
        <v>0</v>
      </c>
      <c r="CG14" s="42">
        <v>0</v>
      </c>
      <c r="CH14" s="42">
        <v>0</v>
      </c>
      <c r="CI14" s="42">
        <v>0</v>
      </c>
      <c r="CJ14" s="43">
        <v>0</v>
      </c>
      <c r="CK14" s="20">
        <f t="shared" si="18"/>
        <v>0</v>
      </c>
      <c r="CL14" s="42">
        <v>0</v>
      </c>
      <c r="CM14" s="42">
        <v>0</v>
      </c>
      <c r="CN14" s="42">
        <v>0</v>
      </c>
      <c r="CO14" s="43">
        <v>0</v>
      </c>
      <c r="CP14" s="20">
        <f t="shared" si="19"/>
        <v>0</v>
      </c>
      <c r="CQ14" s="42">
        <v>0</v>
      </c>
      <c r="CR14" s="42">
        <v>0</v>
      </c>
      <c r="CS14" s="42">
        <v>0</v>
      </c>
      <c r="CT14" s="43">
        <v>0</v>
      </c>
      <c r="CU14" s="20">
        <f t="shared" si="20"/>
        <v>0</v>
      </c>
      <c r="CV14" s="42">
        <v>0</v>
      </c>
      <c r="CW14" s="42">
        <v>0</v>
      </c>
      <c r="CX14" s="42">
        <v>0</v>
      </c>
      <c r="CY14" s="43">
        <v>0</v>
      </c>
    </row>
    <row r="15" spans="1:103" s="48" customFormat="1" ht="24" customHeight="1" x14ac:dyDescent="0.15">
      <c r="B15" s="62"/>
      <c r="C15" s="55" t="s">
        <v>12</v>
      </c>
      <c r="D15" s="4">
        <v>51.1</v>
      </c>
      <c r="E15" s="11">
        <v>19</v>
      </c>
      <c r="F15" s="11">
        <v>17.100000000000001</v>
      </c>
      <c r="G15" s="11">
        <v>9</v>
      </c>
      <c r="H15" s="12">
        <v>6</v>
      </c>
      <c r="I15" s="29">
        <v>51.1</v>
      </c>
      <c r="J15" s="11">
        <v>19</v>
      </c>
      <c r="K15" s="11">
        <v>17.100000000000001</v>
      </c>
      <c r="L15" s="11">
        <v>9</v>
      </c>
      <c r="M15" s="12">
        <v>6</v>
      </c>
      <c r="N15" s="29">
        <f t="shared" si="0"/>
        <v>51.1</v>
      </c>
      <c r="O15" s="11">
        <v>19</v>
      </c>
      <c r="P15" s="11">
        <v>17.100000000000001</v>
      </c>
      <c r="Q15" s="11">
        <v>9</v>
      </c>
      <c r="R15" s="12">
        <v>6</v>
      </c>
      <c r="S15" s="29">
        <f t="shared" si="1"/>
        <v>51.1</v>
      </c>
      <c r="T15" s="11">
        <v>19</v>
      </c>
      <c r="U15" s="11">
        <v>17.100000000000001</v>
      </c>
      <c r="V15" s="11">
        <v>9</v>
      </c>
      <c r="W15" s="12">
        <v>6</v>
      </c>
      <c r="X15" s="29">
        <f t="shared" si="2"/>
        <v>51.1</v>
      </c>
      <c r="Y15" s="11">
        <v>19</v>
      </c>
      <c r="Z15" s="11">
        <v>17.100000000000001</v>
      </c>
      <c r="AA15" s="11">
        <v>9</v>
      </c>
      <c r="AB15" s="12">
        <v>6</v>
      </c>
      <c r="AC15" s="29">
        <f t="shared" si="3"/>
        <v>51.1</v>
      </c>
      <c r="AD15" s="11">
        <v>19</v>
      </c>
      <c r="AE15" s="11">
        <v>17.100000000000001</v>
      </c>
      <c r="AF15" s="11">
        <v>9</v>
      </c>
      <c r="AG15" s="12">
        <v>6</v>
      </c>
      <c r="AH15" s="20">
        <f t="shared" si="4"/>
        <v>51.1</v>
      </c>
      <c r="AI15" s="11">
        <v>19</v>
      </c>
      <c r="AJ15" s="11">
        <v>17.100000000000001</v>
      </c>
      <c r="AK15" s="11">
        <v>9</v>
      </c>
      <c r="AL15" s="12">
        <v>6</v>
      </c>
      <c r="AM15" s="20">
        <f t="shared" si="5"/>
        <v>51.1</v>
      </c>
      <c r="AN15" s="11">
        <v>19</v>
      </c>
      <c r="AO15" s="11">
        <v>17.100000000000001</v>
      </c>
      <c r="AP15" s="11">
        <v>9</v>
      </c>
      <c r="AQ15" s="12">
        <v>6</v>
      </c>
      <c r="AR15" s="20">
        <f t="shared" si="6"/>
        <v>51.1</v>
      </c>
      <c r="AS15" s="11">
        <v>19</v>
      </c>
      <c r="AT15" s="11">
        <v>17.100000000000001</v>
      </c>
      <c r="AU15" s="11">
        <v>9</v>
      </c>
      <c r="AV15" s="12">
        <v>6</v>
      </c>
      <c r="AW15" s="20">
        <f t="shared" si="7"/>
        <v>51.1</v>
      </c>
      <c r="AX15" s="11">
        <v>19</v>
      </c>
      <c r="AY15" s="11">
        <v>17.100000000000001</v>
      </c>
      <c r="AZ15" s="11">
        <v>9</v>
      </c>
      <c r="BA15" s="12">
        <v>6</v>
      </c>
      <c r="BB15" s="20">
        <f t="shared" si="8"/>
        <v>51.1</v>
      </c>
      <c r="BC15" s="11">
        <v>19</v>
      </c>
      <c r="BD15" s="11">
        <v>17.100000000000001</v>
      </c>
      <c r="BE15" s="11">
        <v>9</v>
      </c>
      <c r="BF15" s="12">
        <v>6</v>
      </c>
      <c r="BG15" s="20">
        <f t="shared" si="9"/>
        <v>51.1</v>
      </c>
      <c r="BH15" s="11">
        <v>19</v>
      </c>
      <c r="BI15" s="11">
        <v>17.100000000000001</v>
      </c>
      <c r="BJ15" s="11">
        <v>9</v>
      </c>
      <c r="BK15" s="12">
        <v>6</v>
      </c>
      <c r="BL15" s="20">
        <f t="shared" si="10"/>
        <v>53.6</v>
      </c>
      <c r="BM15" s="11">
        <v>19</v>
      </c>
      <c r="BN15" s="11">
        <v>17.100000000000001</v>
      </c>
      <c r="BO15" s="11">
        <v>9</v>
      </c>
      <c r="BP15" s="12">
        <v>8.5</v>
      </c>
      <c r="BQ15" s="20">
        <f t="shared" si="11"/>
        <v>53.6</v>
      </c>
      <c r="BR15" s="11">
        <v>19</v>
      </c>
      <c r="BS15" s="11">
        <v>17.100000000000001</v>
      </c>
      <c r="BT15" s="11">
        <v>9</v>
      </c>
      <c r="BU15" s="12">
        <v>8.5</v>
      </c>
      <c r="BV15" s="20">
        <f t="shared" si="12"/>
        <v>53.6</v>
      </c>
      <c r="BW15" s="11">
        <v>19</v>
      </c>
      <c r="BX15" s="11">
        <v>17.100000000000001</v>
      </c>
      <c r="BY15" s="11">
        <v>9</v>
      </c>
      <c r="BZ15" s="12">
        <v>8.5</v>
      </c>
      <c r="CA15" s="20">
        <f t="shared" si="13"/>
        <v>53.6</v>
      </c>
      <c r="CB15" s="11">
        <v>19</v>
      </c>
      <c r="CC15" s="11">
        <v>17.100000000000001</v>
      </c>
      <c r="CD15" s="11">
        <v>9</v>
      </c>
      <c r="CE15" s="12">
        <v>8.5</v>
      </c>
      <c r="CF15" s="20">
        <f t="shared" si="14"/>
        <v>53.6</v>
      </c>
      <c r="CG15" s="11">
        <v>19</v>
      </c>
      <c r="CH15" s="11">
        <v>17.100000000000001</v>
      </c>
      <c r="CI15" s="11">
        <v>9</v>
      </c>
      <c r="CJ15" s="12">
        <v>8.5</v>
      </c>
      <c r="CK15" s="20">
        <f t="shared" si="18"/>
        <v>53.6</v>
      </c>
      <c r="CL15" s="11">
        <v>19</v>
      </c>
      <c r="CM15" s="11">
        <v>17.100000000000001</v>
      </c>
      <c r="CN15" s="11">
        <v>9</v>
      </c>
      <c r="CO15" s="12">
        <v>8.5</v>
      </c>
      <c r="CP15" s="20">
        <f t="shared" si="19"/>
        <v>53.6</v>
      </c>
      <c r="CQ15" s="11">
        <v>19</v>
      </c>
      <c r="CR15" s="11">
        <v>17.100000000000001</v>
      </c>
      <c r="CS15" s="11">
        <v>9</v>
      </c>
      <c r="CT15" s="12">
        <v>8.5</v>
      </c>
      <c r="CU15" s="20">
        <f t="shared" si="20"/>
        <v>53.6</v>
      </c>
      <c r="CV15" s="11">
        <v>19</v>
      </c>
      <c r="CW15" s="11">
        <v>17.100000000000001</v>
      </c>
      <c r="CX15" s="11">
        <v>9</v>
      </c>
      <c r="CY15" s="12">
        <v>8.5</v>
      </c>
    </row>
    <row r="16" spans="1:103" s="48" customFormat="1" ht="24" customHeight="1" x14ac:dyDescent="0.15">
      <c r="B16" s="62"/>
      <c r="C16" s="55" t="s">
        <v>13</v>
      </c>
      <c r="D16" s="4">
        <v>62.1</v>
      </c>
      <c r="E16" s="11">
        <v>58.6</v>
      </c>
      <c r="F16" s="11">
        <v>3.5</v>
      </c>
      <c r="G16" s="11"/>
      <c r="H16" s="12"/>
      <c r="I16" s="29">
        <v>62.1</v>
      </c>
      <c r="J16" s="11">
        <v>58.6</v>
      </c>
      <c r="K16" s="11">
        <v>3.5</v>
      </c>
      <c r="L16" s="11"/>
      <c r="M16" s="12"/>
      <c r="N16" s="29">
        <f t="shared" si="0"/>
        <v>62.1</v>
      </c>
      <c r="O16" s="11">
        <v>58.6</v>
      </c>
      <c r="P16" s="11">
        <v>3.5</v>
      </c>
      <c r="Q16" s="11"/>
      <c r="R16" s="12"/>
      <c r="S16" s="29">
        <f t="shared" si="1"/>
        <v>62.1</v>
      </c>
      <c r="T16" s="11">
        <v>58.6</v>
      </c>
      <c r="U16" s="11">
        <v>3.5</v>
      </c>
      <c r="V16" s="35">
        <v>0</v>
      </c>
      <c r="W16" s="36">
        <v>0</v>
      </c>
      <c r="X16" s="29">
        <f t="shared" si="2"/>
        <v>62.1</v>
      </c>
      <c r="Y16" s="11">
        <v>58.6</v>
      </c>
      <c r="Z16" s="11">
        <v>3.5</v>
      </c>
      <c r="AA16" s="35">
        <v>0</v>
      </c>
      <c r="AB16" s="36">
        <v>0</v>
      </c>
      <c r="AC16" s="29">
        <f t="shared" si="3"/>
        <v>62.1</v>
      </c>
      <c r="AD16" s="11">
        <v>58.6</v>
      </c>
      <c r="AE16" s="11">
        <v>3.5</v>
      </c>
      <c r="AF16" s="35"/>
      <c r="AG16" s="36"/>
      <c r="AH16" s="20">
        <f t="shared" si="4"/>
        <v>62.1</v>
      </c>
      <c r="AI16" s="11">
        <v>58.6</v>
      </c>
      <c r="AJ16" s="11">
        <v>3.5</v>
      </c>
      <c r="AK16" s="35"/>
      <c r="AL16" s="36"/>
      <c r="AM16" s="20">
        <f t="shared" si="5"/>
        <v>62.1</v>
      </c>
      <c r="AN16" s="11">
        <v>58.6</v>
      </c>
      <c r="AO16" s="11">
        <v>3.5</v>
      </c>
      <c r="AP16" s="35"/>
      <c r="AQ16" s="36"/>
      <c r="AR16" s="20">
        <f t="shared" si="6"/>
        <v>62.1</v>
      </c>
      <c r="AS16" s="11">
        <v>58.6</v>
      </c>
      <c r="AT16" s="11">
        <v>3.5</v>
      </c>
      <c r="AU16" s="35"/>
      <c r="AV16" s="36"/>
      <c r="AW16" s="20">
        <f t="shared" si="7"/>
        <v>62.1</v>
      </c>
      <c r="AX16" s="11">
        <v>58.6</v>
      </c>
      <c r="AY16" s="11">
        <v>3.5</v>
      </c>
      <c r="AZ16" s="35"/>
      <c r="BA16" s="36"/>
      <c r="BB16" s="20">
        <f t="shared" si="8"/>
        <v>62.1</v>
      </c>
      <c r="BC16" s="11">
        <v>58.6</v>
      </c>
      <c r="BD16" s="11">
        <v>3.5</v>
      </c>
      <c r="BE16" s="35"/>
      <c r="BF16" s="36"/>
      <c r="BG16" s="20">
        <f t="shared" si="9"/>
        <v>62.1</v>
      </c>
      <c r="BH16" s="11">
        <v>58.6</v>
      </c>
      <c r="BI16" s="11">
        <v>3.5</v>
      </c>
      <c r="BJ16" s="35"/>
      <c r="BK16" s="36"/>
      <c r="BL16" s="20">
        <f t="shared" si="10"/>
        <v>62.1</v>
      </c>
      <c r="BM16" s="11">
        <v>58.6</v>
      </c>
      <c r="BN16" s="11">
        <v>3.5</v>
      </c>
      <c r="BO16" s="42">
        <v>0</v>
      </c>
      <c r="BP16" s="43">
        <v>0</v>
      </c>
      <c r="BQ16" s="20">
        <f t="shared" si="11"/>
        <v>62.1</v>
      </c>
      <c r="BR16" s="11">
        <v>58.6</v>
      </c>
      <c r="BS16" s="11">
        <v>3.5</v>
      </c>
      <c r="BT16" s="42">
        <v>0</v>
      </c>
      <c r="BU16" s="43">
        <v>0</v>
      </c>
      <c r="BV16" s="20">
        <f t="shared" si="12"/>
        <v>47.3</v>
      </c>
      <c r="BW16" s="11">
        <v>43.8</v>
      </c>
      <c r="BX16" s="11">
        <v>3.5</v>
      </c>
      <c r="BY16" s="42">
        <v>0</v>
      </c>
      <c r="BZ16" s="43">
        <v>0</v>
      </c>
      <c r="CA16" s="20">
        <f t="shared" si="13"/>
        <v>47.3</v>
      </c>
      <c r="CB16" s="11">
        <v>43.8</v>
      </c>
      <c r="CC16" s="11">
        <v>3.5</v>
      </c>
      <c r="CD16" s="42">
        <v>0</v>
      </c>
      <c r="CE16" s="43">
        <v>0</v>
      </c>
      <c r="CF16" s="20">
        <f t="shared" si="14"/>
        <v>47.3</v>
      </c>
      <c r="CG16" s="11">
        <v>43.8</v>
      </c>
      <c r="CH16" s="11">
        <v>3.5</v>
      </c>
      <c r="CI16" s="42">
        <v>0</v>
      </c>
      <c r="CJ16" s="43">
        <v>0</v>
      </c>
      <c r="CK16" s="20">
        <f t="shared" si="18"/>
        <v>47.3</v>
      </c>
      <c r="CL16" s="11">
        <v>43.8</v>
      </c>
      <c r="CM16" s="11">
        <v>3.5</v>
      </c>
      <c r="CN16" s="42">
        <v>0</v>
      </c>
      <c r="CO16" s="43">
        <v>0</v>
      </c>
      <c r="CP16" s="20">
        <f t="shared" si="19"/>
        <v>47.3</v>
      </c>
      <c r="CQ16" s="11">
        <v>43.8</v>
      </c>
      <c r="CR16" s="11">
        <v>3.5</v>
      </c>
      <c r="CS16" s="42">
        <v>0</v>
      </c>
      <c r="CT16" s="43">
        <v>0</v>
      </c>
      <c r="CU16" s="20">
        <f t="shared" si="20"/>
        <v>47.3</v>
      </c>
      <c r="CV16" s="11">
        <v>43.8</v>
      </c>
      <c r="CW16" s="11">
        <v>3.5</v>
      </c>
      <c r="CX16" s="42">
        <v>0</v>
      </c>
      <c r="CY16" s="43">
        <v>0</v>
      </c>
    </row>
    <row r="17" spans="2:103" s="48" customFormat="1" ht="24" customHeight="1" x14ac:dyDescent="0.15">
      <c r="B17" s="62"/>
      <c r="C17" s="55" t="s">
        <v>14</v>
      </c>
      <c r="D17" s="4">
        <v>294.7</v>
      </c>
      <c r="E17" s="11">
        <v>31.6</v>
      </c>
      <c r="F17" s="11">
        <v>186.4</v>
      </c>
      <c r="G17" s="11">
        <v>71</v>
      </c>
      <c r="H17" s="12">
        <v>5.7</v>
      </c>
      <c r="I17" s="29">
        <v>294.7</v>
      </c>
      <c r="J17" s="11">
        <v>31.6</v>
      </c>
      <c r="K17" s="11">
        <v>186.4</v>
      </c>
      <c r="L17" s="11">
        <v>71</v>
      </c>
      <c r="M17" s="12">
        <v>5.7</v>
      </c>
      <c r="N17" s="29">
        <f t="shared" si="0"/>
        <v>294.7</v>
      </c>
      <c r="O17" s="11">
        <v>31.6</v>
      </c>
      <c r="P17" s="11">
        <v>186.4</v>
      </c>
      <c r="Q17" s="11">
        <v>71</v>
      </c>
      <c r="R17" s="12">
        <v>5.7</v>
      </c>
      <c r="S17" s="29">
        <f t="shared" si="1"/>
        <v>294.7</v>
      </c>
      <c r="T17" s="11">
        <v>31.6</v>
      </c>
      <c r="U17" s="11">
        <v>186.4</v>
      </c>
      <c r="V17" s="11">
        <v>71</v>
      </c>
      <c r="W17" s="12">
        <v>5.7</v>
      </c>
      <c r="X17" s="29">
        <f t="shared" si="2"/>
        <v>294.7</v>
      </c>
      <c r="Y17" s="11">
        <v>31.6</v>
      </c>
      <c r="Z17" s="11">
        <v>186.4</v>
      </c>
      <c r="AA17" s="11">
        <v>71</v>
      </c>
      <c r="AB17" s="12">
        <v>5.7</v>
      </c>
      <c r="AC17" s="29">
        <f t="shared" si="3"/>
        <v>294.7</v>
      </c>
      <c r="AD17" s="11">
        <v>31.6</v>
      </c>
      <c r="AE17" s="11">
        <v>186.4</v>
      </c>
      <c r="AF17" s="11">
        <v>71</v>
      </c>
      <c r="AG17" s="12">
        <v>5.7</v>
      </c>
      <c r="AH17" s="20">
        <f t="shared" si="4"/>
        <v>294.7</v>
      </c>
      <c r="AI17" s="11">
        <v>31.6</v>
      </c>
      <c r="AJ17" s="11">
        <v>186.4</v>
      </c>
      <c r="AK17" s="11">
        <v>71</v>
      </c>
      <c r="AL17" s="12">
        <v>5.7</v>
      </c>
      <c r="AM17" s="20">
        <f t="shared" si="5"/>
        <v>294.7</v>
      </c>
      <c r="AN17" s="11">
        <v>31.6</v>
      </c>
      <c r="AO17" s="11">
        <v>186.4</v>
      </c>
      <c r="AP17" s="11">
        <v>71</v>
      </c>
      <c r="AQ17" s="12">
        <v>5.7</v>
      </c>
      <c r="AR17" s="20">
        <f t="shared" si="6"/>
        <v>294.7</v>
      </c>
      <c r="AS17" s="11">
        <v>31.6</v>
      </c>
      <c r="AT17" s="11">
        <v>186.4</v>
      </c>
      <c r="AU17" s="11">
        <v>71</v>
      </c>
      <c r="AV17" s="12">
        <v>5.7</v>
      </c>
      <c r="AW17" s="20">
        <f t="shared" si="7"/>
        <v>294.7</v>
      </c>
      <c r="AX17" s="11">
        <v>31.6</v>
      </c>
      <c r="AY17" s="11">
        <v>186.4</v>
      </c>
      <c r="AZ17" s="11">
        <v>71</v>
      </c>
      <c r="BA17" s="12">
        <v>5.7</v>
      </c>
      <c r="BB17" s="20">
        <f t="shared" si="8"/>
        <v>294.7</v>
      </c>
      <c r="BC17" s="11">
        <v>31.6</v>
      </c>
      <c r="BD17" s="11">
        <v>186.4</v>
      </c>
      <c r="BE17" s="11">
        <v>71</v>
      </c>
      <c r="BF17" s="12">
        <v>5.7</v>
      </c>
      <c r="BG17" s="20">
        <f t="shared" si="9"/>
        <v>294.7</v>
      </c>
      <c r="BH17" s="11">
        <v>31.6</v>
      </c>
      <c r="BI17" s="11">
        <v>186.4</v>
      </c>
      <c r="BJ17" s="11">
        <v>71</v>
      </c>
      <c r="BK17" s="12">
        <v>5.7</v>
      </c>
      <c r="BL17" s="20">
        <f t="shared" si="10"/>
        <v>294.7</v>
      </c>
      <c r="BM17" s="11">
        <v>31.6</v>
      </c>
      <c r="BN17" s="11">
        <v>186.4</v>
      </c>
      <c r="BO17" s="11">
        <v>71</v>
      </c>
      <c r="BP17" s="12">
        <v>5.7</v>
      </c>
      <c r="BQ17" s="20">
        <f t="shared" si="11"/>
        <v>294.7</v>
      </c>
      <c r="BR17" s="11">
        <v>31.6</v>
      </c>
      <c r="BS17" s="11">
        <v>186.4</v>
      </c>
      <c r="BT17" s="11">
        <v>71</v>
      </c>
      <c r="BU17" s="12">
        <v>5.7</v>
      </c>
      <c r="BV17" s="20">
        <f t="shared" si="12"/>
        <v>294.7</v>
      </c>
      <c r="BW17" s="11">
        <v>31.6</v>
      </c>
      <c r="BX17" s="11">
        <v>186.4</v>
      </c>
      <c r="BY17" s="11">
        <v>71</v>
      </c>
      <c r="BZ17" s="12">
        <v>5.7</v>
      </c>
      <c r="CA17" s="20">
        <f t="shared" si="13"/>
        <v>294.7</v>
      </c>
      <c r="CB17" s="11">
        <v>31.6</v>
      </c>
      <c r="CC17" s="11">
        <v>186.4</v>
      </c>
      <c r="CD17" s="11">
        <v>71</v>
      </c>
      <c r="CE17" s="12">
        <v>5.7</v>
      </c>
      <c r="CF17" s="20">
        <f t="shared" si="14"/>
        <v>294.7</v>
      </c>
      <c r="CG17" s="11">
        <v>31.6</v>
      </c>
      <c r="CH17" s="11">
        <v>186.4</v>
      </c>
      <c r="CI17" s="11">
        <v>71</v>
      </c>
      <c r="CJ17" s="12">
        <v>5.7</v>
      </c>
      <c r="CK17" s="20">
        <f t="shared" si="18"/>
        <v>294.7</v>
      </c>
      <c r="CL17" s="11">
        <v>31.6</v>
      </c>
      <c r="CM17" s="11">
        <v>186.4</v>
      </c>
      <c r="CN17" s="11">
        <v>71</v>
      </c>
      <c r="CO17" s="12">
        <v>5.7</v>
      </c>
      <c r="CP17" s="20">
        <f t="shared" si="19"/>
        <v>294.7</v>
      </c>
      <c r="CQ17" s="11">
        <v>31.6</v>
      </c>
      <c r="CR17" s="11">
        <v>186.4</v>
      </c>
      <c r="CS17" s="11">
        <v>71</v>
      </c>
      <c r="CT17" s="12">
        <v>5.7</v>
      </c>
      <c r="CU17" s="20">
        <f t="shared" si="20"/>
        <v>294.7</v>
      </c>
      <c r="CV17" s="11">
        <v>31.6</v>
      </c>
      <c r="CW17" s="11">
        <v>186.4</v>
      </c>
      <c r="CX17" s="11">
        <v>71</v>
      </c>
      <c r="CY17" s="12">
        <v>5.7</v>
      </c>
    </row>
    <row r="18" spans="2:103" s="48" customFormat="1" ht="24" customHeight="1" x14ac:dyDescent="0.15">
      <c r="B18" s="62"/>
      <c r="C18" s="55" t="s">
        <v>15</v>
      </c>
      <c r="D18" s="4">
        <v>101.8</v>
      </c>
      <c r="E18" s="11">
        <v>54.4</v>
      </c>
      <c r="F18" s="11">
        <v>24.4</v>
      </c>
      <c r="G18" s="11">
        <v>16</v>
      </c>
      <c r="H18" s="12">
        <v>7</v>
      </c>
      <c r="I18" s="29">
        <v>101.8</v>
      </c>
      <c r="J18" s="11">
        <v>54.4</v>
      </c>
      <c r="K18" s="11">
        <v>24.4</v>
      </c>
      <c r="L18" s="11">
        <v>16</v>
      </c>
      <c r="M18" s="12">
        <v>7</v>
      </c>
      <c r="N18" s="29">
        <f t="shared" si="0"/>
        <v>101.8</v>
      </c>
      <c r="O18" s="11">
        <v>54.4</v>
      </c>
      <c r="P18" s="11">
        <v>24.4</v>
      </c>
      <c r="Q18" s="11">
        <v>16</v>
      </c>
      <c r="R18" s="12">
        <v>7</v>
      </c>
      <c r="S18" s="29">
        <f t="shared" si="1"/>
        <v>101.8</v>
      </c>
      <c r="T18" s="11">
        <v>54.4</v>
      </c>
      <c r="U18" s="11">
        <v>24.4</v>
      </c>
      <c r="V18" s="11">
        <v>16</v>
      </c>
      <c r="W18" s="12">
        <v>7</v>
      </c>
      <c r="X18" s="29">
        <f t="shared" si="2"/>
        <v>101.8</v>
      </c>
      <c r="Y18" s="11">
        <v>54.4</v>
      </c>
      <c r="Z18" s="11">
        <v>24.4</v>
      </c>
      <c r="AA18" s="11">
        <v>16</v>
      </c>
      <c r="AB18" s="12">
        <v>7</v>
      </c>
      <c r="AC18" s="29">
        <f t="shared" si="3"/>
        <v>101.8</v>
      </c>
      <c r="AD18" s="11">
        <v>54.4</v>
      </c>
      <c r="AE18" s="11">
        <v>24.4</v>
      </c>
      <c r="AF18" s="11">
        <v>16</v>
      </c>
      <c r="AG18" s="12">
        <v>7</v>
      </c>
      <c r="AH18" s="20">
        <f t="shared" si="4"/>
        <v>101.8</v>
      </c>
      <c r="AI18" s="11">
        <v>54.4</v>
      </c>
      <c r="AJ18" s="11">
        <v>24.4</v>
      </c>
      <c r="AK18" s="11">
        <v>16</v>
      </c>
      <c r="AL18" s="12">
        <v>7</v>
      </c>
      <c r="AM18" s="20">
        <f t="shared" si="5"/>
        <v>101.8</v>
      </c>
      <c r="AN18" s="11">
        <v>54.4</v>
      </c>
      <c r="AO18" s="11">
        <v>24.4</v>
      </c>
      <c r="AP18" s="11">
        <v>16</v>
      </c>
      <c r="AQ18" s="12">
        <v>7</v>
      </c>
      <c r="AR18" s="20">
        <f t="shared" si="6"/>
        <v>101.8</v>
      </c>
      <c r="AS18" s="11">
        <v>54.4</v>
      </c>
      <c r="AT18" s="11">
        <v>24.4</v>
      </c>
      <c r="AU18" s="11">
        <v>16</v>
      </c>
      <c r="AV18" s="12">
        <v>7</v>
      </c>
      <c r="AW18" s="20">
        <f t="shared" si="7"/>
        <v>101.8</v>
      </c>
      <c r="AX18" s="11">
        <v>54.4</v>
      </c>
      <c r="AY18" s="11">
        <v>24.4</v>
      </c>
      <c r="AZ18" s="11">
        <v>16</v>
      </c>
      <c r="BA18" s="12">
        <v>7</v>
      </c>
      <c r="BB18" s="20">
        <f t="shared" si="8"/>
        <v>101.8</v>
      </c>
      <c r="BC18" s="11">
        <v>54.4</v>
      </c>
      <c r="BD18" s="11">
        <v>24.4</v>
      </c>
      <c r="BE18" s="11">
        <v>16</v>
      </c>
      <c r="BF18" s="12">
        <v>7</v>
      </c>
      <c r="BG18" s="20">
        <f t="shared" si="9"/>
        <v>101.8</v>
      </c>
      <c r="BH18" s="11">
        <v>54.4</v>
      </c>
      <c r="BI18" s="11">
        <v>24.4</v>
      </c>
      <c r="BJ18" s="11">
        <v>16</v>
      </c>
      <c r="BK18" s="12">
        <v>7</v>
      </c>
      <c r="BL18" s="20">
        <f t="shared" si="10"/>
        <v>101.8</v>
      </c>
      <c r="BM18" s="11">
        <v>54.4</v>
      </c>
      <c r="BN18" s="11">
        <v>24.4</v>
      </c>
      <c r="BO18" s="11">
        <v>16</v>
      </c>
      <c r="BP18" s="12">
        <v>7</v>
      </c>
      <c r="BQ18" s="20">
        <f t="shared" si="11"/>
        <v>101.8</v>
      </c>
      <c r="BR18" s="11">
        <v>54.4</v>
      </c>
      <c r="BS18" s="11">
        <v>24.4</v>
      </c>
      <c r="BT18" s="11">
        <v>16</v>
      </c>
      <c r="BU18" s="12">
        <v>7</v>
      </c>
      <c r="BV18" s="20">
        <f t="shared" si="12"/>
        <v>101.8</v>
      </c>
      <c r="BW18" s="11">
        <v>54.4</v>
      </c>
      <c r="BX18" s="11">
        <v>24.4</v>
      </c>
      <c r="BY18" s="11">
        <v>16</v>
      </c>
      <c r="BZ18" s="12">
        <v>7</v>
      </c>
      <c r="CA18" s="20">
        <f t="shared" si="13"/>
        <v>101.8</v>
      </c>
      <c r="CB18" s="11">
        <v>54.4</v>
      </c>
      <c r="CC18" s="11">
        <v>24.4</v>
      </c>
      <c r="CD18" s="11">
        <v>16</v>
      </c>
      <c r="CE18" s="12">
        <v>7</v>
      </c>
      <c r="CF18" s="20">
        <f t="shared" si="14"/>
        <v>101.8</v>
      </c>
      <c r="CG18" s="11">
        <v>54.4</v>
      </c>
      <c r="CH18" s="11">
        <v>24.4</v>
      </c>
      <c r="CI18" s="11">
        <v>16</v>
      </c>
      <c r="CJ18" s="12">
        <v>7</v>
      </c>
      <c r="CK18" s="20">
        <f t="shared" si="18"/>
        <v>101.8</v>
      </c>
      <c r="CL18" s="11">
        <v>54.4</v>
      </c>
      <c r="CM18" s="11">
        <v>24.4</v>
      </c>
      <c r="CN18" s="11">
        <v>16</v>
      </c>
      <c r="CO18" s="12">
        <v>7</v>
      </c>
      <c r="CP18" s="20">
        <f t="shared" si="19"/>
        <v>101.8</v>
      </c>
      <c r="CQ18" s="11">
        <v>54.4</v>
      </c>
      <c r="CR18" s="11">
        <v>24.4</v>
      </c>
      <c r="CS18" s="11">
        <v>16</v>
      </c>
      <c r="CT18" s="12">
        <v>7</v>
      </c>
      <c r="CU18" s="20">
        <f t="shared" si="20"/>
        <v>101.8</v>
      </c>
      <c r="CV18" s="11">
        <v>54.4</v>
      </c>
      <c r="CW18" s="11">
        <v>24.4</v>
      </c>
      <c r="CX18" s="11">
        <v>16</v>
      </c>
      <c r="CY18" s="12">
        <v>7</v>
      </c>
    </row>
    <row r="19" spans="2:103" s="48" customFormat="1" ht="24" customHeight="1" x14ac:dyDescent="0.15">
      <c r="B19" s="63"/>
      <c r="C19" s="56" t="s">
        <v>16</v>
      </c>
      <c r="D19" s="5">
        <v>535</v>
      </c>
      <c r="E19" s="13">
        <v>513</v>
      </c>
      <c r="F19" s="13"/>
      <c r="G19" s="13"/>
      <c r="H19" s="14">
        <v>22</v>
      </c>
      <c r="I19" s="30">
        <v>535</v>
      </c>
      <c r="J19" s="13">
        <v>513</v>
      </c>
      <c r="K19" s="13"/>
      <c r="L19" s="13"/>
      <c r="M19" s="14">
        <v>22</v>
      </c>
      <c r="N19" s="30">
        <f t="shared" si="0"/>
        <v>535</v>
      </c>
      <c r="O19" s="13">
        <v>513</v>
      </c>
      <c r="P19" s="13"/>
      <c r="Q19" s="13"/>
      <c r="R19" s="14">
        <v>22</v>
      </c>
      <c r="S19" s="30">
        <f t="shared" si="1"/>
        <v>535</v>
      </c>
      <c r="T19" s="13">
        <v>513</v>
      </c>
      <c r="U19" s="35">
        <v>0</v>
      </c>
      <c r="V19" s="38">
        <v>0</v>
      </c>
      <c r="W19" s="37">
        <v>22</v>
      </c>
      <c r="X19" s="30">
        <f t="shared" si="2"/>
        <v>535</v>
      </c>
      <c r="Y19" s="13">
        <v>513</v>
      </c>
      <c r="Z19" s="35">
        <v>0</v>
      </c>
      <c r="AA19" s="38">
        <v>0</v>
      </c>
      <c r="AB19" s="37">
        <v>22</v>
      </c>
      <c r="AC19" s="30">
        <f t="shared" si="3"/>
        <v>535</v>
      </c>
      <c r="AD19" s="13">
        <v>513</v>
      </c>
      <c r="AE19" s="35"/>
      <c r="AF19" s="38"/>
      <c r="AG19" s="37">
        <v>22</v>
      </c>
      <c r="AH19" s="21">
        <f t="shared" si="4"/>
        <v>535</v>
      </c>
      <c r="AI19" s="13">
        <v>513</v>
      </c>
      <c r="AJ19" s="35"/>
      <c r="AK19" s="38"/>
      <c r="AL19" s="37">
        <v>22</v>
      </c>
      <c r="AM19" s="21">
        <f t="shared" si="5"/>
        <v>535</v>
      </c>
      <c r="AN19" s="13">
        <v>513</v>
      </c>
      <c r="AO19" s="35"/>
      <c r="AP19" s="38"/>
      <c r="AQ19" s="37">
        <v>22</v>
      </c>
      <c r="AR19" s="21">
        <f t="shared" si="6"/>
        <v>535</v>
      </c>
      <c r="AS19" s="13">
        <v>513</v>
      </c>
      <c r="AT19" s="35"/>
      <c r="AU19" s="38"/>
      <c r="AV19" s="37">
        <v>22</v>
      </c>
      <c r="AW19" s="21">
        <f t="shared" si="7"/>
        <v>535</v>
      </c>
      <c r="AX19" s="13">
        <v>513</v>
      </c>
      <c r="AY19" s="35"/>
      <c r="AZ19" s="38"/>
      <c r="BA19" s="37">
        <v>22</v>
      </c>
      <c r="BB19" s="21">
        <f t="shared" si="8"/>
        <v>535</v>
      </c>
      <c r="BC19" s="13">
        <v>513</v>
      </c>
      <c r="BD19" s="35"/>
      <c r="BE19" s="38"/>
      <c r="BF19" s="37">
        <v>22</v>
      </c>
      <c r="BG19" s="21">
        <f t="shared" si="9"/>
        <v>535</v>
      </c>
      <c r="BH19" s="13">
        <v>513</v>
      </c>
      <c r="BI19" s="35"/>
      <c r="BJ19" s="38"/>
      <c r="BK19" s="37">
        <v>22</v>
      </c>
      <c r="BL19" s="21">
        <f t="shared" si="10"/>
        <v>535</v>
      </c>
      <c r="BM19" s="13">
        <v>513</v>
      </c>
      <c r="BN19" s="42">
        <v>0</v>
      </c>
      <c r="BO19" s="44">
        <v>0</v>
      </c>
      <c r="BP19" s="37">
        <v>22</v>
      </c>
      <c r="BQ19" s="21">
        <f t="shared" si="11"/>
        <v>535</v>
      </c>
      <c r="BR19" s="13">
        <v>513</v>
      </c>
      <c r="BS19" s="42">
        <v>0</v>
      </c>
      <c r="BT19" s="44">
        <v>0</v>
      </c>
      <c r="BU19" s="37">
        <v>22</v>
      </c>
      <c r="BV19" s="21">
        <f t="shared" si="12"/>
        <v>562</v>
      </c>
      <c r="BW19" s="13">
        <v>540</v>
      </c>
      <c r="BX19" s="42">
        <v>0</v>
      </c>
      <c r="BY19" s="44">
        <v>0</v>
      </c>
      <c r="BZ19" s="37">
        <v>22</v>
      </c>
      <c r="CA19" s="21">
        <f t="shared" si="13"/>
        <v>562</v>
      </c>
      <c r="CB19" s="13">
        <v>540</v>
      </c>
      <c r="CC19" s="42">
        <v>0</v>
      </c>
      <c r="CD19" s="44">
        <v>0</v>
      </c>
      <c r="CE19" s="37">
        <v>22</v>
      </c>
      <c r="CF19" s="21">
        <f t="shared" si="14"/>
        <v>562</v>
      </c>
      <c r="CG19" s="13">
        <v>540</v>
      </c>
      <c r="CH19" s="42">
        <v>0</v>
      </c>
      <c r="CI19" s="44">
        <v>0</v>
      </c>
      <c r="CJ19" s="37">
        <v>22</v>
      </c>
      <c r="CK19" s="21">
        <f t="shared" si="18"/>
        <v>562</v>
      </c>
      <c r="CL19" s="13">
        <v>540</v>
      </c>
      <c r="CM19" s="42">
        <v>0</v>
      </c>
      <c r="CN19" s="44">
        <v>0</v>
      </c>
      <c r="CO19" s="37">
        <v>22</v>
      </c>
      <c r="CP19" s="21">
        <f t="shared" si="19"/>
        <v>562</v>
      </c>
      <c r="CQ19" s="13">
        <v>540</v>
      </c>
      <c r="CR19" s="42">
        <v>0</v>
      </c>
      <c r="CS19" s="44">
        <v>0</v>
      </c>
      <c r="CT19" s="37">
        <v>22</v>
      </c>
      <c r="CU19" s="21">
        <f t="shared" si="20"/>
        <v>562</v>
      </c>
      <c r="CV19" s="13">
        <v>540</v>
      </c>
      <c r="CW19" s="42">
        <v>0</v>
      </c>
      <c r="CX19" s="44">
        <v>0</v>
      </c>
      <c r="CY19" s="37">
        <v>22</v>
      </c>
    </row>
    <row r="20" spans="2:103" s="48" customFormat="1" ht="24" customHeight="1" x14ac:dyDescent="0.15">
      <c r="B20" s="60" t="s">
        <v>2</v>
      </c>
      <c r="C20" s="60"/>
      <c r="D20" s="51">
        <v>94687</v>
      </c>
      <c r="E20" s="15">
        <v>23718</v>
      </c>
      <c r="F20" s="15">
        <v>32834</v>
      </c>
      <c r="G20" s="15">
        <v>24613</v>
      </c>
      <c r="H20" s="16">
        <v>13522</v>
      </c>
      <c r="I20" s="52">
        <v>94849</v>
      </c>
      <c r="J20" s="15">
        <v>23622</v>
      </c>
      <c r="K20" s="15">
        <v>32935</v>
      </c>
      <c r="L20" s="15">
        <v>24800</v>
      </c>
      <c r="M20" s="16">
        <v>13492</v>
      </c>
      <c r="N20" s="34">
        <f>SUM(O20:R20)</f>
        <v>94720</v>
      </c>
      <c r="O20" s="15">
        <v>23321</v>
      </c>
      <c r="P20" s="15">
        <v>32948</v>
      </c>
      <c r="Q20" s="15">
        <v>25016</v>
      </c>
      <c r="R20" s="16">
        <v>13435</v>
      </c>
      <c r="S20" s="34">
        <f>SUM(T20:W20)</f>
        <v>94566</v>
      </c>
      <c r="T20" s="15">
        <v>23159</v>
      </c>
      <c r="U20" s="15">
        <v>32902</v>
      </c>
      <c r="V20" s="15">
        <v>25087</v>
      </c>
      <c r="W20" s="16">
        <v>13418</v>
      </c>
      <c r="X20" s="34">
        <f>SUM(Y20:AB20)</f>
        <v>94250</v>
      </c>
      <c r="Y20" s="15">
        <v>22999</v>
      </c>
      <c r="Z20" s="15">
        <v>32832</v>
      </c>
      <c r="AA20" s="15">
        <v>25029</v>
      </c>
      <c r="AB20" s="16">
        <v>13390</v>
      </c>
      <c r="AC20" s="34">
        <f>SUM(AD20:AG20)</f>
        <v>93990</v>
      </c>
      <c r="AD20" s="15">
        <v>22794</v>
      </c>
      <c r="AE20" s="15">
        <v>32758</v>
      </c>
      <c r="AF20" s="15">
        <v>25050</v>
      </c>
      <c r="AG20" s="16">
        <v>13388</v>
      </c>
      <c r="AH20" s="22">
        <f>SUM(AI20:AL20)</f>
        <v>93925</v>
      </c>
      <c r="AI20" s="15">
        <v>22636</v>
      </c>
      <c r="AJ20" s="15">
        <v>32765</v>
      </c>
      <c r="AK20" s="15">
        <v>25198</v>
      </c>
      <c r="AL20" s="16">
        <v>13326</v>
      </c>
      <c r="AM20" s="22">
        <f>SUM(AN20:AQ20)</f>
        <v>93611</v>
      </c>
      <c r="AN20" s="15">
        <v>22454</v>
      </c>
      <c r="AO20" s="15">
        <v>32674</v>
      </c>
      <c r="AP20" s="15">
        <v>25152</v>
      </c>
      <c r="AQ20" s="16">
        <v>13331</v>
      </c>
      <c r="AR20" s="22">
        <f>SUM(AS20:AV20)</f>
        <v>93432</v>
      </c>
      <c r="AS20" s="15">
        <v>22280</v>
      </c>
      <c r="AT20" s="15">
        <v>32646</v>
      </c>
      <c r="AU20" s="15">
        <v>25151</v>
      </c>
      <c r="AV20" s="16">
        <v>13355</v>
      </c>
      <c r="AW20" s="22">
        <f>SUM(AX20:BA20)</f>
        <v>92723</v>
      </c>
      <c r="AX20" s="15">
        <v>21928</v>
      </c>
      <c r="AY20" s="15">
        <v>32357</v>
      </c>
      <c r="AZ20" s="15">
        <v>25115</v>
      </c>
      <c r="BA20" s="16">
        <v>13323</v>
      </c>
      <c r="BB20" s="22">
        <f>SUM(BC20:BF20)</f>
        <v>92394</v>
      </c>
      <c r="BC20" s="15">
        <v>21815</v>
      </c>
      <c r="BD20" s="15">
        <v>32070</v>
      </c>
      <c r="BE20" s="15">
        <v>25190</v>
      </c>
      <c r="BF20" s="16">
        <v>13319</v>
      </c>
      <c r="BG20" s="22">
        <f>SUM(BH20:BK20)</f>
        <v>92125</v>
      </c>
      <c r="BH20" s="15">
        <v>21653</v>
      </c>
      <c r="BI20" s="15">
        <v>31929</v>
      </c>
      <c r="BJ20" s="15">
        <v>25287</v>
      </c>
      <c r="BK20" s="16">
        <v>13256</v>
      </c>
      <c r="BL20" s="22">
        <f>SUM(BM20:BP20)</f>
        <v>91800</v>
      </c>
      <c r="BM20" s="15">
        <v>21500</v>
      </c>
      <c r="BN20" s="15">
        <v>31733</v>
      </c>
      <c r="BO20" s="15">
        <v>25416</v>
      </c>
      <c r="BP20" s="16">
        <v>13151</v>
      </c>
      <c r="BQ20" s="22">
        <f>SUM(BR20:BU20)</f>
        <v>91530</v>
      </c>
      <c r="BR20" s="15">
        <v>21338</v>
      </c>
      <c r="BS20" s="15">
        <v>31552</v>
      </c>
      <c r="BT20" s="15">
        <v>25560</v>
      </c>
      <c r="BU20" s="16">
        <v>13080</v>
      </c>
      <c r="BV20" s="22">
        <f>SUM(BW20:BZ20)</f>
        <v>90766</v>
      </c>
      <c r="BW20" s="15">
        <v>20939</v>
      </c>
      <c r="BX20" s="15">
        <v>31257</v>
      </c>
      <c r="BY20" s="15">
        <v>25610</v>
      </c>
      <c r="BZ20" s="16">
        <v>12960</v>
      </c>
      <c r="CA20" s="22">
        <f>SUM(CB20:CE20)</f>
        <v>90195</v>
      </c>
      <c r="CB20" s="15">
        <v>20726</v>
      </c>
      <c r="CC20" s="15">
        <v>30944</v>
      </c>
      <c r="CD20" s="15">
        <v>25650</v>
      </c>
      <c r="CE20" s="16">
        <v>12875</v>
      </c>
      <c r="CF20" s="22">
        <f>SUM(CG20:CJ20)</f>
        <v>89278</v>
      </c>
      <c r="CG20" s="15">
        <v>20417</v>
      </c>
      <c r="CH20" s="15">
        <v>30658</v>
      </c>
      <c r="CI20" s="15">
        <v>25507</v>
      </c>
      <c r="CJ20" s="16">
        <v>12696</v>
      </c>
      <c r="CK20" s="22">
        <f>SUM(CL20:CO20)</f>
        <v>88826</v>
      </c>
      <c r="CL20" s="15">
        <v>20189</v>
      </c>
      <c r="CM20" s="15">
        <v>30476</v>
      </c>
      <c r="CN20" s="15">
        <v>25544</v>
      </c>
      <c r="CO20" s="16">
        <v>12617</v>
      </c>
      <c r="CP20" s="22">
        <f>SUM(CQ20:CT20)</f>
        <v>88400</v>
      </c>
      <c r="CQ20" s="15">
        <v>19938</v>
      </c>
      <c r="CR20" s="15">
        <v>30358</v>
      </c>
      <c r="CS20" s="15">
        <v>25587</v>
      </c>
      <c r="CT20" s="16">
        <v>12517</v>
      </c>
      <c r="CU20" s="22">
        <f>SUM(CV20:CY20)</f>
        <v>87920</v>
      </c>
      <c r="CV20" s="15">
        <v>19615</v>
      </c>
      <c r="CW20" s="15">
        <v>30202</v>
      </c>
      <c r="CX20" s="15">
        <v>25715</v>
      </c>
      <c r="CY20" s="16">
        <v>12388</v>
      </c>
    </row>
    <row r="21" spans="2:103" s="48" customFormat="1" ht="24" customHeight="1" x14ac:dyDescent="0.15">
      <c r="B21" s="60" t="s">
        <v>3</v>
      </c>
      <c r="C21" s="60"/>
      <c r="D21" s="51">
        <v>39713</v>
      </c>
      <c r="E21" s="15">
        <v>13838</v>
      </c>
      <c r="F21" s="15">
        <v>13095</v>
      </c>
      <c r="G21" s="15">
        <v>9569</v>
      </c>
      <c r="H21" s="16">
        <v>3211</v>
      </c>
      <c r="I21" s="52">
        <v>39692</v>
      </c>
      <c r="J21" s="15">
        <v>13753</v>
      </c>
      <c r="K21" s="15">
        <v>13111</v>
      </c>
      <c r="L21" s="15">
        <v>9661</v>
      </c>
      <c r="M21" s="16">
        <v>3167</v>
      </c>
      <c r="N21" s="34">
        <f>SUM(O21:R21)</f>
        <v>39504</v>
      </c>
      <c r="O21" s="15">
        <v>13551</v>
      </c>
      <c r="P21" s="15">
        <v>13101</v>
      </c>
      <c r="Q21" s="15">
        <v>9778</v>
      </c>
      <c r="R21" s="16">
        <v>3074</v>
      </c>
      <c r="S21" s="34">
        <f>SUM(T21:W21)</f>
        <v>39226</v>
      </c>
      <c r="T21" s="15">
        <v>13482</v>
      </c>
      <c r="U21" s="15">
        <v>13027</v>
      </c>
      <c r="V21" s="15">
        <v>9645</v>
      </c>
      <c r="W21" s="16">
        <v>3072</v>
      </c>
      <c r="X21" s="34">
        <f>SUM(Y21:AB21)</f>
        <v>38951</v>
      </c>
      <c r="Y21" s="15">
        <v>13361</v>
      </c>
      <c r="Z21" s="15">
        <v>12961</v>
      </c>
      <c r="AA21" s="15">
        <v>9554</v>
      </c>
      <c r="AB21" s="16">
        <v>3075</v>
      </c>
      <c r="AC21" s="34">
        <f>SUM(AD21:AG21)</f>
        <v>38857</v>
      </c>
      <c r="AD21" s="15">
        <v>13256</v>
      </c>
      <c r="AE21" s="15">
        <v>12946</v>
      </c>
      <c r="AF21" s="15">
        <v>9553</v>
      </c>
      <c r="AG21" s="16">
        <v>3102</v>
      </c>
      <c r="AH21" s="22">
        <f>SUM(AI21:AL21)</f>
        <v>38713</v>
      </c>
      <c r="AI21" s="15">
        <v>13171</v>
      </c>
      <c r="AJ21" s="15">
        <v>12916</v>
      </c>
      <c r="AK21" s="15">
        <v>9571</v>
      </c>
      <c r="AL21" s="16">
        <v>3055</v>
      </c>
      <c r="AM21" s="22">
        <f>SUM(AN21:AQ21)</f>
        <v>38550</v>
      </c>
      <c r="AN21" s="15">
        <v>13111</v>
      </c>
      <c r="AO21" s="15">
        <v>12878</v>
      </c>
      <c r="AP21" s="15">
        <v>9507</v>
      </c>
      <c r="AQ21" s="16">
        <v>3054</v>
      </c>
      <c r="AR21" s="22">
        <f>SUM(AS21:AV21)</f>
        <v>38320</v>
      </c>
      <c r="AS21" s="15">
        <v>13013</v>
      </c>
      <c r="AT21" s="15">
        <v>12855</v>
      </c>
      <c r="AU21" s="15">
        <v>9437</v>
      </c>
      <c r="AV21" s="16">
        <v>3015</v>
      </c>
      <c r="AW21" s="22">
        <f>SUM(AX21:BA21)</f>
        <v>37954</v>
      </c>
      <c r="AX21" s="15">
        <v>12785</v>
      </c>
      <c r="AY21" s="15">
        <v>12713</v>
      </c>
      <c r="AZ21" s="15">
        <v>9435</v>
      </c>
      <c r="BA21" s="16">
        <v>3021</v>
      </c>
      <c r="BB21" s="22">
        <f>SUM(BC21:BF21)</f>
        <v>37889</v>
      </c>
      <c r="BC21" s="15">
        <v>12731</v>
      </c>
      <c r="BD21" s="15">
        <v>12598</v>
      </c>
      <c r="BE21" s="15">
        <v>9518</v>
      </c>
      <c r="BF21" s="16">
        <v>3042</v>
      </c>
      <c r="BG21" s="22">
        <f>SUM(BH21:BK21)</f>
        <v>37653</v>
      </c>
      <c r="BH21" s="15">
        <v>12625</v>
      </c>
      <c r="BI21" s="15">
        <v>12545</v>
      </c>
      <c r="BJ21" s="15">
        <v>9472</v>
      </c>
      <c r="BK21" s="16">
        <v>3011</v>
      </c>
      <c r="BL21" s="22">
        <f>SUM(BM21:BP21)</f>
        <v>36749</v>
      </c>
      <c r="BM21" s="15">
        <v>12546</v>
      </c>
      <c r="BN21" s="15">
        <v>12469</v>
      </c>
      <c r="BO21" s="15">
        <v>8747</v>
      </c>
      <c r="BP21" s="16">
        <v>2987</v>
      </c>
      <c r="BQ21" s="22">
        <f>SUM(BR21:BU21)</f>
        <v>36627</v>
      </c>
      <c r="BR21" s="15">
        <v>12467</v>
      </c>
      <c r="BS21" s="15">
        <v>12363</v>
      </c>
      <c r="BT21" s="15">
        <v>8823</v>
      </c>
      <c r="BU21" s="16">
        <v>2974</v>
      </c>
      <c r="BV21" s="22">
        <f>SUM(BW21:BZ21)</f>
        <v>36933</v>
      </c>
      <c r="BW21" s="15">
        <v>12214</v>
      </c>
      <c r="BX21" s="15">
        <v>12244</v>
      </c>
      <c r="BY21" s="15">
        <v>9518</v>
      </c>
      <c r="BZ21" s="16">
        <v>2957</v>
      </c>
      <c r="CA21" s="22">
        <f>SUM(CB21:CE21)</f>
        <v>36795</v>
      </c>
      <c r="CB21" s="15">
        <v>12126</v>
      </c>
      <c r="CC21" s="15">
        <v>12159</v>
      </c>
      <c r="CD21" s="15">
        <v>9573</v>
      </c>
      <c r="CE21" s="16">
        <v>2937</v>
      </c>
      <c r="CF21" s="22">
        <f>SUM(CG21:CJ21)</f>
        <v>36463</v>
      </c>
      <c r="CG21" s="15">
        <v>11949</v>
      </c>
      <c r="CH21" s="15">
        <v>12070</v>
      </c>
      <c r="CI21" s="15">
        <v>9531</v>
      </c>
      <c r="CJ21" s="16">
        <v>2913</v>
      </c>
      <c r="CK21" s="22">
        <f>SUM(CL21:CO21)</f>
        <v>36378</v>
      </c>
      <c r="CL21" s="15">
        <v>11825</v>
      </c>
      <c r="CM21" s="15">
        <v>12053</v>
      </c>
      <c r="CN21" s="15">
        <v>9589</v>
      </c>
      <c r="CO21" s="16">
        <v>2911</v>
      </c>
      <c r="CP21" s="22">
        <f>SUM(CQ21:CT21)</f>
        <v>36306</v>
      </c>
      <c r="CQ21" s="15">
        <v>11686</v>
      </c>
      <c r="CR21" s="15">
        <v>12066</v>
      </c>
      <c r="CS21" s="15">
        <v>9636</v>
      </c>
      <c r="CT21" s="16">
        <v>2918</v>
      </c>
      <c r="CU21" s="22">
        <f>SUM(CV21:CY21)</f>
        <v>36234</v>
      </c>
      <c r="CV21" s="15">
        <v>11455</v>
      </c>
      <c r="CW21" s="15">
        <v>12058</v>
      </c>
      <c r="CX21" s="15">
        <v>9807</v>
      </c>
      <c r="CY21" s="16">
        <v>2914</v>
      </c>
    </row>
    <row r="22" spans="2:103" s="48" customFormat="1" ht="24" customHeight="1" x14ac:dyDescent="0.15">
      <c r="B22" s="60" t="s">
        <v>5</v>
      </c>
      <c r="C22" s="60"/>
      <c r="D22" s="51">
        <v>95209</v>
      </c>
      <c r="E22" s="15">
        <v>23718</v>
      </c>
      <c r="F22" s="15">
        <v>33356</v>
      </c>
      <c r="G22" s="15">
        <v>24613</v>
      </c>
      <c r="H22" s="16">
        <v>13522</v>
      </c>
      <c r="I22" s="52">
        <v>95341</v>
      </c>
      <c r="J22" s="15">
        <v>23622</v>
      </c>
      <c r="K22" s="15">
        <v>33427</v>
      </c>
      <c r="L22" s="15">
        <v>24800</v>
      </c>
      <c r="M22" s="16">
        <v>13492</v>
      </c>
      <c r="N22" s="34">
        <f>SUM(O22:R22)</f>
        <v>95184</v>
      </c>
      <c r="O22" s="15">
        <v>23321</v>
      </c>
      <c r="P22" s="15">
        <v>33412</v>
      </c>
      <c r="Q22" s="15">
        <v>25016</v>
      </c>
      <c r="R22" s="16">
        <v>13435</v>
      </c>
      <c r="S22" s="34">
        <f>SUM(T22:W22)</f>
        <v>95023</v>
      </c>
      <c r="T22" s="15">
        <v>23159</v>
      </c>
      <c r="U22" s="15">
        <v>33359</v>
      </c>
      <c r="V22" s="15">
        <v>25087</v>
      </c>
      <c r="W22" s="16">
        <v>13418</v>
      </c>
      <c r="X22" s="34">
        <f>SUM(Y22:AB22)</f>
        <v>94699</v>
      </c>
      <c r="Y22" s="15">
        <v>22999</v>
      </c>
      <c r="Z22" s="15">
        <v>33281</v>
      </c>
      <c r="AA22" s="15">
        <v>25029</v>
      </c>
      <c r="AB22" s="16">
        <v>13390</v>
      </c>
      <c r="AC22" s="34">
        <f>SUM(AD22:AG22)</f>
        <v>94416</v>
      </c>
      <c r="AD22" s="15">
        <v>22794</v>
      </c>
      <c r="AE22" s="15">
        <v>33184</v>
      </c>
      <c r="AF22" s="15">
        <v>25050</v>
      </c>
      <c r="AG22" s="16">
        <v>13388</v>
      </c>
      <c r="AH22" s="22">
        <f>SUM(AI22:AL22)</f>
        <v>94348</v>
      </c>
      <c r="AI22" s="15">
        <v>22636</v>
      </c>
      <c r="AJ22" s="15">
        <v>33188</v>
      </c>
      <c r="AK22" s="15">
        <v>25198</v>
      </c>
      <c r="AL22" s="16">
        <v>13326</v>
      </c>
      <c r="AM22" s="22">
        <f>SUM(AN22:AQ22)</f>
        <v>94010</v>
      </c>
      <c r="AN22" s="15">
        <v>22454</v>
      </c>
      <c r="AO22" s="15">
        <v>33073</v>
      </c>
      <c r="AP22" s="15">
        <v>25152</v>
      </c>
      <c r="AQ22" s="16">
        <v>13331</v>
      </c>
      <c r="AR22" s="22">
        <f>SUM(AS22:AV22)</f>
        <v>93818</v>
      </c>
      <c r="AS22" s="15">
        <v>22280</v>
      </c>
      <c r="AT22" s="15">
        <v>33032</v>
      </c>
      <c r="AU22" s="15">
        <v>25151</v>
      </c>
      <c r="AV22" s="16">
        <v>13355</v>
      </c>
      <c r="AW22" s="22">
        <f>SUM(AX22:BA22)</f>
        <v>93099</v>
      </c>
      <c r="AX22" s="15">
        <v>21928</v>
      </c>
      <c r="AY22" s="15">
        <v>32733</v>
      </c>
      <c r="AZ22" s="15">
        <v>25115</v>
      </c>
      <c r="BA22" s="16">
        <v>13323</v>
      </c>
      <c r="BB22" s="22">
        <f>SUM(BC22:BF22)</f>
        <v>92761</v>
      </c>
      <c r="BC22" s="15">
        <v>21815</v>
      </c>
      <c r="BD22" s="15">
        <v>32437</v>
      </c>
      <c r="BE22" s="15">
        <v>25190</v>
      </c>
      <c r="BF22" s="16">
        <v>13319</v>
      </c>
      <c r="BG22" s="22">
        <f>SUM(BH22:BK22)</f>
        <v>92478</v>
      </c>
      <c r="BH22" s="15">
        <v>21653</v>
      </c>
      <c r="BI22" s="15">
        <v>32282</v>
      </c>
      <c r="BJ22" s="15">
        <v>25287</v>
      </c>
      <c r="BK22" s="16">
        <v>13256</v>
      </c>
      <c r="BL22" s="22">
        <f>SUM(BM22:BP22)</f>
        <v>92134</v>
      </c>
      <c r="BM22" s="15">
        <v>21500</v>
      </c>
      <c r="BN22" s="15">
        <v>32067</v>
      </c>
      <c r="BO22" s="15">
        <v>25416</v>
      </c>
      <c r="BP22" s="16">
        <v>13151</v>
      </c>
      <c r="BQ22" s="22">
        <f>SUM(BR22:BU22)</f>
        <v>91847</v>
      </c>
      <c r="BR22" s="15">
        <v>21338</v>
      </c>
      <c r="BS22" s="15">
        <v>31869</v>
      </c>
      <c r="BT22" s="15">
        <v>25560</v>
      </c>
      <c r="BU22" s="16">
        <v>13080</v>
      </c>
      <c r="BV22" s="22">
        <f>SUM(BW22:BZ22)</f>
        <v>91069</v>
      </c>
      <c r="BW22" s="15">
        <v>20939</v>
      </c>
      <c r="BX22" s="15">
        <v>31560</v>
      </c>
      <c r="BY22" s="15">
        <v>25610</v>
      </c>
      <c r="BZ22" s="16">
        <v>12960</v>
      </c>
      <c r="CA22" s="22">
        <f>SUM(CB22:CE22)</f>
        <v>90488</v>
      </c>
      <c r="CB22" s="15">
        <v>20726</v>
      </c>
      <c r="CC22" s="15">
        <v>31237</v>
      </c>
      <c r="CD22" s="15">
        <v>25650</v>
      </c>
      <c r="CE22" s="16">
        <v>12875</v>
      </c>
      <c r="CF22" s="22">
        <f>SUM(CG22:CJ22)</f>
        <v>89566</v>
      </c>
      <c r="CG22" s="15">
        <v>20417</v>
      </c>
      <c r="CH22" s="15">
        <v>30946</v>
      </c>
      <c r="CI22" s="15">
        <v>25507</v>
      </c>
      <c r="CJ22" s="16">
        <v>12696</v>
      </c>
      <c r="CK22" s="22">
        <f>SUM(CL22:CO22)</f>
        <v>89103</v>
      </c>
      <c r="CL22" s="15">
        <v>20189</v>
      </c>
      <c r="CM22" s="15">
        <v>30753</v>
      </c>
      <c r="CN22" s="15">
        <v>25544</v>
      </c>
      <c r="CO22" s="16">
        <v>12617</v>
      </c>
      <c r="CP22" s="22">
        <f>SUM(CQ22:CT22)</f>
        <v>88666</v>
      </c>
      <c r="CQ22" s="15">
        <v>19938</v>
      </c>
      <c r="CR22" s="15">
        <v>30624</v>
      </c>
      <c r="CS22" s="15">
        <v>25587</v>
      </c>
      <c r="CT22" s="16">
        <v>12517</v>
      </c>
      <c r="CU22" s="22">
        <f>SUM(CV22:CY22)</f>
        <v>88179</v>
      </c>
      <c r="CV22" s="15">
        <v>19615</v>
      </c>
      <c r="CW22" s="15">
        <v>30461</v>
      </c>
      <c r="CX22" s="15">
        <v>25715</v>
      </c>
      <c r="CY22" s="16">
        <v>12388</v>
      </c>
    </row>
    <row r="23" spans="2:103" ht="15" customHeight="1" x14ac:dyDescent="0.15">
      <c r="B23" s="48" t="s">
        <v>22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R23" s="53" t="s">
        <v>22</v>
      </c>
      <c r="W23" s="53"/>
      <c r="AB23" s="53"/>
      <c r="AG23" s="53" t="s">
        <v>22</v>
      </c>
      <c r="AL23" s="53" t="s">
        <v>22</v>
      </c>
      <c r="AQ23" s="53"/>
      <c r="BA23" s="53"/>
      <c r="BF23" s="53"/>
      <c r="BK23" s="53"/>
      <c r="BP23" s="53"/>
      <c r="BU23" s="53"/>
      <c r="BZ23" s="53"/>
      <c r="CE23" s="53"/>
    </row>
  </sheetData>
  <mergeCells count="23">
    <mergeCell ref="CK4:CO4"/>
    <mergeCell ref="CF4:CJ4"/>
    <mergeCell ref="B20:C20"/>
    <mergeCell ref="B21:C21"/>
    <mergeCell ref="B22:C22"/>
    <mergeCell ref="BV4:BZ4"/>
    <mergeCell ref="CA4:CE4"/>
    <mergeCell ref="CU4:CY4"/>
    <mergeCell ref="CP4:CT4"/>
    <mergeCell ref="B6:C6"/>
    <mergeCell ref="B7:B19"/>
    <mergeCell ref="AM4:AQ4"/>
    <mergeCell ref="AW4:BA4"/>
    <mergeCell ref="BB4:BF4"/>
    <mergeCell ref="BG4:BK4"/>
    <mergeCell ref="BL4:BP4"/>
    <mergeCell ref="BQ4:BU4"/>
    <mergeCell ref="B4:C5"/>
    <mergeCell ref="N4:R4"/>
    <mergeCell ref="S4:W4"/>
    <mergeCell ref="X4:AB4"/>
    <mergeCell ref="AC4:AG4"/>
    <mergeCell ref="AH4:AL4"/>
  </mergeCells>
  <phoneticPr fontId="5"/>
  <pageMargins left="0.59055118110236227" right="0.59055118110236227" top="0.78740157480314965" bottom="0.78740157480314965" header="0.39370078740157483" footer="0.39370078740157483"/>
  <pageSetup paperSize="9" fitToWidth="0" fitToHeight="0" orientation="portrait" r:id="rId1"/>
  <headerFooter alignWithMargins="0">
    <oddHeader>&amp;R&amp;"ＭＳ Ｐゴシック,標準"19.都市計画</oddHeader>
    <oddFooter>&amp;C&amp;"ＭＳ Ｐゴシック,標準"-133-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E85B-F2A9-47ED-B41B-47D3BEFE084C}">
  <sheetPr>
    <pageSetUpPr fitToPage="1"/>
  </sheetPr>
  <dimension ref="A1:L52"/>
  <sheetViews>
    <sheetView showGridLines="0" zoomScaleNormal="100" zoomScaleSheetLayoutView="100" workbookViewId="0"/>
  </sheetViews>
  <sheetFormatPr defaultColWidth="8.625" defaultRowHeight="11.25" x14ac:dyDescent="0.15"/>
  <cols>
    <col min="1" max="1" width="1.625" style="48" customWidth="1"/>
    <col min="2" max="2" width="2.5" style="48" customWidth="1"/>
    <col min="3" max="3" width="13.75" style="48" customWidth="1"/>
    <col min="4" max="6" width="7.25" style="48" customWidth="1"/>
    <col min="7" max="9" width="8.25" style="48" customWidth="1"/>
    <col min="10" max="11" width="8.25" style="86" customWidth="1"/>
    <col min="12" max="12" width="8.25" style="87" customWidth="1"/>
    <col min="13" max="16384" width="8.625" style="48"/>
  </cols>
  <sheetData>
    <row r="1" spans="1:12" ht="30" customHeight="1" x14ac:dyDescent="0.15">
      <c r="A1" s="85" t="s">
        <v>64</v>
      </c>
    </row>
    <row r="2" spans="1:12" ht="7.5" customHeight="1" x14ac:dyDescent="0.15">
      <c r="A2" s="85"/>
    </row>
    <row r="3" spans="1:12" ht="18.75" customHeight="1" x14ac:dyDescent="0.15">
      <c r="B3" s="88" t="s">
        <v>65</v>
      </c>
      <c r="C3" s="89"/>
      <c r="D3" s="89"/>
      <c r="E3" s="89"/>
      <c r="F3" s="89"/>
      <c r="G3" s="89"/>
      <c r="H3" s="89"/>
      <c r="I3" s="89"/>
      <c r="J3" s="90"/>
      <c r="K3" s="90"/>
    </row>
    <row r="4" spans="1:12" ht="18.75" customHeight="1" x14ac:dyDescent="0.15">
      <c r="A4" s="46">
        <v>1</v>
      </c>
      <c r="B4" s="88" t="s">
        <v>66</v>
      </c>
      <c r="C4" s="89"/>
      <c r="D4" s="89"/>
      <c r="E4" s="89"/>
      <c r="F4" s="89"/>
      <c r="G4" s="89"/>
      <c r="H4" s="89"/>
      <c r="I4" s="89"/>
      <c r="J4" s="91"/>
    </row>
    <row r="5" spans="1:12" ht="15" customHeight="1" x14ac:dyDescent="0.15">
      <c r="B5" s="57" t="s">
        <v>67</v>
      </c>
      <c r="C5" s="59"/>
      <c r="D5" s="92" t="s">
        <v>68</v>
      </c>
      <c r="E5" s="92" t="s">
        <v>69</v>
      </c>
      <c r="F5" s="93" t="s">
        <v>70</v>
      </c>
      <c r="G5" s="94" t="s">
        <v>71</v>
      </c>
      <c r="H5" s="94" t="s">
        <v>72</v>
      </c>
      <c r="I5" s="94" t="s">
        <v>73</v>
      </c>
      <c r="J5" s="95" t="s">
        <v>74</v>
      </c>
      <c r="K5" s="95" t="s">
        <v>75</v>
      </c>
      <c r="L5" s="96" t="s">
        <v>76</v>
      </c>
    </row>
    <row r="6" spans="1:12" ht="15" customHeight="1" x14ac:dyDescent="0.15">
      <c r="B6" s="97"/>
      <c r="C6" s="98"/>
      <c r="D6" s="99"/>
      <c r="E6" s="99"/>
      <c r="F6" s="100"/>
      <c r="G6" s="101" t="s">
        <v>77</v>
      </c>
      <c r="H6" s="101" t="s">
        <v>78</v>
      </c>
      <c r="I6" s="101" t="s">
        <v>78</v>
      </c>
      <c r="J6" s="102" t="s">
        <v>79</v>
      </c>
      <c r="K6" s="102" t="s">
        <v>79</v>
      </c>
      <c r="L6" s="102" t="s">
        <v>80</v>
      </c>
    </row>
    <row r="7" spans="1:12" ht="15" customHeight="1" x14ac:dyDescent="0.15">
      <c r="B7" s="67"/>
      <c r="C7" s="68"/>
      <c r="D7" s="103"/>
      <c r="E7" s="103"/>
      <c r="F7" s="104"/>
      <c r="G7" s="105" t="s">
        <v>81</v>
      </c>
      <c r="H7" s="105" t="s">
        <v>81</v>
      </c>
      <c r="I7" s="105" t="s">
        <v>81</v>
      </c>
      <c r="J7" s="106" t="s">
        <v>81</v>
      </c>
      <c r="K7" s="106" t="s">
        <v>81</v>
      </c>
      <c r="L7" s="106" t="s">
        <v>82</v>
      </c>
    </row>
    <row r="8" spans="1:12" ht="15" customHeight="1" x14ac:dyDescent="0.15">
      <c r="B8" s="107" t="s">
        <v>83</v>
      </c>
      <c r="C8" s="108"/>
      <c r="D8" s="109"/>
      <c r="E8" s="109"/>
      <c r="F8" s="109"/>
      <c r="G8" s="110">
        <f>SUM(G9:G51)</f>
        <v>101.47000000000001</v>
      </c>
      <c r="H8" s="110">
        <f>SUM(H9:H51)</f>
        <v>62.279999999999994</v>
      </c>
      <c r="I8" s="110">
        <f>SUM(I9:I51)</f>
        <v>25.270000000000003</v>
      </c>
      <c r="J8" s="110">
        <f>SUM(J10:J51)</f>
        <v>9.0300000000000011</v>
      </c>
      <c r="K8" s="110">
        <f>SUM(K10:K51)</f>
        <v>10.17</v>
      </c>
      <c r="L8" s="111"/>
    </row>
    <row r="9" spans="1:12" ht="15" customHeight="1" x14ac:dyDescent="0.15">
      <c r="B9" s="112"/>
      <c r="C9" s="113" t="s">
        <v>84</v>
      </c>
      <c r="D9" s="114" t="s">
        <v>85</v>
      </c>
      <c r="E9" s="114" t="s">
        <v>86</v>
      </c>
      <c r="F9" s="114"/>
      <c r="G9" s="115">
        <v>3.46</v>
      </c>
      <c r="H9" s="115">
        <v>0.56000000000000005</v>
      </c>
      <c r="I9" s="115">
        <v>2.9</v>
      </c>
      <c r="J9" s="115"/>
      <c r="K9" s="115" t="str">
        <f>IF(M9=0,"",M9)</f>
        <v/>
      </c>
      <c r="L9" s="116">
        <v>10</v>
      </c>
    </row>
    <row r="10" spans="1:12" ht="15" customHeight="1" x14ac:dyDescent="0.15">
      <c r="B10" s="117"/>
      <c r="C10" s="118" t="s">
        <v>87</v>
      </c>
      <c r="D10" s="119" t="s">
        <v>88</v>
      </c>
      <c r="E10" s="119" t="s">
        <v>89</v>
      </c>
      <c r="F10" s="119"/>
      <c r="G10" s="120">
        <v>2.6</v>
      </c>
      <c r="H10" s="120">
        <v>2.6</v>
      </c>
      <c r="I10" s="120"/>
      <c r="J10" s="120"/>
      <c r="K10" s="120" t="str">
        <f>IF(M10=0,"",M10)</f>
        <v/>
      </c>
      <c r="L10" s="121">
        <v>12</v>
      </c>
    </row>
    <row r="11" spans="1:12" ht="15" customHeight="1" x14ac:dyDescent="0.15">
      <c r="B11" s="117"/>
      <c r="C11" s="118" t="s">
        <v>90</v>
      </c>
      <c r="D11" s="119" t="s">
        <v>88</v>
      </c>
      <c r="E11" s="119" t="s">
        <v>91</v>
      </c>
      <c r="F11" s="119"/>
      <c r="G11" s="120">
        <v>0.27</v>
      </c>
      <c r="H11" s="120">
        <v>0.27</v>
      </c>
      <c r="I11" s="120"/>
      <c r="J11" s="120"/>
      <c r="K11" s="120" t="str">
        <f>IF(M11=0,"",M11)</f>
        <v/>
      </c>
      <c r="L11" s="121">
        <v>12</v>
      </c>
    </row>
    <row r="12" spans="1:12" ht="15" customHeight="1" x14ac:dyDescent="0.15">
      <c r="B12" s="117"/>
      <c r="C12" s="118" t="s">
        <v>92</v>
      </c>
      <c r="D12" s="119" t="s">
        <v>93</v>
      </c>
      <c r="E12" s="119" t="s">
        <v>91</v>
      </c>
      <c r="F12" s="119"/>
      <c r="G12" s="120">
        <v>0.32</v>
      </c>
      <c r="H12" s="120"/>
      <c r="I12" s="120"/>
      <c r="J12" s="120"/>
      <c r="K12" s="120">
        <v>0.32</v>
      </c>
      <c r="L12" s="121">
        <v>12</v>
      </c>
    </row>
    <row r="13" spans="1:12" ht="15" customHeight="1" x14ac:dyDescent="0.15">
      <c r="B13" s="117"/>
      <c r="C13" s="118" t="s">
        <v>94</v>
      </c>
      <c r="D13" s="119" t="s">
        <v>93</v>
      </c>
      <c r="E13" s="119" t="s">
        <v>86</v>
      </c>
      <c r="F13" s="119" t="s">
        <v>95</v>
      </c>
      <c r="G13" s="120">
        <v>0.31</v>
      </c>
      <c r="H13" s="120">
        <v>0.31</v>
      </c>
      <c r="I13" s="120"/>
      <c r="J13" s="120"/>
      <c r="K13" s="120" t="str">
        <f t="shared" ref="K13:K24" si="0">IF(M13=0,"",M13)</f>
        <v/>
      </c>
      <c r="L13" s="121">
        <v>12</v>
      </c>
    </row>
    <row r="14" spans="1:12" ht="15" customHeight="1" x14ac:dyDescent="0.15">
      <c r="B14" s="117"/>
      <c r="C14" s="118" t="s">
        <v>96</v>
      </c>
      <c r="D14" s="119" t="s">
        <v>88</v>
      </c>
      <c r="E14" s="119" t="s">
        <v>91</v>
      </c>
      <c r="F14" s="119" t="s">
        <v>97</v>
      </c>
      <c r="G14" s="120">
        <v>0.44</v>
      </c>
      <c r="H14" s="120">
        <v>0.44</v>
      </c>
      <c r="I14" s="120"/>
      <c r="J14" s="120"/>
      <c r="K14" s="120" t="str">
        <f t="shared" si="0"/>
        <v/>
      </c>
      <c r="L14" s="121">
        <v>12</v>
      </c>
    </row>
    <row r="15" spans="1:12" ht="15" customHeight="1" x14ac:dyDescent="0.15">
      <c r="B15" s="117"/>
      <c r="C15" s="118" t="s">
        <v>98</v>
      </c>
      <c r="D15" s="119" t="s">
        <v>99</v>
      </c>
      <c r="E15" s="119" t="s">
        <v>86</v>
      </c>
      <c r="F15" s="119"/>
      <c r="G15" s="120">
        <v>3.76</v>
      </c>
      <c r="H15" s="120">
        <v>1.63</v>
      </c>
      <c r="I15" s="120">
        <v>2.13</v>
      </c>
      <c r="J15" s="120"/>
      <c r="K15" s="120" t="str">
        <f t="shared" si="0"/>
        <v/>
      </c>
      <c r="L15" s="121">
        <v>11</v>
      </c>
    </row>
    <row r="16" spans="1:12" ht="15" customHeight="1" x14ac:dyDescent="0.15">
      <c r="B16" s="117"/>
      <c r="C16" s="118" t="s">
        <v>100</v>
      </c>
      <c r="D16" s="119" t="s">
        <v>101</v>
      </c>
      <c r="E16" s="119" t="s">
        <v>86</v>
      </c>
      <c r="F16" s="119"/>
      <c r="G16" s="120">
        <v>3.49</v>
      </c>
      <c r="H16" s="120">
        <v>0.65</v>
      </c>
      <c r="I16" s="120">
        <v>2.84</v>
      </c>
      <c r="J16" s="120"/>
      <c r="K16" s="120" t="str">
        <f t="shared" si="0"/>
        <v/>
      </c>
      <c r="L16" s="121">
        <v>15</v>
      </c>
    </row>
    <row r="17" spans="2:12" ht="15" customHeight="1" x14ac:dyDescent="0.15">
      <c r="B17" s="117"/>
      <c r="C17" s="118" t="s">
        <v>102</v>
      </c>
      <c r="D17" s="119" t="s">
        <v>99</v>
      </c>
      <c r="E17" s="119" t="s">
        <v>89</v>
      </c>
      <c r="F17" s="119" t="s">
        <v>95</v>
      </c>
      <c r="G17" s="120">
        <v>0.42</v>
      </c>
      <c r="H17" s="120">
        <v>0.42</v>
      </c>
      <c r="I17" s="120"/>
      <c r="J17" s="120"/>
      <c r="K17" s="120" t="str">
        <f t="shared" si="0"/>
        <v/>
      </c>
      <c r="L17" s="121" t="s">
        <v>103</v>
      </c>
    </row>
    <row r="18" spans="2:12" ht="15" customHeight="1" x14ac:dyDescent="0.15">
      <c r="B18" s="117"/>
      <c r="C18" s="118" t="s">
        <v>104</v>
      </c>
      <c r="D18" s="119" t="s">
        <v>93</v>
      </c>
      <c r="E18" s="119" t="s">
        <v>89</v>
      </c>
      <c r="F18" s="119" t="s">
        <v>97</v>
      </c>
      <c r="G18" s="120">
        <v>0.82</v>
      </c>
      <c r="H18" s="120">
        <v>0.82</v>
      </c>
      <c r="I18" s="120"/>
      <c r="J18" s="120"/>
      <c r="K18" s="120" t="str">
        <f t="shared" si="0"/>
        <v/>
      </c>
      <c r="L18" s="121">
        <v>16</v>
      </c>
    </row>
    <row r="19" spans="2:12" ht="15" customHeight="1" x14ac:dyDescent="0.15">
      <c r="B19" s="117"/>
      <c r="C19" s="118" t="s">
        <v>105</v>
      </c>
      <c r="D19" s="119" t="s">
        <v>93</v>
      </c>
      <c r="E19" s="119" t="s">
        <v>89</v>
      </c>
      <c r="F19" s="119"/>
      <c r="G19" s="120">
        <v>3.04</v>
      </c>
      <c r="H19" s="120">
        <v>2.63</v>
      </c>
      <c r="I19" s="120">
        <v>0.41</v>
      </c>
      <c r="J19" s="120"/>
      <c r="K19" s="120" t="str">
        <f t="shared" si="0"/>
        <v/>
      </c>
      <c r="L19" s="121">
        <v>16</v>
      </c>
    </row>
    <row r="20" spans="2:12" ht="15" customHeight="1" x14ac:dyDescent="0.15">
      <c r="B20" s="117"/>
      <c r="C20" s="118" t="s">
        <v>106</v>
      </c>
      <c r="D20" s="119" t="s">
        <v>93</v>
      </c>
      <c r="E20" s="119" t="s">
        <v>89</v>
      </c>
      <c r="F20" s="119"/>
      <c r="G20" s="120">
        <v>2.04</v>
      </c>
      <c r="H20" s="120">
        <v>1.02</v>
      </c>
      <c r="I20" s="120">
        <v>1.02</v>
      </c>
      <c r="J20" s="120"/>
      <c r="K20" s="120" t="str">
        <f t="shared" si="0"/>
        <v/>
      </c>
      <c r="L20" s="121">
        <v>16</v>
      </c>
    </row>
    <row r="21" spans="2:12" ht="15" customHeight="1" x14ac:dyDescent="0.15">
      <c r="B21" s="117"/>
      <c r="C21" s="118" t="s">
        <v>107</v>
      </c>
      <c r="D21" s="119" t="s">
        <v>108</v>
      </c>
      <c r="E21" s="119" t="s">
        <v>89</v>
      </c>
      <c r="F21" s="119"/>
      <c r="G21" s="120">
        <v>4.9400000000000004</v>
      </c>
      <c r="H21" s="120"/>
      <c r="I21" s="120">
        <v>4.9400000000000004</v>
      </c>
      <c r="J21" s="120"/>
      <c r="K21" s="120" t="str">
        <f t="shared" si="0"/>
        <v/>
      </c>
      <c r="L21" s="121">
        <v>28</v>
      </c>
    </row>
    <row r="22" spans="2:12" ht="15" customHeight="1" x14ac:dyDescent="0.15">
      <c r="B22" s="117"/>
      <c r="C22" s="118" t="s">
        <v>109</v>
      </c>
      <c r="D22" s="119" t="s">
        <v>110</v>
      </c>
      <c r="E22" s="119" t="s">
        <v>91</v>
      </c>
      <c r="F22" s="119" t="s">
        <v>111</v>
      </c>
      <c r="G22" s="120">
        <v>0.75</v>
      </c>
      <c r="H22" s="120">
        <v>0.75</v>
      </c>
      <c r="I22" s="120"/>
      <c r="J22" s="120"/>
      <c r="K22" s="120" t="str">
        <f t="shared" si="0"/>
        <v/>
      </c>
      <c r="L22" s="121">
        <v>12</v>
      </c>
    </row>
    <row r="23" spans="2:12" ht="15" customHeight="1" x14ac:dyDescent="0.15">
      <c r="B23" s="117"/>
      <c r="C23" s="118" t="s">
        <v>112</v>
      </c>
      <c r="D23" s="119" t="s">
        <v>113</v>
      </c>
      <c r="E23" s="119" t="s">
        <v>113</v>
      </c>
      <c r="F23" s="119"/>
      <c r="G23" s="120">
        <v>0.21</v>
      </c>
      <c r="H23" s="120">
        <v>0.21</v>
      </c>
      <c r="I23" s="120"/>
      <c r="J23" s="120"/>
      <c r="K23" s="120" t="str">
        <f t="shared" si="0"/>
        <v/>
      </c>
      <c r="L23" s="121">
        <v>10</v>
      </c>
    </row>
    <row r="24" spans="2:12" ht="15" customHeight="1" x14ac:dyDescent="0.15">
      <c r="B24" s="117"/>
      <c r="C24" s="118" t="s">
        <v>114</v>
      </c>
      <c r="D24" s="119" t="s">
        <v>93</v>
      </c>
      <c r="E24" s="119" t="s">
        <v>91</v>
      </c>
      <c r="F24" s="119" t="s">
        <v>111</v>
      </c>
      <c r="G24" s="120">
        <v>0.38</v>
      </c>
      <c r="H24" s="120">
        <v>0.38</v>
      </c>
      <c r="I24" s="120"/>
      <c r="J24" s="120"/>
      <c r="K24" s="120" t="str">
        <f t="shared" si="0"/>
        <v/>
      </c>
      <c r="L24" s="121">
        <v>12</v>
      </c>
    </row>
    <row r="25" spans="2:12" ht="15" customHeight="1" x14ac:dyDescent="0.15">
      <c r="B25" s="117"/>
      <c r="C25" s="118" t="s">
        <v>115</v>
      </c>
      <c r="D25" s="119" t="s">
        <v>99</v>
      </c>
      <c r="E25" s="119" t="s">
        <v>91</v>
      </c>
      <c r="F25" s="119"/>
      <c r="G25" s="120">
        <v>1.39</v>
      </c>
      <c r="H25" s="120">
        <v>0.79</v>
      </c>
      <c r="I25" s="120">
        <v>0.31</v>
      </c>
      <c r="J25" s="120"/>
      <c r="K25" s="120">
        <v>0.28999999999999998</v>
      </c>
      <c r="L25" s="121">
        <v>12</v>
      </c>
    </row>
    <row r="26" spans="2:12" ht="15" customHeight="1" x14ac:dyDescent="0.15">
      <c r="B26" s="117"/>
      <c r="C26" s="118" t="s">
        <v>116</v>
      </c>
      <c r="D26" s="119" t="s">
        <v>117</v>
      </c>
      <c r="E26" s="119" t="s">
        <v>118</v>
      </c>
      <c r="F26" s="119" t="s">
        <v>119</v>
      </c>
      <c r="G26" s="120">
        <v>1.69</v>
      </c>
      <c r="H26" s="120">
        <v>1.69</v>
      </c>
      <c r="I26" s="120"/>
      <c r="J26" s="120"/>
      <c r="K26" s="120" t="str">
        <f>IF(M26=0,"",M26)</f>
        <v/>
      </c>
      <c r="L26" s="121">
        <v>12</v>
      </c>
    </row>
    <row r="27" spans="2:12" ht="15" customHeight="1" x14ac:dyDescent="0.15">
      <c r="B27" s="117"/>
      <c r="C27" s="118" t="s">
        <v>120</v>
      </c>
      <c r="D27" s="119" t="s">
        <v>121</v>
      </c>
      <c r="E27" s="119" t="s">
        <v>89</v>
      </c>
      <c r="F27" s="119"/>
      <c r="G27" s="120">
        <v>8.3699999999999992</v>
      </c>
      <c r="H27" s="120">
        <v>7</v>
      </c>
      <c r="I27" s="120"/>
      <c r="J27" s="120"/>
      <c r="K27" s="120">
        <v>1.37</v>
      </c>
      <c r="L27" s="121">
        <v>27</v>
      </c>
    </row>
    <row r="28" spans="2:12" ht="15" customHeight="1" x14ac:dyDescent="0.15">
      <c r="B28" s="117"/>
      <c r="C28" s="118" t="s">
        <v>122</v>
      </c>
      <c r="D28" s="119" t="s">
        <v>123</v>
      </c>
      <c r="E28" s="119" t="s">
        <v>89</v>
      </c>
      <c r="F28" s="119"/>
      <c r="G28" s="120">
        <v>2.36</v>
      </c>
      <c r="H28" s="120">
        <v>1.22</v>
      </c>
      <c r="I28" s="120">
        <v>1.1399999999999999</v>
      </c>
      <c r="J28" s="120"/>
      <c r="K28" s="120" t="str">
        <f>IF(M28=0,"",M28)</f>
        <v/>
      </c>
      <c r="L28" s="121" t="s">
        <v>124</v>
      </c>
    </row>
    <row r="29" spans="2:12" ht="15" customHeight="1" x14ac:dyDescent="0.15">
      <c r="B29" s="117"/>
      <c r="C29" s="118" t="s">
        <v>125</v>
      </c>
      <c r="D29" s="119" t="s">
        <v>108</v>
      </c>
      <c r="E29" s="119" t="s">
        <v>89</v>
      </c>
      <c r="F29" s="119"/>
      <c r="G29" s="120">
        <v>1.23</v>
      </c>
      <c r="H29" s="120">
        <v>1.23</v>
      </c>
      <c r="I29" s="120"/>
      <c r="J29" s="120"/>
      <c r="K29" s="120" t="str">
        <f>IF(M29=0,"",M29)</f>
        <v/>
      </c>
      <c r="L29" s="121">
        <v>12</v>
      </c>
    </row>
    <row r="30" spans="2:12" ht="15" customHeight="1" x14ac:dyDescent="0.15">
      <c r="B30" s="117"/>
      <c r="C30" s="118" t="s">
        <v>126</v>
      </c>
      <c r="D30" s="119" t="s">
        <v>121</v>
      </c>
      <c r="E30" s="119" t="s">
        <v>89</v>
      </c>
      <c r="F30" s="119"/>
      <c r="G30" s="120">
        <v>1.45</v>
      </c>
      <c r="H30" s="120"/>
      <c r="I30" s="120">
        <v>1.45</v>
      </c>
      <c r="J30" s="120"/>
      <c r="K30" s="120" t="str">
        <f>IF(M30=0,"",M30)</f>
        <v/>
      </c>
      <c r="L30" s="121">
        <v>12</v>
      </c>
    </row>
    <row r="31" spans="2:12" ht="15" customHeight="1" x14ac:dyDescent="0.15">
      <c r="B31" s="117"/>
      <c r="C31" s="118" t="s">
        <v>127</v>
      </c>
      <c r="D31" s="119" t="s">
        <v>93</v>
      </c>
      <c r="E31" s="119" t="s">
        <v>89</v>
      </c>
      <c r="F31" s="119"/>
      <c r="G31" s="120">
        <v>3.55</v>
      </c>
      <c r="H31" s="120">
        <v>2.38</v>
      </c>
      <c r="I31" s="120"/>
      <c r="J31" s="120"/>
      <c r="K31" s="120">
        <v>1.17</v>
      </c>
      <c r="L31" s="122">
        <v>12</v>
      </c>
    </row>
    <row r="32" spans="2:12" ht="15" customHeight="1" x14ac:dyDescent="0.15">
      <c r="B32" s="117"/>
      <c r="C32" s="118" t="s">
        <v>128</v>
      </c>
      <c r="D32" s="119" t="s">
        <v>93</v>
      </c>
      <c r="E32" s="119" t="s">
        <v>89</v>
      </c>
      <c r="F32" s="119"/>
      <c r="G32" s="120">
        <v>1.77</v>
      </c>
      <c r="H32" s="120">
        <v>1.77</v>
      </c>
      <c r="I32" s="120"/>
      <c r="J32" s="120"/>
      <c r="K32" s="120" t="str">
        <f>IF(M32=0,"",M32)</f>
        <v/>
      </c>
      <c r="L32" s="122">
        <v>15</v>
      </c>
    </row>
    <row r="33" spans="2:12" ht="15" customHeight="1" x14ac:dyDescent="0.15">
      <c r="B33" s="117"/>
      <c r="C33" s="118" t="s">
        <v>129</v>
      </c>
      <c r="D33" s="119" t="s">
        <v>93</v>
      </c>
      <c r="E33" s="119" t="s">
        <v>89</v>
      </c>
      <c r="F33" s="119"/>
      <c r="G33" s="120">
        <v>4.21</v>
      </c>
      <c r="H33" s="120"/>
      <c r="I33" s="120">
        <v>4.21</v>
      </c>
      <c r="J33" s="120"/>
      <c r="K33" s="120" t="str">
        <f>IF(M33=0,"",M33)</f>
        <v/>
      </c>
      <c r="L33" s="122">
        <v>8</v>
      </c>
    </row>
    <row r="34" spans="2:12" ht="15" customHeight="1" x14ac:dyDescent="0.15">
      <c r="B34" s="117"/>
      <c r="C34" s="118" t="s">
        <v>130</v>
      </c>
      <c r="D34" s="119" t="s">
        <v>131</v>
      </c>
      <c r="E34" s="119" t="s">
        <v>89</v>
      </c>
      <c r="F34" s="119"/>
      <c r="G34" s="120">
        <v>0.39</v>
      </c>
      <c r="H34" s="120">
        <v>0.39</v>
      </c>
      <c r="I34" s="120"/>
      <c r="J34" s="120"/>
      <c r="K34" s="120"/>
      <c r="L34" s="122">
        <v>22</v>
      </c>
    </row>
    <row r="35" spans="2:12" ht="15" customHeight="1" x14ac:dyDescent="0.15">
      <c r="B35" s="117"/>
      <c r="C35" s="118" t="s">
        <v>132</v>
      </c>
      <c r="D35" s="119" t="s">
        <v>93</v>
      </c>
      <c r="E35" s="119" t="s">
        <v>89</v>
      </c>
      <c r="F35" s="119"/>
      <c r="G35" s="120">
        <v>3.13</v>
      </c>
      <c r="H35" s="120">
        <v>3.13</v>
      </c>
      <c r="I35" s="120"/>
      <c r="J35" s="120"/>
      <c r="K35" s="120" t="str">
        <f>IF(M35=0,"",M35)</f>
        <v/>
      </c>
      <c r="L35" s="122">
        <v>16</v>
      </c>
    </row>
    <row r="36" spans="2:12" ht="15" customHeight="1" x14ac:dyDescent="0.15">
      <c r="B36" s="117"/>
      <c r="C36" s="118" t="s">
        <v>133</v>
      </c>
      <c r="D36" s="119" t="s">
        <v>93</v>
      </c>
      <c r="E36" s="119" t="s">
        <v>89</v>
      </c>
      <c r="F36" s="119"/>
      <c r="G36" s="120">
        <v>5.35</v>
      </c>
      <c r="H36" s="120">
        <v>2.74</v>
      </c>
      <c r="I36" s="120"/>
      <c r="J36" s="120"/>
      <c r="K36" s="120">
        <v>2.61</v>
      </c>
      <c r="L36" s="122">
        <v>16</v>
      </c>
    </row>
    <row r="37" spans="2:12" ht="15" customHeight="1" x14ac:dyDescent="0.15">
      <c r="B37" s="117"/>
      <c r="C37" s="118" t="s">
        <v>134</v>
      </c>
      <c r="D37" s="119" t="s">
        <v>99</v>
      </c>
      <c r="E37" s="119" t="s">
        <v>91</v>
      </c>
      <c r="F37" s="119"/>
      <c r="G37" s="120">
        <v>2.84</v>
      </c>
      <c r="H37" s="120">
        <v>2.65</v>
      </c>
      <c r="I37" s="120"/>
      <c r="J37" s="120"/>
      <c r="K37" s="120">
        <v>0.19</v>
      </c>
      <c r="L37" s="122">
        <v>8</v>
      </c>
    </row>
    <row r="38" spans="2:12" ht="15" customHeight="1" x14ac:dyDescent="0.15">
      <c r="B38" s="117"/>
      <c r="C38" s="118" t="s">
        <v>135</v>
      </c>
      <c r="D38" s="119" t="s">
        <v>93</v>
      </c>
      <c r="E38" s="119" t="s">
        <v>136</v>
      </c>
      <c r="F38" s="119"/>
      <c r="G38" s="120">
        <v>1.56</v>
      </c>
      <c r="H38" s="120">
        <v>0.81</v>
      </c>
      <c r="I38" s="120"/>
      <c r="J38" s="120"/>
      <c r="K38" s="120">
        <v>0.75</v>
      </c>
      <c r="L38" s="122">
        <v>12</v>
      </c>
    </row>
    <row r="39" spans="2:12" ht="15" customHeight="1" x14ac:dyDescent="0.15">
      <c r="B39" s="117"/>
      <c r="C39" s="123" t="s">
        <v>137</v>
      </c>
      <c r="D39" s="119" t="s">
        <v>99</v>
      </c>
      <c r="E39" s="119" t="s">
        <v>89</v>
      </c>
      <c r="F39" s="119"/>
      <c r="G39" s="120">
        <v>2.79</v>
      </c>
      <c r="H39" s="120">
        <v>1.8</v>
      </c>
      <c r="I39" s="120"/>
      <c r="J39" s="120"/>
      <c r="K39" s="120">
        <v>0.99</v>
      </c>
      <c r="L39" s="122" t="s">
        <v>138</v>
      </c>
    </row>
    <row r="40" spans="2:12" ht="15" customHeight="1" x14ac:dyDescent="0.15">
      <c r="B40" s="117"/>
      <c r="C40" s="124" t="s">
        <v>139</v>
      </c>
      <c r="D40" s="119" t="s">
        <v>99</v>
      </c>
      <c r="E40" s="119" t="s">
        <v>89</v>
      </c>
      <c r="F40" s="119"/>
      <c r="G40" s="120">
        <v>0.96</v>
      </c>
      <c r="H40" s="120">
        <v>0.96</v>
      </c>
      <c r="I40" s="120"/>
      <c r="J40" s="120"/>
      <c r="K40" s="120" t="str">
        <f>IF(M40=0,"",M40)</f>
        <v/>
      </c>
      <c r="L40" s="122">
        <v>11</v>
      </c>
    </row>
    <row r="41" spans="2:12" ht="15" customHeight="1" x14ac:dyDescent="0.15">
      <c r="B41" s="117"/>
      <c r="C41" s="118" t="s">
        <v>140</v>
      </c>
      <c r="D41" s="119" t="s">
        <v>99</v>
      </c>
      <c r="E41" s="119" t="s">
        <v>89</v>
      </c>
      <c r="F41" s="119"/>
      <c r="G41" s="120">
        <v>2.5499999999999998</v>
      </c>
      <c r="H41" s="120">
        <v>2.5499999999999998</v>
      </c>
      <c r="I41" s="120"/>
      <c r="J41" s="120"/>
      <c r="K41" s="120" t="str">
        <f>IF(M41=0,"",M41)</f>
        <v/>
      </c>
      <c r="L41" s="122">
        <v>8</v>
      </c>
    </row>
    <row r="42" spans="2:12" ht="15" customHeight="1" x14ac:dyDescent="0.15">
      <c r="B42" s="117"/>
      <c r="C42" s="118" t="s">
        <v>141</v>
      </c>
      <c r="D42" s="119" t="s">
        <v>123</v>
      </c>
      <c r="E42" s="119" t="s">
        <v>91</v>
      </c>
      <c r="F42" s="119"/>
      <c r="G42" s="120">
        <v>2.25</v>
      </c>
      <c r="H42" s="120">
        <v>1.93</v>
      </c>
      <c r="I42" s="120"/>
      <c r="J42" s="120"/>
      <c r="K42" s="120">
        <v>0.32</v>
      </c>
      <c r="L42" s="122">
        <v>12</v>
      </c>
    </row>
    <row r="43" spans="2:12" ht="15" customHeight="1" x14ac:dyDescent="0.15">
      <c r="B43" s="117"/>
      <c r="C43" s="118" t="s">
        <v>142</v>
      </c>
      <c r="D43" s="119" t="s">
        <v>99</v>
      </c>
      <c r="E43" s="119" t="s">
        <v>91</v>
      </c>
      <c r="F43" s="119"/>
      <c r="G43" s="120">
        <v>0.59</v>
      </c>
      <c r="H43" s="120">
        <v>0.59</v>
      </c>
      <c r="I43" s="120"/>
      <c r="J43" s="120"/>
      <c r="K43" s="120" t="str">
        <f>IF(M43=0,"",M43)</f>
        <v/>
      </c>
      <c r="L43" s="122">
        <v>8</v>
      </c>
    </row>
    <row r="44" spans="2:12" ht="15" customHeight="1" x14ac:dyDescent="0.15">
      <c r="B44" s="117"/>
      <c r="C44" s="118" t="s">
        <v>143</v>
      </c>
      <c r="D44" s="119" t="s">
        <v>99</v>
      </c>
      <c r="E44" s="119" t="s">
        <v>91</v>
      </c>
      <c r="F44" s="119"/>
      <c r="G44" s="120">
        <v>0.43</v>
      </c>
      <c r="H44" s="120">
        <v>0.43</v>
      </c>
      <c r="I44" s="120"/>
      <c r="J44" s="120"/>
      <c r="K44" s="120" t="str">
        <f>IF(M44=0,"",M44)</f>
        <v/>
      </c>
      <c r="L44" s="122">
        <v>8</v>
      </c>
    </row>
    <row r="45" spans="2:12" ht="15" customHeight="1" x14ac:dyDescent="0.15">
      <c r="B45" s="125"/>
      <c r="C45" s="118" t="s">
        <v>144</v>
      </c>
      <c r="D45" s="119" t="s">
        <v>93</v>
      </c>
      <c r="E45" s="119" t="s">
        <v>89</v>
      </c>
      <c r="F45" s="119" t="s">
        <v>145</v>
      </c>
      <c r="G45" s="126">
        <v>5</v>
      </c>
      <c r="H45" s="126">
        <v>5</v>
      </c>
      <c r="I45" s="126"/>
      <c r="J45" s="120"/>
      <c r="K45" s="120" t="str">
        <f>IF(M45=0,"",M45)</f>
        <v/>
      </c>
      <c r="L45" s="122">
        <v>16</v>
      </c>
    </row>
    <row r="46" spans="2:12" ht="15" customHeight="1" x14ac:dyDescent="0.15">
      <c r="B46" s="127"/>
      <c r="C46" s="118" t="s">
        <v>146</v>
      </c>
      <c r="D46" s="119" t="s">
        <v>93</v>
      </c>
      <c r="E46" s="119" t="s">
        <v>89</v>
      </c>
      <c r="F46" s="119" t="s">
        <v>147</v>
      </c>
      <c r="G46" s="126">
        <v>2.58</v>
      </c>
      <c r="H46" s="126">
        <v>2.48</v>
      </c>
      <c r="I46" s="126"/>
      <c r="J46" s="120"/>
      <c r="K46" s="120">
        <v>0.1</v>
      </c>
      <c r="L46" s="122">
        <v>16</v>
      </c>
    </row>
    <row r="47" spans="2:12" ht="15" customHeight="1" x14ac:dyDescent="0.15">
      <c r="B47" s="127"/>
      <c r="C47" s="118" t="s">
        <v>148</v>
      </c>
      <c r="D47" s="119" t="s">
        <v>123</v>
      </c>
      <c r="E47" s="119" t="s">
        <v>149</v>
      </c>
      <c r="F47" s="119" t="s">
        <v>150</v>
      </c>
      <c r="G47" s="126">
        <v>5</v>
      </c>
      <c r="H47" s="126">
        <v>1.26</v>
      </c>
      <c r="I47" s="126">
        <v>3.49</v>
      </c>
      <c r="J47" s="120"/>
      <c r="K47" s="120">
        <v>0.25</v>
      </c>
      <c r="L47" s="122" t="s">
        <v>151</v>
      </c>
    </row>
    <row r="48" spans="2:12" ht="15" customHeight="1" x14ac:dyDescent="0.15">
      <c r="B48" s="127"/>
      <c r="C48" s="118" t="s">
        <v>152</v>
      </c>
      <c r="D48" s="119" t="s">
        <v>93</v>
      </c>
      <c r="E48" s="119" t="s">
        <v>149</v>
      </c>
      <c r="F48" s="119"/>
      <c r="G48" s="126">
        <v>3.12</v>
      </c>
      <c r="H48" s="126">
        <v>1.51</v>
      </c>
      <c r="I48" s="126">
        <v>0.43</v>
      </c>
      <c r="J48" s="120"/>
      <c r="K48" s="120">
        <v>1.18</v>
      </c>
      <c r="L48" s="122" t="s">
        <v>151</v>
      </c>
    </row>
    <row r="49" spans="2:12" ht="15" customHeight="1" x14ac:dyDescent="0.15">
      <c r="B49" s="128"/>
      <c r="C49" s="129" t="s">
        <v>153</v>
      </c>
      <c r="D49" s="130" t="s">
        <v>93</v>
      </c>
      <c r="E49" s="130" t="s">
        <v>89</v>
      </c>
      <c r="F49" s="130"/>
      <c r="G49" s="131">
        <v>0.63</v>
      </c>
      <c r="H49" s="131"/>
      <c r="I49" s="131"/>
      <c r="J49" s="132"/>
      <c r="K49" s="132">
        <v>0.63</v>
      </c>
      <c r="L49" s="133">
        <v>16</v>
      </c>
    </row>
    <row r="50" spans="2:12" ht="22.5" customHeight="1" x14ac:dyDescent="0.15">
      <c r="B50" s="125"/>
      <c r="C50" s="134" t="s">
        <v>154</v>
      </c>
      <c r="D50" s="119" t="s">
        <v>155</v>
      </c>
      <c r="E50" s="119" t="s">
        <v>155</v>
      </c>
      <c r="F50" s="135"/>
      <c r="G50" s="135">
        <v>6.37</v>
      </c>
      <c r="H50" s="135">
        <v>3.71</v>
      </c>
      <c r="I50" s="135"/>
      <c r="J50" s="135">
        <v>6.37</v>
      </c>
      <c r="K50" s="136"/>
      <c r="L50" s="137" t="s">
        <v>156</v>
      </c>
    </row>
    <row r="51" spans="2:12" ht="15" customHeight="1" x14ac:dyDescent="0.15">
      <c r="B51" s="138"/>
      <c r="C51" s="139" t="s">
        <v>157</v>
      </c>
      <c r="D51" s="49" t="s">
        <v>155</v>
      </c>
      <c r="E51" s="49" t="s">
        <v>155</v>
      </c>
      <c r="F51" s="140"/>
      <c r="G51" s="140">
        <v>2.66</v>
      </c>
      <c r="H51" s="140">
        <v>1.57</v>
      </c>
      <c r="I51" s="140"/>
      <c r="J51" s="140">
        <v>2.66</v>
      </c>
      <c r="K51" s="141"/>
      <c r="L51" s="142">
        <v>22</v>
      </c>
    </row>
    <row r="52" spans="2:12" ht="15" customHeight="1" x14ac:dyDescent="0.15">
      <c r="B52" s="48" t="s">
        <v>22</v>
      </c>
    </row>
  </sheetData>
  <mergeCells count="5">
    <mergeCell ref="B5:C7"/>
    <mergeCell ref="D5:D7"/>
    <mergeCell ref="E5:E7"/>
    <mergeCell ref="F5:F7"/>
    <mergeCell ref="B8:C8"/>
  </mergeCells>
  <phoneticPr fontId="5"/>
  <pageMargins left="0.59055118110236227" right="0.59055118110236227" top="0.78740157480314965" bottom="0.78740157480314965" header="0.39370078740157483" footer="0.39370078740157483"/>
  <pageSetup paperSize="9" scale="97" orientation="portrait" r:id="rId1"/>
  <headerFooter alignWithMargins="0">
    <oddHeader>&amp;R&amp;"ＭＳ Ｐゴシック,標準"19.都市計画</oddHeader>
    <oddFooter>&amp;C&amp;"ＭＳ Ｐゴシック,標準"-134-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62FB-4844-4CEB-8281-3DFD24494602}">
  <sheetPr>
    <pageSetUpPr fitToPage="1"/>
  </sheetPr>
  <dimension ref="A1:L53"/>
  <sheetViews>
    <sheetView showGridLines="0" zoomScaleNormal="100" zoomScaleSheetLayoutView="100" workbookViewId="0"/>
  </sheetViews>
  <sheetFormatPr defaultColWidth="8.625" defaultRowHeight="11.25" x14ac:dyDescent="0.15"/>
  <cols>
    <col min="1" max="1" width="1.625" style="48" customWidth="1"/>
    <col min="2" max="2" width="2.875" style="48" customWidth="1"/>
    <col min="3" max="3" width="13" style="48" customWidth="1"/>
    <col min="4" max="6" width="7.25" style="48" customWidth="1"/>
    <col min="7" max="9" width="8.625" style="48" customWidth="1"/>
    <col min="10" max="11" width="8.625" style="86" customWidth="1"/>
    <col min="12" max="12" width="8.125" style="87" customWidth="1"/>
    <col min="13" max="16384" width="8.625" style="48"/>
  </cols>
  <sheetData>
    <row r="1" spans="1:12" ht="30" customHeight="1" x14ac:dyDescent="0.15">
      <c r="A1" s="85" t="s">
        <v>64</v>
      </c>
    </row>
    <row r="2" spans="1:12" ht="7.5" customHeight="1" x14ac:dyDescent="0.15">
      <c r="A2" s="85"/>
    </row>
    <row r="3" spans="1:12" ht="18" customHeight="1" x14ac:dyDescent="0.15">
      <c r="A3" s="46">
        <v>2</v>
      </c>
      <c r="B3" s="88" t="s">
        <v>159</v>
      </c>
      <c r="C3" s="89"/>
      <c r="D3" s="89"/>
      <c r="E3" s="89"/>
      <c r="F3" s="89"/>
    </row>
    <row r="4" spans="1:12" ht="18" customHeight="1" x14ac:dyDescent="0.15">
      <c r="B4" s="57" t="s">
        <v>160</v>
      </c>
      <c r="C4" s="59"/>
      <c r="D4" s="60" t="s">
        <v>161</v>
      </c>
      <c r="E4" s="60"/>
      <c r="F4" s="60"/>
      <c r="G4" s="60"/>
      <c r="H4" s="60"/>
      <c r="I4" s="57" t="s">
        <v>162</v>
      </c>
      <c r="J4" s="59"/>
      <c r="K4" s="143" t="s">
        <v>163</v>
      </c>
      <c r="L4" s="144"/>
    </row>
    <row r="5" spans="1:12" ht="12" customHeight="1" x14ac:dyDescent="0.15">
      <c r="B5" s="67"/>
      <c r="C5" s="68"/>
      <c r="D5" s="60"/>
      <c r="E5" s="60"/>
      <c r="F5" s="60"/>
      <c r="G5" s="60"/>
      <c r="H5" s="60"/>
      <c r="I5" s="145" t="s">
        <v>164</v>
      </c>
      <c r="J5" s="146"/>
      <c r="K5" s="147"/>
      <c r="L5" s="148"/>
    </row>
    <row r="6" spans="1:12" ht="18" customHeight="1" x14ac:dyDescent="0.15">
      <c r="B6" s="107" t="s">
        <v>165</v>
      </c>
      <c r="C6" s="149"/>
      <c r="D6" s="150"/>
      <c r="E6" s="150"/>
      <c r="F6" s="150"/>
      <c r="G6" s="150"/>
      <c r="H6" s="151"/>
      <c r="I6" s="152" t="s">
        <v>166</v>
      </c>
      <c r="J6" s="153">
        <f>SUM(SUM(I7:J80)+SUM('[2]S-2-2-2'!I6:J32))</f>
        <v>11.999999999999996</v>
      </c>
      <c r="K6" s="154"/>
      <c r="L6" s="155"/>
    </row>
    <row r="7" spans="1:12" ht="15" customHeight="1" x14ac:dyDescent="0.15">
      <c r="B7" s="112"/>
      <c r="C7" s="156" t="s">
        <v>167</v>
      </c>
      <c r="D7" s="157" t="s">
        <v>19</v>
      </c>
      <c r="E7" s="158" t="s">
        <v>168</v>
      </c>
      <c r="F7" s="158"/>
      <c r="G7" s="158"/>
      <c r="H7" s="159"/>
      <c r="I7" s="160">
        <v>0.04</v>
      </c>
      <c r="J7" s="160"/>
      <c r="K7" s="161" t="s">
        <v>169</v>
      </c>
      <c r="L7" s="162"/>
    </row>
    <row r="8" spans="1:12" ht="15" customHeight="1" x14ac:dyDescent="0.15">
      <c r="B8" s="117"/>
      <c r="C8" s="163" t="s">
        <v>170</v>
      </c>
      <c r="D8" s="127" t="s">
        <v>19</v>
      </c>
      <c r="E8" s="164" t="s">
        <v>171</v>
      </c>
      <c r="F8" s="164"/>
      <c r="G8" s="164"/>
      <c r="H8" s="165"/>
      <c r="I8" s="166">
        <v>0.04</v>
      </c>
      <c r="J8" s="166"/>
      <c r="K8" s="167" t="s">
        <v>169</v>
      </c>
      <c r="L8" s="168"/>
    </row>
    <row r="9" spans="1:12" ht="15" customHeight="1" x14ac:dyDescent="0.15">
      <c r="B9" s="117"/>
      <c r="C9" s="163" t="s">
        <v>172</v>
      </c>
      <c r="D9" s="127" t="s">
        <v>19</v>
      </c>
      <c r="E9" s="164" t="s">
        <v>173</v>
      </c>
      <c r="F9" s="164"/>
      <c r="G9" s="164"/>
      <c r="H9" s="165"/>
      <c r="I9" s="166">
        <v>0.17</v>
      </c>
      <c r="J9" s="166"/>
      <c r="K9" s="167" t="s">
        <v>169</v>
      </c>
      <c r="L9" s="168"/>
    </row>
    <row r="10" spans="1:12" ht="15" customHeight="1" x14ac:dyDescent="0.15">
      <c r="B10" s="117"/>
      <c r="C10" s="163" t="s">
        <v>174</v>
      </c>
      <c r="D10" s="127" t="s">
        <v>19</v>
      </c>
      <c r="E10" s="164" t="s">
        <v>175</v>
      </c>
      <c r="F10" s="164"/>
      <c r="G10" s="164"/>
      <c r="H10" s="165"/>
      <c r="I10" s="166">
        <v>0.23</v>
      </c>
      <c r="J10" s="166"/>
      <c r="K10" s="167" t="s">
        <v>176</v>
      </c>
      <c r="L10" s="168"/>
    </row>
    <row r="11" spans="1:12" ht="15" customHeight="1" x14ac:dyDescent="0.15">
      <c r="B11" s="117"/>
      <c r="C11" s="163" t="s">
        <v>177</v>
      </c>
      <c r="D11" s="127" t="s">
        <v>19</v>
      </c>
      <c r="E11" s="164" t="s">
        <v>171</v>
      </c>
      <c r="F11" s="164"/>
      <c r="G11" s="164"/>
      <c r="H11" s="165"/>
      <c r="I11" s="166">
        <v>0.72</v>
      </c>
      <c r="J11" s="166"/>
      <c r="K11" s="167" t="s">
        <v>176</v>
      </c>
      <c r="L11" s="168"/>
    </row>
    <row r="12" spans="1:12" ht="15" customHeight="1" x14ac:dyDescent="0.15">
      <c r="B12" s="117"/>
      <c r="C12" s="163" t="s">
        <v>178</v>
      </c>
      <c r="D12" s="127" t="s">
        <v>19</v>
      </c>
      <c r="E12" s="164" t="s">
        <v>179</v>
      </c>
      <c r="F12" s="164"/>
      <c r="G12" s="164"/>
      <c r="H12" s="165"/>
      <c r="I12" s="166">
        <v>0.11</v>
      </c>
      <c r="J12" s="166"/>
      <c r="K12" s="167" t="s">
        <v>180</v>
      </c>
      <c r="L12" s="168"/>
    </row>
    <row r="13" spans="1:12" ht="15" customHeight="1" x14ac:dyDescent="0.15">
      <c r="B13" s="117"/>
      <c r="C13" s="163" t="s">
        <v>181</v>
      </c>
      <c r="D13" s="127" t="s">
        <v>19</v>
      </c>
      <c r="E13" s="164" t="s">
        <v>182</v>
      </c>
      <c r="F13" s="164"/>
      <c r="G13" s="164"/>
      <c r="H13" s="165"/>
      <c r="I13" s="166">
        <v>0.4</v>
      </c>
      <c r="J13" s="166"/>
      <c r="K13" s="167" t="s">
        <v>169</v>
      </c>
      <c r="L13" s="168"/>
    </row>
    <row r="14" spans="1:12" ht="15" customHeight="1" x14ac:dyDescent="0.15">
      <c r="B14" s="117"/>
      <c r="C14" s="163" t="s">
        <v>183</v>
      </c>
      <c r="D14" s="127" t="s">
        <v>19</v>
      </c>
      <c r="E14" s="164" t="s">
        <v>184</v>
      </c>
      <c r="F14" s="164"/>
      <c r="G14" s="164"/>
      <c r="H14" s="165"/>
      <c r="I14" s="166">
        <v>0.64</v>
      </c>
      <c r="J14" s="166"/>
      <c r="K14" s="167" t="s">
        <v>185</v>
      </c>
      <c r="L14" s="168"/>
    </row>
    <row r="15" spans="1:12" ht="15" customHeight="1" x14ac:dyDescent="0.15">
      <c r="B15" s="117"/>
      <c r="C15" s="163" t="s">
        <v>186</v>
      </c>
      <c r="D15" s="127" t="s">
        <v>19</v>
      </c>
      <c r="E15" s="164" t="s">
        <v>187</v>
      </c>
      <c r="F15" s="164"/>
      <c r="G15" s="164"/>
      <c r="H15" s="165"/>
      <c r="I15" s="166">
        <v>0.21</v>
      </c>
      <c r="J15" s="166"/>
      <c r="K15" s="167" t="s">
        <v>169</v>
      </c>
      <c r="L15" s="168"/>
    </row>
    <row r="16" spans="1:12" ht="15" customHeight="1" x14ac:dyDescent="0.15">
      <c r="B16" s="117"/>
      <c r="C16" s="163" t="s">
        <v>188</v>
      </c>
      <c r="D16" s="127" t="s">
        <v>19</v>
      </c>
      <c r="E16" s="164" t="s">
        <v>189</v>
      </c>
      <c r="F16" s="164"/>
      <c r="G16" s="164"/>
      <c r="H16" s="165"/>
      <c r="I16" s="166">
        <v>0.37</v>
      </c>
      <c r="J16" s="166"/>
      <c r="K16" s="167" t="s">
        <v>169</v>
      </c>
      <c r="L16" s="168"/>
    </row>
    <row r="17" spans="2:12" ht="15" customHeight="1" x14ac:dyDescent="0.15">
      <c r="B17" s="117"/>
      <c r="C17" s="163" t="s">
        <v>190</v>
      </c>
      <c r="D17" s="127" t="s">
        <v>19</v>
      </c>
      <c r="E17" s="164" t="s">
        <v>191</v>
      </c>
      <c r="F17" s="164"/>
      <c r="G17" s="164"/>
      <c r="H17" s="165"/>
      <c r="I17" s="166">
        <v>0.22</v>
      </c>
      <c r="J17" s="166"/>
      <c r="K17" s="167" t="s">
        <v>169</v>
      </c>
      <c r="L17" s="168"/>
    </row>
    <row r="18" spans="2:12" ht="15" customHeight="1" x14ac:dyDescent="0.15">
      <c r="B18" s="117"/>
      <c r="C18" s="163" t="s">
        <v>192</v>
      </c>
      <c r="D18" s="127" t="s">
        <v>19</v>
      </c>
      <c r="E18" s="164" t="s">
        <v>193</v>
      </c>
      <c r="F18" s="164"/>
      <c r="G18" s="164"/>
      <c r="H18" s="165"/>
      <c r="I18" s="166">
        <v>0.12</v>
      </c>
      <c r="J18" s="166"/>
      <c r="K18" s="167" t="s">
        <v>176</v>
      </c>
      <c r="L18" s="168"/>
    </row>
    <row r="19" spans="2:12" ht="15" customHeight="1" x14ac:dyDescent="0.15">
      <c r="B19" s="117"/>
      <c r="C19" s="163" t="s">
        <v>194</v>
      </c>
      <c r="D19" s="127" t="s">
        <v>19</v>
      </c>
      <c r="E19" s="164" t="s">
        <v>179</v>
      </c>
      <c r="F19" s="164"/>
      <c r="G19" s="164"/>
      <c r="H19" s="165"/>
      <c r="I19" s="166">
        <v>0.26</v>
      </c>
      <c r="J19" s="166"/>
      <c r="K19" s="167" t="s">
        <v>176</v>
      </c>
      <c r="L19" s="168"/>
    </row>
    <row r="20" spans="2:12" ht="15" customHeight="1" x14ac:dyDescent="0.15">
      <c r="B20" s="117"/>
      <c r="C20" s="163" t="s">
        <v>195</v>
      </c>
      <c r="D20" s="127" t="s">
        <v>19</v>
      </c>
      <c r="E20" s="164" t="s">
        <v>196</v>
      </c>
      <c r="F20" s="164"/>
      <c r="G20" s="164"/>
      <c r="H20" s="165"/>
      <c r="I20" s="166">
        <v>0.19</v>
      </c>
      <c r="J20" s="166"/>
      <c r="K20" s="167" t="s">
        <v>197</v>
      </c>
      <c r="L20" s="168"/>
    </row>
    <row r="21" spans="2:12" ht="15" customHeight="1" x14ac:dyDescent="0.15">
      <c r="B21" s="117"/>
      <c r="C21" s="163" t="s">
        <v>198</v>
      </c>
      <c r="D21" s="127" t="s">
        <v>19</v>
      </c>
      <c r="E21" s="164" t="s">
        <v>199</v>
      </c>
      <c r="F21" s="164"/>
      <c r="G21" s="164"/>
      <c r="H21" s="165"/>
      <c r="I21" s="166">
        <v>0.25</v>
      </c>
      <c r="J21" s="166"/>
      <c r="K21" s="167" t="s">
        <v>200</v>
      </c>
      <c r="L21" s="168"/>
    </row>
    <row r="22" spans="2:12" ht="15" customHeight="1" x14ac:dyDescent="0.15">
      <c r="B22" s="117"/>
      <c r="C22" s="163" t="s">
        <v>201</v>
      </c>
      <c r="D22" s="127" t="s">
        <v>19</v>
      </c>
      <c r="E22" s="164" t="s">
        <v>202</v>
      </c>
      <c r="F22" s="164"/>
      <c r="G22" s="164"/>
      <c r="H22" s="165"/>
      <c r="I22" s="166">
        <v>0.22</v>
      </c>
      <c r="J22" s="166"/>
      <c r="K22" s="167" t="s">
        <v>203</v>
      </c>
      <c r="L22" s="168"/>
    </row>
    <row r="23" spans="2:12" ht="15" customHeight="1" x14ac:dyDescent="0.15">
      <c r="B23" s="117"/>
      <c r="C23" s="163" t="s">
        <v>204</v>
      </c>
      <c r="D23" s="127" t="s">
        <v>19</v>
      </c>
      <c r="E23" s="164" t="s">
        <v>205</v>
      </c>
      <c r="F23" s="164"/>
      <c r="G23" s="164"/>
      <c r="H23" s="165"/>
      <c r="I23" s="166">
        <v>0.1</v>
      </c>
      <c r="J23" s="166"/>
      <c r="K23" s="167" t="s">
        <v>197</v>
      </c>
      <c r="L23" s="168"/>
    </row>
    <row r="24" spans="2:12" ht="15" customHeight="1" x14ac:dyDescent="0.15">
      <c r="B24" s="117"/>
      <c r="C24" s="163" t="s">
        <v>206</v>
      </c>
      <c r="D24" s="127" t="s">
        <v>19</v>
      </c>
      <c r="E24" s="164" t="s">
        <v>205</v>
      </c>
      <c r="F24" s="164"/>
      <c r="G24" s="164"/>
      <c r="H24" s="165"/>
      <c r="I24" s="166">
        <v>0.1</v>
      </c>
      <c r="J24" s="166"/>
      <c r="K24" s="167" t="s">
        <v>207</v>
      </c>
      <c r="L24" s="168"/>
    </row>
    <row r="25" spans="2:12" ht="15" customHeight="1" x14ac:dyDescent="0.15">
      <c r="B25" s="117"/>
      <c r="C25" s="163" t="s">
        <v>208</v>
      </c>
      <c r="D25" s="127" t="s">
        <v>19</v>
      </c>
      <c r="E25" s="164" t="s">
        <v>209</v>
      </c>
      <c r="F25" s="164"/>
      <c r="G25" s="164"/>
      <c r="H25" s="165"/>
      <c r="I25" s="166">
        <v>0.14000000000000001</v>
      </c>
      <c r="J25" s="166"/>
      <c r="K25" s="167" t="s">
        <v>210</v>
      </c>
      <c r="L25" s="168"/>
    </row>
    <row r="26" spans="2:12" ht="15" customHeight="1" x14ac:dyDescent="0.15">
      <c r="B26" s="117"/>
      <c r="C26" s="163" t="s">
        <v>211</v>
      </c>
      <c r="D26" s="127" t="s">
        <v>20</v>
      </c>
      <c r="E26" s="164" t="s">
        <v>212</v>
      </c>
      <c r="F26" s="164"/>
      <c r="G26" s="164"/>
      <c r="H26" s="165"/>
      <c r="I26" s="166">
        <v>0.08</v>
      </c>
      <c r="J26" s="166"/>
      <c r="K26" s="167" t="s">
        <v>213</v>
      </c>
      <c r="L26" s="168"/>
    </row>
    <row r="27" spans="2:12" ht="15" customHeight="1" x14ac:dyDescent="0.15">
      <c r="B27" s="117"/>
      <c r="C27" s="163" t="s">
        <v>214</v>
      </c>
      <c r="D27" s="127" t="s">
        <v>20</v>
      </c>
      <c r="E27" s="164" t="s">
        <v>215</v>
      </c>
      <c r="F27" s="164"/>
      <c r="G27" s="164"/>
      <c r="H27" s="165"/>
      <c r="I27" s="166">
        <v>0.57999999999999996</v>
      </c>
      <c r="J27" s="166"/>
      <c r="K27" s="167" t="s">
        <v>216</v>
      </c>
      <c r="L27" s="168"/>
    </row>
    <row r="28" spans="2:12" ht="15" customHeight="1" x14ac:dyDescent="0.15">
      <c r="B28" s="117"/>
      <c r="C28" s="163" t="s">
        <v>217</v>
      </c>
      <c r="D28" s="127" t="s">
        <v>20</v>
      </c>
      <c r="E28" s="164" t="s">
        <v>218</v>
      </c>
      <c r="F28" s="164"/>
      <c r="G28" s="164"/>
      <c r="H28" s="165"/>
      <c r="I28" s="166">
        <v>0.36</v>
      </c>
      <c r="J28" s="166"/>
      <c r="K28" s="167" t="s">
        <v>219</v>
      </c>
      <c r="L28" s="168"/>
    </row>
    <row r="29" spans="2:12" ht="15" customHeight="1" x14ac:dyDescent="0.15">
      <c r="B29" s="117"/>
      <c r="C29" s="163" t="s">
        <v>220</v>
      </c>
      <c r="D29" s="127" t="s">
        <v>20</v>
      </c>
      <c r="E29" s="164" t="s">
        <v>221</v>
      </c>
      <c r="F29" s="164"/>
      <c r="G29" s="164"/>
      <c r="H29" s="165"/>
      <c r="I29" s="166">
        <v>0.26</v>
      </c>
      <c r="J29" s="166"/>
      <c r="K29" s="167" t="s">
        <v>222</v>
      </c>
      <c r="L29" s="168"/>
    </row>
    <row r="30" spans="2:12" ht="15" customHeight="1" x14ac:dyDescent="0.15">
      <c r="B30" s="117"/>
      <c r="C30" s="163" t="s">
        <v>223</v>
      </c>
      <c r="D30" s="127" t="s">
        <v>20</v>
      </c>
      <c r="E30" s="164" t="s">
        <v>224</v>
      </c>
      <c r="F30" s="164"/>
      <c r="G30" s="164"/>
      <c r="H30" s="165"/>
      <c r="I30" s="166">
        <v>0.2</v>
      </c>
      <c r="J30" s="166"/>
      <c r="K30" s="167" t="s">
        <v>225</v>
      </c>
      <c r="L30" s="168"/>
    </row>
    <row r="31" spans="2:12" ht="15" customHeight="1" x14ac:dyDescent="0.15">
      <c r="B31" s="117"/>
      <c r="C31" s="163" t="s">
        <v>226</v>
      </c>
      <c r="D31" s="127" t="s">
        <v>20</v>
      </c>
      <c r="E31" s="164" t="s">
        <v>227</v>
      </c>
      <c r="F31" s="164"/>
      <c r="G31" s="164"/>
      <c r="H31" s="165"/>
      <c r="I31" s="166">
        <v>0.16</v>
      </c>
      <c r="J31" s="166"/>
      <c r="K31" s="167" t="s">
        <v>225</v>
      </c>
      <c r="L31" s="168"/>
    </row>
    <row r="32" spans="2:12" ht="15" customHeight="1" x14ac:dyDescent="0.15">
      <c r="B32" s="117"/>
      <c r="C32" s="163" t="s">
        <v>228</v>
      </c>
      <c r="D32" s="127" t="s">
        <v>20</v>
      </c>
      <c r="E32" s="164" t="s">
        <v>229</v>
      </c>
      <c r="F32" s="164"/>
      <c r="G32" s="164"/>
      <c r="H32" s="165"/>
      <c r="I32" s="166">
        <v>0.2</v>
      </c>
      <c r="J32" s="166"/>
      <c r="K32" s="167" t="s">
        <v>230</v>
      </c>
      <c r="L32" s="168"/>
    </row>
    <row r="33" spans="2:12" ht="15" customHeight="1" x14ac:dyDescent="0.15">
      <c r="B33" s="117"/>
      <c r="C33" s="163" t="s">
        <v>231</v>
      </c>
      <c r="D33" s="127" t="s">
        <v>20</v>
      </c>
      <c r="E33" s="164" t="s">
        <v>232</v>
      </c>
      <c r="F33" s="164"/>
      <c r="G33" s="164"/>
      <c r="H33" s="165"/>
      <c r="I33" s="166">
        <v>0.14000000000000001</v>
      </c>
      <c r="J33" s="166"/>
      <c r="K33" s="167" t="s">
        <v>225</v>
      </c>
      <c r="L33" s="168"/>
    </row>
    <row r="34" spans="2:12" ht="15" customHeight="1" x14ac:dyDescent="0.15">
      <c r="B34" s="117"/>
      <c r="C34" s="163" t="s">
        <v>233</v>
      </c>
      <c r="D34" s="127" t="s">
        <v>20</v>
      </c>
      <c r="E34" s="164" t="s">
        <v>234</v>
      </c>
      <c r="F34" s="164"/>
      <c r="G34" s="164"/>
      <c r="H34" s="165"/>
      <c r="I34" s="166">
        <v>0.14000000000000001</v>
      </c>
      <c r="J34" s="166"/>
      <c r="K34" s="167" t="s">
        <v>222</v>
      </c>
      <c r="L34" s="168"/>
    </row>
    <row r="35" spans="2:12" ht="15" customHeight="1" x14ac:dyDescent="0.15">
      <c r="B35" s="117"/>
      <c r="C35" s="163" t="s">
        <v>235</v>
      </c>
      <c r="D35" s="127" t="s">
        <v>20</v>
      </c>
      <c r="E35" s="164" t="s">
        <v>236</v>
      </c>
      <c r="F35" s="164"/>
      <c r="G35" s="164"/>
      <c r="H35" s="165"/>
      <c r="I35" s="166">
        <v>0.21</v>
      </c>
      <c r="J35" s="166"/>
      <c r="K35" s="167" t="s">
        <v>225</v>
      </c>
      <c r="L35" s="168"/>
    </row>
    <row r="36" spans="2:12" ht="15" customHeight="1" x14ac:dyDescent="0.15">
      <c r="B36" s="117"/>
      <c r="C36" s="163" t="s">
        <v>237</v>
      </c>
      <c r="D36" s="127" t="s">
        <v>20</v>
      </c>
      <c r="E36" s="169" t="s">
        <v>238</v>
      </c>
      <c r="F36" s="169"/>
      <c r="G36" s="169"/>
      <c r="H36" s="170"/>
      <c r="I36" s="166">
        <v>0.85</v>
      </c>
      <c r="J36" s="166"/>
      <c r="K36" s="167" t="s">
        <v>239</v>
      </c>
      <c r="L36" s="168"/>
    </row>
    <row r="37" spans="2:12" ht="15" customHeight="1" x14ac:dyDescent="0.15">
      <c r="B37" s="117"/>
      <c r="C37" s="163" t="s">
        <v>240</v>
      </c>
      <c r="D37" s="127" t="s">
        <v>21</v>
      </c>
      <c r="E37" s="164" t="s">
        <v>241</v>
      </c>
      <c r="F37" s="164"/>
      <c r="G37" s="164"/>
      <c r="H37" s="165"/>
      <c r="I37" s="166"/>
      <c r="J37" s="166"/>
      <c r="K37" s="167" t="s">
        <v>242</v>
      </c>
      <c r="L37" s="168"/>
    </row>
    <row r="38" spans="2:12" ht="15" customHeight="1" x14ac:dyDescent="0.15">
      <c r="B38" s="117"/>
      <c r="C38" s="163" t="s">
        <v>243</v>
      </c>
      <c r="D38" s="127" t="s">
        <v>21</v>
      </c>
      <c r="E38" s="164" t="s">
        <v>244</v>
      </c>
      <c r="F38" s="164"/>
      <c r="G38" s="164"/>
      <c r="H38" s="165"/>
      <c r="I38" s="166">
        <v>0.3</v>
      </c>
      <c r="J38" s="166"/>
      <c r="K38" s="167" t="s">
        <v>245</v>
      </c>
      <c r="L38" s="168"/>
    </row>
    <row r="39" spans="2:12" ht="15" customHeight="1" x14ac:dyDescent="0.15">
      <c r="B39" s="117"/>
      <c r="C39" s="163" t="s">
        <v>246</v>
      </c>
      <c r="D39" s="127" t="s">
        <v>21</v>
      </c>
      <c r="E39" s="164" t="s">
        <v>247</v>
      </c>
      <c r="F39" s="164"/>
      <c r="G39" s="164"/>
      <c r="H39" s="165"/>
      <c r="I39" s="166"/>
      <c r="J39" s="166"/>
      <c r="K39" s="167" t="s">
        <v>242</v>
      </c>
      <c r="L39" s="168"/>
    </row>
    <row r="40" spans="2:12" ht="15" customHeight="1" x14ac:dyDescent="0.15">
      <c r="B40" s="117"/>
      <c r="C40" s="163" t="s">
        <v>248</v>
      </c>
      <c r="D40" s="127" t="s">
        <v>21</v>
      </c>
      <c r="E40" s="164" t="s">
        <v>249</v>
      </c>
      <c r="F40" s="164"/>
      <c r="G40" s="164"/>
      <c r="H40" s="165"/>
      <c r="I40" s="166">
        <v>0.2</v>
      </c>
      <c r="J40" s="166"/>
      <c r="K40" s="167" t="s">
        <v>250</v>
      </c>
      <c r="L40" s="168"/>
    </row>
    <row r="41" spans="2:12" ht="15" customHeight="1" x14ac:dyDescent="0.15">
      <c r="B41" s="117"/>
      <c r="C41" s="163" t="s">
        <v>251</v>
      </c>
      <c r="D41" s="127" t="s">
        <v>21</v>
      </c>
      <c r="E41" s="164" t="s">
        <v>252</v>
      </c>
      <c r="F41" s="164"/>
      <c r="G41" s="164"/>
      <c r="H41" s="165"/>
      <c r="I41" s="166">
        <v>0.63</v>
      </c>
      <c r="J41" s="166"/>
      <c r="K41" s="167" t="s">
        <v>219</v>
      </c>
      <c r="L41" s="168"/>
    </row>
    <row r="42" spans="2:12" ht="15" customHeight="1" x14ac:dyDescent="0.15">
      <c r="B42" s="117"/>
      <c r="C42" s="163" t="s">
        <v>253</v>
      </c>
      <c r="D42" s="127" t="s">
        <v>21</v>
      </c>
      <c r="E42" s="164" t="s">
        <v>254</v>
      </c>
      <c r="F42" s="164"/>
      <c r="G42" s="164"/>
      <c r="H42" s="165"/>
      <c r="I42" s="166">
        <v>0.09</v>
      </c>
      <c r="J42" s="166"/>
      <c r="K42" s="167" t="s">
        <v>255</v>
      </c>
      <c r="L42" s="168"/>
    </row>
    <row r="43" spans="2:12" ht="15" customHeight="1" x14ac:dyDescent="0.15">
      <c r="B43" s="117"/>
      <c r="C43" s="163" t="s">
        <v>256</v>
      </c>
      <c r="D43" s="127" t="s">
        <v>21</v>
      </c>
      <c r="E43" s="164" t="s">
        <v>257</v>
      </c>
      <c r="F43" s="164"/>
      <c r="G43" s="164"/>
      <c r="H43" s="165"/>
      <c r="I43" s="166">
        <v>0.27</v>
      </c>
      <c r="J43" s="166"/>
      <c r="K43" s="167" t="s">
        <v>258</v>
      </c>
      <c r="L43" s="168"/>
    </row>
    <row r="44" spans="2:12" ht="15" customHeight="1" x14ac:dyDescent="0.15">
      <c r="B44" s="117"/>
      <c r="C44" s="163" t="s">
        <v>259</v>
      </c>
      <c r="D44" s="127" t="s">
        <v>21</v>
      </c>
      <c r="E44" s="164" t="s">
        <v>260</v>
      </c>
      <c r="F44" s="164"/>
      <c r="G44" s="164"/>
      <c r="H44" s="165"/>
      <c r="I44" s="166">
        <v>0.12</v>
      </c>
      <c r="J44" s="166"/>
      <c r="K44" s="167" t="s">
        <v>261</v>
      </c>
      <c r="L44" s="168"/>
    </row>
    <row r="45" spans="2:12" ht="15" customHeight="1" x14ac:dyDescent="0.15">
      <c r="B45" s="117"/>
      <c r="C45" s="163" t="s">
        <v>262</v>
      </c>
      <c r="D45" s="127" t="s">
        <v>21</v>
      </c>
      <c r="E45" s="164" t="s">
        <v>263</v>
      </c>
      <c r="F45" s="164"/>
      <c r="G45" s="164"/>
      <c r="H45" s="165"/>
      <c r="I45" s="166"/>
      <c r="J45" s="166"/>
      <c r="K45" s="167" t="s">
        <v>242</v>
      </c>
      <c r="L45" s="168"/>
    </row>
    <row r="46" spans="2:12" ht="15" customHeight="1" x14ac:dyDescent="0.15">
      <c r="B46" s="117"/>
      <c r="C46" s="163" t="s">
        <v>264</v>
      </c>
      <c r="D46" s="127" t="s">
        <v>21</v>
      </c>
      <c r="E46" s="164" t="s">
        <v>265</v>
      </c>
      <c r="F46" s="164"/>
      <c r="G46" s="164"/>
      <c r="H46" s="165"/>
      <c r="I46" s="166">
        <v>0.03</v>
      </c>
      <c r="J46" s="166"/>
      <c r="K46" s="167" t="s">
        <v>266</v>
      </c>
      <c r="L46" s="168"/>
    </row>
    <row r="47" spans="2:12" ht="15" customHeight="1" x14ac:dyDescent="0.15">
      <c r="B47" s="117"/>
      <c r="C47" s="163" t="s">
        <v>267</v>
      </c>
      <c r="D47" s="127" t="s">
        <v>21</v>
      </c>
      <c r="E47" s="164" t="s">
        <v>268</v>
      </c>
      <c r="F47" s="164"/>
      <c r="G47" s="164"/>
      <c r="H47" s="165"/>
      <c r="I47" s="166">
        <v>0.06</v>
      </c>
      <c r="J47" s="166"/>
      <c r="K47" s="167" t="s">
        <v>269</v>
      </c>
      <c r="L47" s="168"/>
    </row>
    <row r="48" spans="2:12" ht="15" customHeight="1" x14ac:dyDescent="0.15">
      <c r="B48" s="117"/>
      <c r="C48" s="163" t="s">
        <v>270</v>
      </c>
      <c r="D48" s="127" t="s">
        <v>21</v>
      </c>
      <c r="E48" s="164" t="s">
        <v>271</v>
      </c>
      <c r="F48" s="164"/>
      <c r="G48" s="164"/>
      <c r="H48" s="165"/>
      <c r="I48" s="166">
        <v>0.02</v>
      </c>
      <c r="J48" s="166"/>
      <c r="K48" s="167" t="s">
        <v>272</v>
      </c>
      <c r="L48" s="168"/>
    </row>
    <row r="49" spans="2:12" ht="15" customHeight="1" x14ac:dyDescent="0.15">
      <c r="B49" s="117"/>
      <c r="C49" s="163" t="s">
        <v>273</v>
      </c>
      <c r="D49" s="127" t="s">
        <v>21</v>
      </c>
      <c r="E49" s="164" t="s">
        <v>274</v>
      </c>
      <c r="F49" s="164"/>
      <c r="G49" s="164"/>
      <c r="H49" s="165"/>
      <c r="I49" s="166">
        <v>0.04</v>
      </c>
      <c r="J49" s="166"/>
      <c r="K49" s="167" t="s">
        <v>275</v>
      </c>
      <c r="L49" s="168"/>
    </row>
    <row r="50" spans="2:12" ht="15" customHeight="1" x14ac:dyDescent="0.15">
      <c r="B50" s="117"/>
      <c r="C50" s="163" t="s">
        <v>276</v>
      </c>
      <c r="D50" s="127" t="s">
        <v>21</v>
      </c>
      <c r="E50" s="164" t="s">
        <v>277</v>
      </c>
      <c r="F50" s="164"/>
      <c r="G50" s="164"/>
      <c r="H50" s="165"/>
      <c r="I50" s="166">
        <v>0.04</v>
      </c>
      <c r="J50" s="166"/>
      <c r="K50" s="167" t="s">
        <v>275</v>
      </c>
      <c r="L50" s="168"/>
    </row>
    <row r="51" spans="2:12" ht="15" customHeight="1" x14ac:dyDescent="0.15">
      <c r="B51" s="117"/>
      <c r="C51" s="163" t="s">
        <v>278</v>
      </c>
      <c r="D51" s="127" t="s">
        <v>21</v>
      </c>
      <c r="E51" s="164" t="s">
        <v>279</v>
      </c>
      <c r="F51" s="164"/>
      <c r="G51" s="164"/>
      <c r="H51" s="165"/>
      <c r="I51" s="166">
        <v>0.03</v>
      </c>
      <c r="J51" s="166"/>
      <c r="K51" s="167" t="s">
        <v>275</v>
      </c>
      <c r="L51" s="168"/>
    </row>
    <row r="52" spans="2:12" ht="15" customHeight="1" x14ac:dyDescent="0.15">
      <c r="B52" s="171"/>
      <c r="C52" s="172" t="s">
        <v>280</v>
      </c>
      <c r="D52" s="173" t="s">
        <v>21</v>
      </c>
      <c r="E52" s="174" t="s">
        <v>281</v>
      </c>
      <c r="F52" s="174"/>
      <c r="G52" s="174"/>
      <c r="H52" s="175"/>
      <c r="I52" s="176">
        <v>0.06</v>
      </c>
      <c r="J52" s="176"/>
      <c r="K52" s="177" t="s">
        <v>282</v>
      </c>
      <c r="L52" s="178"/>
    </row>
    <row r="53" spans="2:12" ht="15" customHeight="1" x14ac:dyDescent="0.15">
      <c r="L53" s="179"/>
    </row>
  </sheetData>
  <mergeCells count="144">
    <mergeCell ref="E51:H51"/>
    <mergeCell ref="I51:J51"/>
    <mergeCell ref="K51:L51"/>
    <mergeCell ref="E52:H52"/>
    <mergeCell ref="I52:J52"/>
    <mergeCell ref="K52:L52"/>
    <mergeCell ref="E49:H49"/>
    <mergeCell ref="I49:J49"/>
    <mergeCell ref="K49:L49"/>
    <mergeCell ref="E50:H50"/>
    <mergeCell ref="I50:J50"/>
    <mergeCell ref="K50:L50"/>
    <mergeCell ref="E47:H47"/>
    <mergeCell ref="I47:J47"/>
    <mergeCell ref="K47:L47"/>
    <mergeCell ref="E48:H48"/>
    <mergeCell ref="I48:J48"/>
    <mergeCell ref="K48:L48"/>
    <mergeCell ref="E45:H45"/>
    <mergeCell ref="I45:J45"/>
    <mergeCell ref="K45:L45"/>
    <mergeCell ref="E46:H46"/>
    <mergeCell ref="I46:J46"/>
    <mergeCell ref="K46:L46"/>
    <mergeCell ref="E43:H43"/>
    <mergeCell ref="I43:J43"/>
    <mergeCell ref="K43:L43"/>
    <mergeCell ref="E44:H44"/>
    <mergeCell ref="I44:J44"/>
    <mergeCell ref="K44:L44"/>
    <mergeCell ref="E41:H41"/>
    <mergeCell ref="I41:J41"/>
    <mergeCell ref="K41:L41"/>
    <mergeCell ref="E42:H42"/>
    <mergeCell ref="I42:J42"/>
    <mergeCell ref="K42:L42"/>
    <mergeCell ref="E39:H39"/>
    <mergeCell ref="I39:J39"/>
    <mergeCell ref="K39:L39"/>
    <mergeCell ref="E40:H40"/>
    <mergeCell ref="I40:J40"/>
    <mergeCell ref="K40:L40"/>
    <mergeCell ref="E37:H37"/>
    <mergeCell ref="I37:J37"/>
    <mergeCell ref="K37:L37"/>
    <mergeCell ref="E38:H38"/>
    <mergeCell ref="I38:J38"/>
    <mergeCell ref="K38:L38"/>
    <mergeCell ref="E35:H35"/>
    <mergeCell ref="I35:J35"/>
    <mergeCell ref="K35:L35"/>
    <mergeCell ref="E36:H36"/>
    <mergeCell ref="I36:J36"/>
    <mergeCell ref="K36:L36"/>
    <mergeCell ref="E33:H33"/>
    <mergeCell ref="I33:J33"/>
    <mergeCell ref="K33:L33"/>
    <mergeCell ref="E34:H34"/>
    <mergeCell ref="I34:J34"/>
    <mergeCell ref="K34:L34"/>
    <mergeCell ref="E31:H31"/>
    <mergeCell ref="I31:J31"/>
    <mergeCell ref="K31:L31"/>
    <mergeCell ref="E32:H32"/>
    <mergeCell ref="I32:J32"/>
    <mergeCell ref="K32:L32"/>
    <mergeCell ref="E29:H29"/>
    <mergeCell ref="I29:J29"/>
    <mergeCell ref="K29:L29"/>
    <mergeCell ref="E30:H30"/>
    <mergeCell ref="I30:J30"/>
    <mergeCell ref="K30:L30"/>
    <mergeCell ref="E27:H27"/>
    <mergeCell ref="I27:J27"/>
    <mergeCell ref="K27:L27"/>
    <mergeCell ref="E28:H28"/>
    <mergeCell ref="I28:J28"/>
    <mergeCell ref="K28:L28"/>
    <mergeCell ref="E25:H25"/>
    <mergeCell ref="I25:J25"/>
    <mergeCell ref="K25:L25"/>
    <mergeCell ref="E26:H26"/>
    <mergeCell ref="I26:J26"/>
    <mergeCell ref="K26:L26"/>
    <mergeCell ref="E23:H23"/>
    <mergeCell ref="I23:J23"/>
    <mergeCell ref="K23:L23"/>
    <mergeCell ref="E24:H24"/>
    <mergeCell ref="I24:J24"/>
    <mergeCell ref="K24:L24"/>
    <mergeCell ref="E21:H21"/>
    <mergeCell ref="I21:J21"/>
    <mergeCell ref="K21:L21"/>
    <mergeCell ref="E22:H22"/>
    <mergeCell ref="I22:J22"/>
    <mergeCell ref="K22:L22"/>
    <mergeCell ref="E19:H19"/>
    <mergeCell ref="I19:J19"/>
    <mergeCell ref="K19:L19"/>
    <mergeCell ref="E20:H20"/>
    <mergeCell ref="I20:J20"/>
    <mergeCell ref="K20:L20"/>
    <mergeCell ref="E17:H17"/>
    <mergeCell ref="I17:J17"/>
    <mergeCell ref="K17:L17"/>
    <mergeCell ref="E18:H18"/>
    <mergeCell ref="I18:J18"/>
    <mergeCell ref="K18:L18"/>
    <mergeCell ref="E15:H15"/>
    <mergeCell ref="I15:J15"/>
    <mergeCell ref="K15:L15"/>
    <mergeCell ref="E16:H16"/>
    <mergeCell ref="I16:J16"/>
    <mergeCell ref="K16:L16"/>
    <mergeCell ref="E13:H13"/>
    <mergeCell ref="I13:J13"/>
    <mergeCell ref="K13:L13"/>
    <mergeCell ref="E14:H14"/>
    <mergeCell ref="I14:J14"/>
    <mergeCell ref="K14:L14"/>
    <mergeCell ref="E11:H11"/>
    <mergeCell ref="I11:J11"/>
    <mergeCell ref="K11:L11"/>
    <mergeCell ref="E12:H12"/>
    <mergeCell ref="I12:J12"/>
    <mergeCell ref="K12:L12"/>
    <mergeCell ref="E9:H9"/>
    <mergeCell ref="I9:J9"/>
    <mergeCell ref="K9:L9"/>
    <mergeCell ref="E10:H10"/>
    <mergeCell ref="I10:J10"/>
    <mergeCell ref="K10:L10"/>
    <mergeCell ref="E7:H7"/>
    <mergeCell ref="I7:J7"/>
    <mergeCell ref="K7:L7"/>
    <mergeCell ref="E8:H8"/>
    <mergeCell ref="I8:J8"/>
    <mergeCell ref="K8:L8"/>
    <mergeCell ref="B4:C5"/>
    <mergeCell ref="D4:H5"/>
    <mergeCell ref="I4:J4"/>
    <mergeCell ref="K4:L5"/>
    <mergeCell ref="I5:J5"/>
    <mergeCell ref="B6:C6"/>
  </mergeCells>
  <phoneticPr fontId="5"/>
  <pageMargins left="0.59055118110236227" right="0.59055118110236227" top="0.78740157480314965" bottom="0.78740157480314965" header="0.39370078740157483" footer="0.39370078740157483"/>
  <pageSetup paperSize="9" firstPageNumber="130" orientation="portrait" useFirstPageNumber="1" r:id="rId1"/>
  <headerFooter alignWithMargins="0">
    <oddHeader>&amp;R&amp;"ＭＳ Ｐゴシック,標準"19.都市計画</oddHeader>
    <oddFooter>&amp;C&amp;"ＭＳ Ｐゴシック,標準"-135-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FFF3-185E-42FB-A912-FFF9B83A0BC5}">
  <sheetPr>
    <pageSetUpPr fitToPage="1"/>
  </sheetPr>
  <dimension ref="A1:L53"/>
  <sheetViews>
    <sheetView showGridLines="0" zoomScaleNormal="100" zoomScaleSheetLayoutView="100" workbookViewId="0"/>
  </sheetViews>
  <sheetFormatPr defaultColWidth="8" defaultRowHeight="11.25" x14ac:dyDescent="0.15"/>
  <cols>
    <col min="1" max="1" width="1.625" style="48" customWidth="1"/>
    <col min="2" max="2" width="2.625" style="48" customWidth="1"/>
    <col min="3" max="3" width="12.375" style="48" customWidth="1"/>
    <col min="4" max="6" width="7.125" style="48" customWidth="1"/>
    <col min="7" max="9" width="8.625" style="48" customWidth="1"/>
    <col min="10" max="11" width="8.625" style="86" customWidth="1"/>
    <col min="12" max="12" width="8.125" style="87" customWidth="1"/>
    <col min="13" max="16384" width="8" style="48"/>
  </cols>
  <sheetData>
    <row r="1" spans="1:12" ht="30" customHeight="1" x14ac:dyDescent="0.15">
      <c r="A1" s="85" t="s">
        <v>64</v>
      </c>
    </row>
    <row r="2" spans="1:12" ht="7.5" customHeight="1" x14ac:dyDescent="0.15">
      <c r="A2" s="85"/>
    </row>
    <row r="3" spans="1:12" ht="22.5" customHeight="1" x14ac:dyDescent="0.15">
      <c r="A3" s="85"/>
    </row>
    <row r="4" spans="1:12" ht="15" customHeight="1" x14ac:dyDescent="0.15">
      <c r="B4" s="57" t="s">
        <v>160</v>
      </c>
      <c r="C4" s="59"/>
      <c r="D4" s="60" t="s">
        <v>161</v>
      </c>
      <c r="E4" s="60"/>
      <c r="F4" s="60"/>
      <c r="G4" s="60"/>
      <c r="H4" s="60"/>
      <c r="I4" s="57" t="s">
        <v>162</v>
      </c>
      <c r="J4" s="59"/>
      <c r="K4" s="143" t="s">
        <v>163</v>
      </c>
      <c r="L4" s="144"/>
    </row>
    <row r="5" spans="1:12" ht="15" customHeight="1" x14ac:dyDescent="0.15">
      <c r="B5" s="67"/>
      <c r="C5" s="68"/>
      <c r="D5" s="60"/>
      <c r="E5" s="60"/>
      <c r="F5" s="60"/>
      <c r="G5" s="60"/>
      <c r="H5" s="60"/>
      <c r="I5" s="145" t="s">
        <v>164</v>
      </c>
      <c r="J5" s="146"/>
      <c r="K5" s="147"/>
      <c r="L5" s="148"/>
    </row>
    <row r="6" spans="1:12" ht="15" customHeight="1" x14ac:dyDescent="0.15">
      <c r="B6" s="112"/>
      <c r="C6" s="156" t="s">
        <v>283</v>
      </c>
      <c r="D6" s="157" t="s">
        <v>21</v>
      </c>
      <c r="E6" s="158" t="s">
        <v>284</v>
      </c>
      <c r="F6" s="158"/>
      <c r="G6" s="158"/>
      <c r="H6" s="159"/>
      <c r="I6" s="160">
        <v>0.02</v>
      </c>
      <c r="J6" s="160"/>
      <c r="K6" s="161" t="s">
        <v>285</v>
      </c>
      <c r="L6" s="162"/>
    </row>
    <row r="7" spans="1:12" ht="15" customHeight="1" x14ac:dyDescent="0.15">
      <c r="B7" s="180"/>
      <c r="C7" s="181" t="s">
        <v>286</v>
      </c>
      <c r="D7" s="182" t="s">
        <v>21</v>
      </c>
      <c r="E7" s="183" t="s">
        <v>287</v>
      </c>
      <c r="F7" s="183"/>
      <c r="G7" s="183"/>
      <c r="H7" s="184"/>
      <c r="I7" s="185">
        <v>0.1</v>
      </c>
      <c r="J7" s="185"/>
      <c r="K7" s="186" t="s">
        <v>285</v>
      </c>
      <c r="L7" s="187"/>
    </row>
    <row r="8" spans="1:12" ht="15" customHeight="1" x14ac:dyDescent="0.15">
      <c r="B8" s="117"/>
      <c r="C8" s="163" t="s">
        <v>288</v>
      </c>
      <c r="D8" s="127" t="s">
        <v>21</v>
      </c>
      <c r="E8" s="164" t="s">
        <v>289</v>
      </c>
      <c r="F8" s="164"/>
      <c r="G8" s="164"/>
      <c r="H8" s="165"/>
      <c r="I8" s="166">
        <v>0.04</v>
      </c>
      <c r="J8" s="166"/>
      <c r="K8" s="167" t="s">
        <v>285</v>
      </c>
      <c r="L8" s="168"/>
    </row>
    <row r="9" spans="1:12" ht="15" customHeight="1" x14ac:dyDescent="0.15">
      <c r="B9" s="117"/>
      <c r="C9" s="163" t="s">
        <v>290</v>
      </c>
      <c r="D9" s="127" t="s">
        <v>21</v>
      </c>
      <c r="E9" s="164" t="s">
        <v>291</v>
      </c>
      <c r="F9" s="164"/>
      <c r="G9" s="164"/>
      <c r="H9" s="165"/>
      <c r="I9" s="166">
        <v>0.1</v>
      </c>
      <c r="J9" s="166"/>
      <c r="K9" s="167" t="s">
        <v>285</v>
      </c>
      <c r="L9" s="168"/>
    </row>
    <row r="10" spans="1:12" ht="15" customHeight="1" x14ac:dyDescent="0.15">
      <c r="B10" s="117"/>
      <c r="C10" s="163" t="s">
        <v>292</v>
      </c>
      <c r="D10" s="127" t="s">
        <v>21</v>
      </c>
      <c r="E10" s="164" t="s">
        <v>293</v>
      </c>
      <c r="F10" s="164"/>
      <c r="G10" s="164"/>
      <c r="H10" s="165"/>
      <c r="I10" s="166">
        <v>0.02</v>
      </c>
      <c r="J10" s="166"/>
      <c r="K10" s="167" t="s">
        <v>285</v>
      </c>
      <c r="L10" s="168"/>
    </row>
    <row r="11" spans="1:12" ht="15" customHeight="1" x14ac:dyDescent="0.15">
      <c r="B11" s="117"/>
      <c r="C11" s="163" t="s">
        <v>294</v>
      </c>
      <c r="D11" s="127" t="s">
        <v>21</v>
      </c>
      <c r="E11" s="164" t="s">
        <v>295</v>
      </c>
      <c r="F11" s="164"/>
      <c r="G11" s="164"/>
      <c r="H11" s="165"/>
      <c r="I11" s="166">
        <v>0.05</v>
      </c>
      <c r="J11" s="166"/>
      <c r="K11" s="167" t="s">
        <v>296</v>
      </c>
      <c r="L11" s="168"/>
    </row>
    <row r="12" spans="1:12" ht="15" customHeight="1" x14ac:dyDescent="0.15">
      <c r="B12" s="117"/>
      <c r="C12" s="163" t="s">
        <v>297</v>
      </c>
      <c r="D12" s="127" t="s">
        <v>21</v>
      </c>
      <c r="E12" s="164" t="s">
        <v>298</v>
      </c>
      <c r="F12" s="164"/>
      <c r="G12" s="164"/>
      <c r="H12" s="165"/>
      <c r="I12" s="166">
        <v>0.1</v>
      </c>
      <c r="J12" s="166"/>
      <c r="K12" s="167" t="s">
        <v>299</v>
      </c>
      <c r="L12" s="168"/>
    </row>
    <row r="13" spans="1:12" ht="15" customHeight="1" x14ac:dyDescent="0.15">
      <c r="B13" s="117"/>
      <c r="C13" s="163" t="s">
        <v>300</v>
      </c>
      <c r="D13" s="127" t="s">
        <v>21</v>
      </c>
      <c r="E13" s="164" t="s">
        <v>301</v>
      </c>
      <c r="F13" s="164"/>
      <c r="G13" s="164"/>
      <c r="H13" s="165"/>
      <c r="I13" s="166">
        <v>0.08</v>
      </c>
      <c r="J13" s="166"/>
      <c r="K13" s="167" t="s">
        <v>296</v>
      </c>
      <c r="L13" s="168"/>
    </row>
    <row r="14" spans="1:12" ht="15" customHeight="1" x14ac:dyDescent="0.15">
      <c r="B14" s="117"/>
      <c r="C14" s="163" t="s">
        <v>302</v>
      </c>
      <c r="D14" s="127" t="s">
        <v>21</v>
      </c>
      <c r="E14" s="164" t="s">
        <v>303</v>
      </c>
      <c r="F14" s="164"/>
      <c r="G14" s="164"/>
      <c r="H14" s="165"/>
      <c r="I14" s="166">
        <v>0.02</v>
      </c>
      <c r="J14" s="166"/>
      <c r="K14" s="167" t="s">
        <v>269</v>
      </c>
      <c r="L14" s="168"/>
    </row>
    <row r="15" spans="1:12" ht="15" customHeight="1" x14ac:dyDescent="0.15">
      <c r="B15" s="117"/>
      <c r="C15" s="163" t="s">
        <v>304</v>
      </c>
      <c r="D15" s="127" t="s">
        <v>21</v>
      </c>
      <c r="E15" s="164" t="s">
        <v>305</v>
      </c>
      <c r="F15" s="164"/>
      <c r="G15" s="164"/>
      <c r="H15" s="165"/>
      <c r="I15" s="166">
        <v>7.0000000000000007E-2</v>
      </c>
      <c r="J15" s="166"/>
      <c r="K15" s="167" t="s">
        <v>306</v>
      </c>
      <c r="L15" s="168"/>
    </row>
    <row r="16" spans="1:12" ht="15" customHeight="1" x14ac:dyDescent="0.15">
      <c r="B16" s="117"/>
      <c r="C16" s="163" t="s">
        <v>307</v>
      </c>
      <c r="D16" s="127" t="s">
        <v>21</v>
      </c>
      <c r="E16" s="164" t="s">
        <v>308</v>
      </c>
      <c r="F16" s="164"/>
      <c r="G16" s="164"/>
      <c r="H16" s="165"/>
      <c r="I16" s="166">
        <v>7.0000000000000007E-2</v>
      </c>
      <c r="J16" s="166"/>
      <c r="K16" s="167" t="s">
        <v>306</v>
      </c>
      <c r="L16" s="168"/>
    </row>
    <row r="17" spans="2:12" ht="15" customHeight="1" x14ac:dyDescent="0.15">
      <c r="B17" s="117"/>
      <c r="C17" s="163" t="s">
        <v>309</v>
      </c>
      <c r="D17" s="127" t="s">
        <v>21</v>
      </c>
      <c r="E17" s="164" t="s">
        <v>310</v>
      </c>
      <c r="F17" s="164"/>
      <c r="G17" s="164"/>
      <c r="H17" s="165"/>
      <c r="I17" s="166">
        <v>0.06</v>
      </c>
      <c r="J17" s="166"/>
      <c r="K17" s="167" t="s">
        <v>311</v>
      </c>
      <c r="L17" s="168"/>
    </row>
    <row r="18" spans="2:12" ht="15" customHeight="1" x14ac:dyDescent="0.15">
      <c r="B18" s="117"/>
      <c r="C18" s="163" t="s">
        <v>312</v>
      </c>
      <c r="D18" s="127" t="s">
        <v>21</v>
      </c>
      <c r="E18" s="164" t="s">
        <v>313</v>
      </c>
      <c r="F18" s="164"/>
      <c r="G18" s="164"/>
      <c r="H18" s="165"/>
      <c r="I18" s="166">
        <v>0.02</v>
      </c>
      <c r="J18" s="166"/>
      <c r="K18" s="167" t="s">
        <v>314</v>
      </c>
      <c r="L18" s="168"/>
    </row>
    <row r="19" spans="2:12" ht="15" customHeight="1" x14ac:dyDescent="0.15">
      <c r="B19" s="117"/>
      <c r="C19" s="163" t="s">
        <v>315</v>
      </c>
      <c r="D19" s="127" t="s">
        <v>21</v>
      </c>
      <c r="E19" s="164" t="s">
        <v>316</v>
      </c>
      <c r="F19" s="164"/>
      <c r="G19" s="164"/>
      <c r="H19" s="165"/>
      <c r="I19" s="166">
        <v>0.05</v>
      </c>
      <c r="J19" s="166"/>
      <c r="K19" s="167" t="s">
        <v>317</v>
      </c>
      <c r="L19" s="168"/>
    </row>
    <row r="20" spans="2:12" ht="15" customHeight="1" x14ac:dyDescent="0.15">
      <c r="B20" s="117"/>
      <c r="C20" s="163" t="s">
        <v>318</v>
      </c>
      <c r="D20" s="127" t="s">
        <v>21</v>
      </c>
      <c r="E20" s="164" t="s">
        <v>319</v>
      </c>
      <c r="F20" s="164"/>
      <c r="G20" s="164"/>
      <c r="H20" s="165"/>
      <c r="I20" s="166">
        <v>0.12</v>
      </c>
      <c r="J20" s="166"/>
      <c r="K20" s="167" t="s">
        <v>320</v>
      </c>
      <c r="L20" s="168"/>
    </row>
    <row r="21" spans="2:12" ht="15" customHeight="1" x14ac:dyDescent="0.15">
      <c r="B21" s="117"/>
      <c r="C21" s="163" t="s">
        <v>321</v>
      </c>
      <c r="D21" s="127" t="s">
        <v>21</v>
      </c>
      <c r="E21" s="164" t="s">
        <v>322</v>
      </c>
      <c r="F21" s="164"/>
      <c r="G21" s="164"/>
      <c r="H21" s="165"/>
      <c r="I21" s="166">
        <v>0.04</v>
      </c>
      <c r="J21" s="166"/>
      <c r="K21" s="167" t="s">
        <v>320</v>
      </c>
      <c r="L21" s="168"/>
    </row>
    <row r="22" spans="2:12" ht="15" customHeight="1" x14ac:dyDescent="0.15">
      <c r="B22" s="117"/>
      <c r="C22" s="163" t="s">
        <v>323</v>
      </c>
      <c r="D22" s="127" t="s">
        <v>21</v>
      </c>
      <c r="E22" s="164" t="s">
        <v>324</v>
      </c>
      <c r="F22" s="164"/>
      <c r="G22" s="164"/>
      <c r="H22" s="165"/>
      <c r="I22" s="166">
        <v>0.06</v>
      </c>
      <c r="J22" s="166"/>
      <c r="K22" s="167" t="s">
        <v>325</v>
      </c>
      <c r="L22" s="168"/>
    </row>
    <row r="23" spans="2:12" ht="15" customHeight="1" x14ac:dyDescent="0.15">
      <c r="B23" s="117"/>
      <c r="C23" s="163" t="s">
        <v>326</v>
      </c>
      <c r="D23" s="127" t="s">
        <v>21</v>
      </c>
      <c r="E23" s="164" t="s">
        <v>327</v>
      </c>
      <c r="F23" s="164"/>
      <c r="G23" s="164"/>
      <c r="H23" s="165"/>
      <c r="I23" s="166">
        <v>7.0000000000000007E-2</v>
      </c>
      <c r="J23" s="166"/>
      <c r="K23" s="167" t="s">
        <v>325</v>
      </c>
      <c r="L23" s="168"/>
    </row>
    <row r="24" spans="2:12" ht="15" customHeight="1" x14ac:dyDescent="0.15">
      <c r="B24" s="117"/>
      <c r="C24" s="163" t="s">
        <v>328</v>
      </c>
      <c r="D24" s="127" t="s">
        <v>21</v>
      </c>
      <c r="E24" s="164" t="s">
        <v>329</v>
      </c>
      <c r="F24" s="164"/>
      <c r="G24" s="164"/>
      <c r="H24" s="165"/>
      <c r="I24" s="166">
        <v>7.0000000000000007E-2</v>
      </c>
      <c r="J24" s="166"/>
      <c r="K24" s="167" t="s">
        <v>330</v>
      </c>
      <c r="L24" s="168"/>
    </row>
    <row r="25" spans="2:12" ht="15" customHeight="1" x14ac:dyDescent="0.15">
      <c r="B25" s="117"/>
      <c r="C25" s="163" t="s">
        <v>331</v>
      </c>
      <c r="D25" s="127" t="s">
        <v>21</v>
      </c>
      <c r="E25" s="164" t="s">
        <v>332</v>
      </c>
      <c r="F25" s="164"/>
      <c r="G25" s="164"/>
      <c r="H25" s="165"/>
      <c r="I25" s="166">
        <v>7.0000000000000007E-2</v>
      </c>
      <c r="J25" s="166"/>
      <c r="K25" s="167" t="s">
        <v>333</v>
      </c>
      <c r="L25" s="168"/>
    </row>
    <row r="26" spans="2:12" ht="15" customHeight="1" x14ac:dyDescent="0.15">
      <c r="B26" s="127"/>
      <c r="C26" s="118" t="s">
        <v>334</v>
      </c>
      <c r="D26" s="127" t="s">
        <v>17</v>
      </c>
      <c r="E26" s="164" t="s">
        <v>335</v>
      </c>
      <c r="F26" s="164"/>
      <c r="G26" s="164"/>
      <c r="H26" s="165"/>
      <c r="I26" s="166">
        <v>0.08</v>
      </c>
      <c r="J26" s="166"/>
      <c r="K26" s="167" t="s">
        <v>296</v>
      </c>
      <c r="L26" s="168"/>
    </row>
    <row r="27" spans="2:12" ht="15" customHeight="1" x14ac:dyDescent="0.15">
      <c r="B27" s="127"/>
      <c r="C27" s="118" t="s">
        <v>336</v>
      </c>
      <c r="D27" s="127" t="s">
        <v>17</v>
      </c>
      <c r="E27" s="164" t="s">
        <v>337</v>
      </c>
      <c r="F27" s="164"/>
      <c r="G27" s="164"/>
      <c r="H27" s="165"/>
      <c r="I27" s="166">
        <v>0.06</v>
      </c>
      <c r="J27" s="166"/>
      <c r="K27" s="167" t="s">
        <v>338</v>
      </c>
      <c r="L27" s="168"/>
    </row>
    <row r="28" spans="2:12" ht="15" customHeight="1" x14ac:dyDescent="0.15">
      <c r="B28" s="125"/>
      <c r="C28" s="118" t="s">
        <v>339</v>
      </c>
      <c r="D28" s="127" t="s">
        <v>17</v>
      </c>
      <c r="E28" s="164" t="s">
        <v>340</v>
      </c>
      <c r="F28" s="164"/>
      <c r="G28" s="164"/>
      <c r="H28" s="165"/>
      <c r="I28" s="166">
        <v>0.16</v>
      </c>
      <c r="J28" s="166"/>
      <c r="K28" s="167" t="s">
        <v>341</v>
      </c>
      <c r="L28" s="168"/>
    </row>
    <row r="29" spans="2:12" ht="15" customHeight="1" x14ac:dyDescent="0.15">
      <c r="B29" s="127"/>
      <c r="C29" s="118" t="s">
        <v>342</v>
      </c>
      <c r="D29" s="127" t="s">
        <v>17</v>
      </c>
      <c r="E29" s="164" t="s">
        <v>343</v>
      </c>
      <c r="F29" s="164"/>
      <c r="G29" s="164"/>
      <c r="H29" s="165"/>
      <c r="I29" s="166">
        <v>0.13</v>
      </c>
      <c r="J29" s="166"/>
      <c r="K29" s="167" t="s">
        <v>344</v>
      </c>
      <c r="L29" s="168"/>
    </row>
    <row r="30" spans="2:12" ht="15" customHeight="1" x14ac:dyDescent="0.15">
      <c r="B30" s="127"/>
      <c r="C30" s="118" t="s">
        <v>345</v>
      </c>
      <c r="D30" s="127" t="s">
        <v>17</v>
      </c>
      <c r="E30" s="164" t="s">
        <v>346</v>
      </c>
      <c r="F30" s="164"/>
      <c r="G30" s="164"/>
      <c r="H30" s="165"/>
      <c r="I30" s="166">
        <v>0.12</v>
      </c>
      <c r="J30" s="166"/>
      <c r="K30" s="167" t="s">
        <v>347</v>
      </c>
      <c r="L30" s="168"/>
    </row>
    <row r="31" spans="2:12" ht="15" customHeight="1" x14ac:dyDescent="0.15">
      <c r="B31" s="127"/>
      <c r="C31" s="118" t="s">
        <v>348</v>
      </c>
      <c r="D31" s="127" t="s">
        <v>17</v>
      </c>
      <c r="E31" s="164" t="s">
        <v>349</v>
      </c>
      <c r="F31" s="164"/>
      <c r="G31" s="164"/>
      <c r="H31" s="165"/>
      <c r="I31" s="166">
        <v>0.3</v>
      </c>
      <c r="J31" s="166"/>
      <c r="K31" s="167" t="s">
        <v>350</v>
      </c>
      <c r="L31" s="168"/>
    </row>
    <row r="32" spans="2:12" ht="15" customHeight="1" x14ac:dyDescent="0.15">
      <c r="B32" s="173"/>
      <c r="C32" s="188" t="s">
        <v>351</v>
      </c>
      <c r="D32" s="173" t="s">
        <v>17</v>
      </c>
      <c r="E32" s="174" t="s">
        <v>352</v>
      </c>
      <c r="F32" s="174"/>
      <c r="G32" s="174"/>
      <c r="H32" s="175"/>
      <c r="I32" s="176">
        <v>0.32</v>
      </c>
      <c r="J32" s="176"/>
      <c r="K32" s="177" t="s">
        <v>210</v>
      </c>
      <c r="L32" s="178"/>
    </row>
    <row r="33" spans="2:12" ht="18.75" customHeight="1" x14ac:dyDescent="0.15">
      <c r="B33" s="189" t="s">
        <v>353</v>
      </c>
      <c r="C33" s="190"/>
      <c r="D33" s="191"/>
      <c r="E33" s="191"/>
      <c r="F33" s="191"/>
      <c r="G33" s="191"/>
      <c r="H33" s="191"/>
      <c r="I33" s="192" t="s">
        <v>166</v>
      </c>
      <c r="J33" s="193">
        <f>SUM(I34:J37)</f>
        <v>5.8600000000000012</v>
      </c>
      <c r="K33" s="194"/>
      <c r="L33" s="195"/>
    </row>
    <row r="34" spans="2:12" ht="15" customHeight="1" x14ac:dyDescent="0.15">
      <c r="B34" s="112"/>
      <c r="C34" s="113" t="s">
        <v>354</v>
      </c>
      <c r="D34" s="157" t="s">
        <v>19</v>
      </c>
      <c r="E34" s="158" t="s">
        <v>355</v>
      </c>
      <c r="F34" s="158"/>
      <c r="G34" s="158"/>
      <c r="H34" s="159"/>
      <c r="I34" s="160">
        <v>1.1000000000000001</v>
      </c>
      <c r="J34" s="160"/>
      <c r="K34" s="161" t="s">
        <v>169</v>
      </c>
      <c r="L34" s="162"/>
    </row>
    <row r="35" spans="2:12" ht="15" customHeight="1" x14ac:dyDescent="0.15">
      <c r="B35" s="117"/>
      <c r="C35" s="118" t="s">
        <v>356</v>
      </c>
      <c r="D35" s="127" t="s">
        <v>21</v>
      </c>
      <c r="E35" s="164" t="s">
        <v>357</v>
      </c>
      <c r="F35" s="164"/>
      <c r="G35" s="164"/>
      <c r="H35" s="165"/>
      <c r="I35" s="166">
        <v>1.1000000000000001</v>
      </c>
      <c r="J35" s="166"/>
      <c r="K35" s="167" t="s">
        <v>347</v>
      </c>
      <c r="L35" s="168"/>
    </row>
    <row r="36" spans="2:12" ht="15" customHeight="1" x14ac:dyDescent="0.15">
      <c r="B36" s="127"/>
      <c r="C36" s="118" t="s">
        <v>358</v>
      </c>
      <c r="D36" s="127" t="s">
        <v>17</v>
      </c>
      <c r="E36" s="164" t="s">
        <v>359</v>
      </c>
      <c r="F36" s="164"/>
      <c r="G36" s="164"/>
      <c r="H36" s="165"/>
      <c r="I36" s="166">
        <v>2.1800000000000002</v>
      </c>
      <c r="J36" s="166"/>
      <c r="K36" s="167" t="s">
        <v>360</v>
      </c>
      <c r="L36" s="168"/>
    </row>
    <row r="37" spans="2:12" ht="15" customHeight="1" x14ac:dyDescent="0.15">
      <c r="B37" s="173"/>
      <c r="C37" s="188" t="s">
        <v>361</v>
      </c>
      <c r="D37" s="173" t="s">
        <v>17</v>
      </c>
      <c r="E37" s="174" t="s">
        <v>362</v>
      </c>
      <c r="F37" s="174"/>
      <c r="G37" s="174"/>
      <c r="H37" s="175"/>
      <c r="I37" s="176">
        <v>1.48</v>
      </c>
      <c r="J37" s="176"/>
      <c r="K37" s="177" t="s">
        <v>363</v>
      </c>
      <c r="L37" s="178"/>
    </row>
    <row r="38" spans="2:12" ht="18.75" customHeight="1" x14ac:dyDescent="0.15">
      <c r="B38" s="107" t="s">
        <v>364</v>
      </c>
      <c r="C38" s="149"/>
      <c r="I38" s="192" t="s">
        <v>166</v>
      </c>
      <c r="J38" s="196">
        <f>SUM(I39:J41)</f>
        <v>6.68</v>
      </c>
      <c r="K38" s="90"/>
      <c r="L38" s="197"/>
    </row>
    <row r="39" spans="2:12" ht="15" customHeight="1" x14ac:dyDescent="0.15">
      <c r="B39" s="157"/>
      <c r="C39" s="113" t="s">
        <v>365</v>
      </c>
      <c r="D39" s="157" t="s">
        <v>19</v>
      </c>
      <c r="E39" s="158" t="s">
        <v>366</v>
      </c>
      <c r="F39" s="158"/>
      <c r="G39" s="158"/>
      <c r="H39" s="159"/>
      <c r="I39" s="160"/>
      <c r="J39" s="160"/>
      <c r="K39" s="161" t="s">
        <v>242</v>
      </c>
      <c r="L39" s="162"/>
    </row>
    <row r="40" spans="2:12" ht="15" customHeight="1" x14ac:dyDescent="0.15">
      <c r="B40" s="127"/>
      <c r="C40" s="118" t="s">
        <v>367</v>
      </c>
      <c r="D40" s="127" t="s">
        <v>19</v>
      </c>
      <c r="E40" s="164" t="s">
        <v>368</v>
      </c>
      <c r="F40" s="164"/>
      <c r="G40" s="164"/>
      <c r="H40" s="165"/>
      <c r="I40" s="166">
        <v>1.6</v>
      </c>
      <c r="J40" s="166"/>
      <c r="K40" s="167" t="s">
        <v>369</v>
      </c>
      <c r="L40" s="168"/>
    </row>
    <row r="41" spans="2:12" ht="15" customHeight="1" x14ac:dyDescent="0.15">
      <c r="B41" s="173"/>
      <c r="C41" s="188" t="s">
        <v>370</v>
      </c>
      <c r="D41" s="173" t="s">
        <v>371</v>
      </c>
      <c r="E41" s="174" t="s">
        <v>372</v>
      </c>
      <c r="F41" s="174"/>
      <c r="G41" s="174"/>
      <c r="H41" s="175"/>
      <c r="I41" s="176">
        <v>5.08</v>
      </c>
      <c r="J41" s="176"/>
      <c r="K41" s="177" t="s">
        <v>373</v>
      </c>
      <c r="L41" s="178"/>
    </row>
    <row r="42" spans="2:12" ht="18.75" customHeight="1" x14ac:dyDescent="0.15">
      <c r="B42" s="198" t="s">
        <v>374</v>
      </c>
      <c r="C42" s="199"/>
      <c r="D42" s="200"/>
      <c r="E42" s="200"/>
      <c r="F42" s="200"/>
      <c r="G42" s="200"/>
      <c r="H42" s="200"/>
      <c r="I42" s="201" t="s">
        <v>166</v>
      </c>
      <c r="J42" s="196">
        <f>SUM(I43:J44)</f>
        <v>17.59</v>
      </c>
      <c r="K42" s="202"/>
      <c r="L42" s="203"/>
    </row>
    <row r="43" spans="2:12" ht="15" customHeight="1" x14ac:dyDescent="0.15">
      <c r="B43" s="26"/>
      <c r="C43" s="41" t="s">
        <v>375</v>
      </c>
      <c r="D43" s="26" t="s">
        <v>21</v>
      </c>
      <c r="E43" s="204" t="s">
        <v>376</v>
      </c>
      <c r="F43" s="204"/>
      <c r="G43" s="204"/>
      <c r="H43" s="205"/>
      <c r="I43" s="206">
        <v>7.39</v>
      </c>
      <c r="J43" s="206"/>
      <c r="K43" s="143" t="s">
        <v>325</v>
      </c>
      <c r="L43" s="144"/>
    </row>
    <row r="44" spans="2:12" ht="15" customHeight="1" x14ac:dyDescent="0.15">
      <c r="B44" s="173"/>
      <c r="C44" s="188" t="s">
        <v>377</v>
      </c>
      <c r="D44" s="173" t="s">
        <v>371</v>
      </c>
      <c r="E44" s="174" t="s">
        <v>378</v>
      </c>
      <c r="F44" s="174"/>
      <c r="G44" s="174"/>
      <c r="H44" s="175"/>
      <c r="I44" s="176">
        <v>10.199999999999999</v>
      </c>
      <c r="J44" s="176"/>
      <c r="K44" s="177" t="s">
        <v>379</v>
      </c>
      <c r="L44" s="178"/>
    </row>
    <row r="45" spans="2:12" ht="18.75" customHeight="1" x14ac:dyDescent="0.15">
      <c r="B45" s="207" t="s">
        <v>380</v>
      </c>
      <c r="C45" s="208"/>
      <c r="I45" s="192" t="s">
        <v>166</v>
      </c>
      <c r="J45" s="193">
        <f>SUM(I46:J47)</f>
        <v>24.95</v>
      </c>
      <c r="L45" s="197"/>
    </row>
    <row r="46" spans="2:12" ht="15" customHeight="1" x14ac:dyDescent="0.15">
      <c r="B46" s="157"/>
      <c r="C46" s="113" t="s">
        <v>381</v>
      </c>
      <c r="D46" s="157" t="s">
        <v>19</v>
      </c>
      <c r="E46" s="158" t="s">
        <v>191</v>
      </c>
      <c r="F46" s="158"/>
      <c r="G46" s="158"/>
      <c r="H46" s="159"/>
      <c r="I46" s="160">
        <v>21</v>
      </c>
      <c r="J46" s="160"/>
      <c r="K46" s="161" t="s">
        <v>210</v>
      </c>
      <c r="L46" s="162"/>
    </row>
    <row r="47" spans="2:12" ht="15" customHeight="1" x14ac:dyDescent="0.15">
      <c r="B47" s="173"/>
      <c r="C47" s="188" t="s">
        <v>382</v>
      </c>
      <c r="D47" s="173" t="s">
        <v>371</v>
      </c>
      <c r="E47" s="174" t="s">
        <v>383</v>
      </c>
      <c r="F47" s="174"/>
      <c r="G47" s="174"/>
      <c r="H47" s="175"/>
      <c r="I47" s="176">
        <v>3.95</v>
      </c>
      <c r="J47" s="176"/>
      <c r="K47" s="177" t="s">
        <v>338</v>
      </c>
      <c r="L47" s="178"/>
    </row>
    <row r="48" spans="2:12" ht="18.75" customHeight="1" x14ac:dyDescent="0.15">
      <c r="B48" s="207" t="s">
        <v>384</v>
      </c>
      <c r="C48" s="208"/>
      <c r="I48" s="192" t="s">
        <v>166</v>
      </c>
      <c r="J48" s="196">
        <f>SUM(I49)</f>
        <v>7.2</v>
      </c>
      <c r="L48" s="197"/>
    </row>
    <row r="49" spans="2:12" ht="15" customHeight="1" x14ac:dyDescent="0.15">
      <c r="B49" s="209"/>
      <c r="C49" s="210" t="s">
        <v>385</v>
      </c>
      <c r="D49" s="209" t="s">
        <v>19</v>
      </c>
      <c r="E49" s="211" t="s">
        <v>386</v>
      </c>
      <c r="F49" s="211"/>
      <c r="G49" s="211"/>
      <c r="H49" s="212"/>
      <c r="I49" s="213">
        <v>7.2</v>
      </c>
      <c r="J49" s="213"/>
      <c r="K49" s="214" t="s">
        <v>169</v>
      </c>
      <c r="L49" s="215"/>
    </row>
    <row r="50" spans="2:12" ht="18.75" customHeight="1" x14ac:dyDescent="0.15">
      <c r="B50" s="207" t="s">
        <v>387</v>
      </c>
      <c r="C50" s="208"/>
      <c r="I50" s="192" t="s">
        <v>166</v>
      </c>
      <c r="J50" s="196">
        <f>SUM(I51)</f>
        <v>73</v>
      </c>
      <c r="L50" s="197"/>
    </row>
    <row r="51" spans="2:12" ht="15" customHeight="1" x14ac:dyDescent="0.15">
      <c r="B51" s="209"/>
      <c r="C51" s="210" t="s">
        <v>388</v>
      </c>
      <c r="D51" s="209" t="s">
        <v>19</v>
      </c>
      <c r="E51" s="211" t="s">
        <v>389</v>
      </c>
      <c r="F51" s="211"/>
      <c r="G51" s="211"/>
      <c r="H51" s="212"/>
      <c r="I51" s="213">
        <v>73</v>
      </c>
      <c r="J51" s="213"/>
      <c r="K51" s="214" t="s">
        <v>390</v>
      </c>
      <c r="L51" s="215"/>
    </row>
    <row r="52" spans="2:12" ht="15" customHeight="1" x14ac:dyDescent="0.15">
      <c r="B52" s="48" t="s">
        <v>22</v>
      </c>
      <c r="L52" s="179"/>
    </row>
    <row r="53" spans="2:12" ht="15" customHeight="1" x14ac:dyDescent="0.15">
      <c r="L53" s="179"/>
    </row>
  </sheetData>
  <mergeCells count="131">
    <mergeCell ref="B50:C50"/>
    <mergeCell ref="E51:H51"/>
    <mergeCell ref="I51:J51"/>
    <mergeCell ref="K51:L51"/>
    <mergeCell ref="E47:H47"/>
    <mergeCell ref="I47:J47"/>
    <mergeCell ref="K47:L47"/>
    <mergeCell ref="B48:C48"/>
    <mergeCell ref="E49:H49"/>
    <mergeCell ref="I49:J49"/>
    <mergeCell ref="K49:L49"/>
    <mergeCell ref="E44:H44"/>
    <mergeCell ref="I44:J44"/>
    <mergeCell ref="K44:L44"/>
    <mergeCell ref="B45:C45"/>
    <mergeCell ref="E46:H46"/>
    <mergeCell ref="I46:J46"/>
    <mergeCell ref="K46:L46"/>
    <mergeCell ref="E41:H41"/>
    <mergeCell ref="I41:J41"/>
    <mergeCell ref="K41:L41"/>
    <mergeCell ref="B42:C42"/>
    <mergeCell ref="E43:H43"/>
    <mergeCell ref="I43:J43"/>
    <mergeCell ref="K43:L43"/>
    <mergeCell ref="B38:C38"/>
    <mergeCell ref="E39:H39"/>
    <mergeCell ref="I39:J39"/>
    <mergeCell ref="K39:L39"/>
    <mergeCell ref="E40:H40"/>
    <mergeCell ref="I40:J40"/>
    <mergeCell ref="K40:L40"/>
    <mergeCell ref="E36:H36"/>
    <mergeCell ref="I36:J36"/>
    <mergeCell ref="K36:L36"/>
    <mergeCell ref="E37:H37"/>
    <mergeCell ref="I37:J37"/>
    <mergeCell ref="K37:L37"/>
    <mergeCell ref="B33:C33"/>
    <mergeCell ref="E34:H34"/>
    <mergeCell ref="I34:J34"/>
    <mergeCell ref="K34:L34"/>
    <mergeCell ref="E35:H35"/>
    <mergeCell ref="I35:J35"/>
    <mergeCell ref="K35:L35"/>
    <mergeCell ref="E31:H31"/>
    <mergeCell ref="I31:J31"/>
    <mergeCell ref="K31:L31"/>
    <mergeCell ref="E32:H32"/>
    <mergeCell ref="I32:J32"/>
    <mergeCell ref="K32:L32"/>
    <mergeCell ref="E29:H29"/>
    <mergeCell ref="I29:J29"/>
    <mergeCell ref="K29:L29"/>
    <mergeCell ref="E30:H30"/>
    <mergeCell ref="I30:J30"/>
    <mergeCell ref="K30:L30"/>
    <mergeCell ref="E27:H27"/>
    <mergeCell ref="I27:J27"/>
    <mergeCell ref="K27:L27"/>
    <mergeCell ref="E28:H28"/>
    <mergeCell ref="I28:J28"/>
    <mergeCell ref="K28:L28"/>
    <mergeCell ref="E25:H25"/>
    <mergeCell ref="I25:J25"/>
    <mergeCell ref="K25:L25"/>
    <mergeCell ref="E26:H26"/>
    <mergeCell ref="I26:J26"/>
    <mergeCell ref="K26:L26"/>
    <mergeCell ref="E23:H23"/>
    <mergeCell ref="I23:J23"/>
    <mergeCell ref="K23:L23"/>
    <mergeCell ref="E24:H24"/>
    <mergeCell ref="I24:J24"/>
    <mergeCell ref="K24:L24"/>
    <mergeCell ref="E21:H21"/>
    <mergeCell ref="I21:J21"/>
    <mergeCell ref="K21:L21"/>
    <mergeCell ref="E22:H22"/>
    <mergeCell ref="I22:J22"/>
    <mergeCell ref="K22:L22"/>
    <mergeCell ref="E19:H19"/>
    <mergeCell ref="I19:J19"/>
    <mergeCell ref="K19:L19"/>
    <mergeCell ref="E20:H20"/>
    <mergeCell ref="I20:J20"/>
    <mergeCell ref="K20:L20"/>
    <mergeCell ref="E17:H17"/>
    <mergeCell ref="I17:J17"/>
    <mergeCell ref="K17:L17"/>
    <mergeCell ref="E18:H18"/>
    <mergeCell ref="I18:J18"/>
    <mergeCell ref="K18:L18"/>
    <mergeCell ref="E15:H15"/>
    <mergeCell ref="I15:J15"/>
    <mergeCell ref="K15:L15"/>
    <mergeCell ref="E16:H16"/>
    <mergeCell ref="I16:J16"/>
    <mergeCell ref="K16:L16"/>
    <mergeCell ref="E13:H13"/>
    <mergeCell ref="I13:J13"/>
    <mergeCell ref="K13:L13"/>
    <mergeCell ref="E14:H14"/>
    <mergeCell ref="I14:J14"/>
    <mergeCell ref="K14:L14"/>
    <mergeCell ref="E11:H11"/>
    <mergeCell ref="I11:J11"/>
    <mergeCell ref="K11:L11"/>
    <mergeCell ref="E12:H12"/>
    <mergeCell ref="I12:J12"/>
    <mergeCell ref="K12:L12"/>
    <mergeCell ref="E9:H9"/>
    <mergeCell ref="I9:J9"/>
    <mergeCell ref="K9:L9"/>
    <mergeCell ref="E10:H10"/>
    <mergeCell ref="I10:J10"/>
    <mergeCell ref="K10:L10"/>
    <mergeCell ref="E7:H7"/>
    <mergeCell ref="I7:J7"/>
    <mergeCell ref="K7:L7"/>
    <mergeCell ref="E8:H8"/>
    <mergeCell ref="I8:J8"/>
    <mergeCell ref="K8:L8"/>
    <mergeCell ref="B4:C5"/>
    <mergeCell ref="D4:H5"/>
    <mergeCell ref="I4:J4"/>
    <mergeCell ref="K4:L5"/>
    <mergeCell ref="I5:J5"/>
    <mergeCell ref="E6:H6"/>
    <mergeCell ref="I6:J6"/>
    <mergeCell ref="K6:L6"/>
  </mergeCells>
  <phoneticPr fontId="5"/>
  <pageMargins left="0.59055118110236227" right="0.59055118110236227" top="0.78740157480314965" bottom="0.78740157480314965" header="0.39370078740157483" footer="0.39370078740157483"/>
  <pageSetup paperSize="9" scale="98" firstPageNumber="131" orientation="portrait" useFirstPageNumber="1" r:id="rId1"/>
  <headerFooter alignWithMargins="0">
    <oddHeader>&amp;R&amp;"ＭＳ Ｐゴシック,標準"19.都市計画</oddHeader>
    <oddFooter>&amp;C&amp;"ＭＳ Ｐゴシック,標準"-136-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04BF-DC4C-440C-926D-3350C1DFC151}">
  <dimension ref="A1:K563"/>
  <sheetViews>
    <sheetView showGridLines="0" view="pageBreakPreview" zoomScaleNormal="100" zoomScaleSheetLayoutView="100" workbookViewId="0">
      <selection activeCell="O550" sqref="O550"/>
    </sheetView>
  </sheetViews>
  <sheetFormatPr defaultColWidth="9" defaultRowHeight="11.25" x14ac:dyDescent="0.15"/>
  <cols>
    <col min="1" max="1" width="1.625" style="48" customWidth="1"/>
    <col min="2" max="2" width="2.125" style="48" customWidth="1"/>
    <col min="3" max="3" width="10.5" style="216" bestFit="1" customWidth="1"/>
    <col min="4" max="4" width="9" style="48"/>
    <col min="5" max="11" width="9.375" style="48" customWidth="1"/>
    <col min="12" max="16384" width="9" style="48"/>
  </cols>
  <sheetData>
    <row r="1" spans="1:11" ht="30" customHeight="1" x14ac:dyDescent="0.15">
      <c r="A1" s="85" t="s">
        <v>391</v>
      </c>
    </row>
    <row r="2" spans="1:11" ht="7.15" customHeight="1" x14ac:dyDescent="0.15">
      <c r="A2" s="85"/>
    </row>
    <row r="3" spans="1:11" ht="11.45" customHeight="1" x14ac:dyDescent="0.15">
      <c r="B3" s="46"/>
      <c r="C3" s="217"/>
    </row>
    <row r="4" spans="1:11" ht="11.25" customHeight="1" x14ac:dyDescent="0.15">
      <c r="B4" s="218" t="s">
        <v>392</v>
      </c>
      <c r="C4" s="219"/>
      <c r="D4" s="220" t="s">
        <v>393</v>
      </c>
      <c r="E4" s="221" t="s">
        <v>76</v>
      </c>
      <c r="F4" s="221"/>
      <c r="G4" s="221"/>
      <c r="H4" s="221" t="s">
        <v>394</v>
      </c>
      <c r="I4" s="221"/>
      <c r="J4" s="221"/>
      <c r="K4" s="222" t="s">
        <v>395</v>
      </c>
    </row>
    <row r="5" spans="1:11" ht="22.5" customHeight="1" x14ac:dyDescent="0.15">
      <c r="B5" s="223"/>
      <c r="C5" s="224"/>
      <c r="D5" s="225"/>
      <c r="E5" s="226" t="s">
        <v>396</v>
      </c>
      <c r="F5" s="226" t="s">
        <v>397</v>
      </c>
      <c r="G5" s="227" t="s">
        <v>398</v>
      </c>
      <c r="H5" s="227" t="s">
        <v>399</v>
      </c>
      <c r="I5" s="226" t="s">
        <v>400</v>
      </c>
      <c r="J5" s="227" t="s">
        <v>401</v>
      </c>
      <c r="K5" s="228"/>
    </row>
    <row r="6" spans="1:11" ht="11.25" customHeight="1" x14ac:dyDescent="0.15">
      <c r="B6" s="229"/>
      <c r="C6" s="230"/>
      <c r="D6" s="231"/>
      <c r="E6" s="232" t="s">
        <v>402</v>
      </c>
      <c r="F6" s="232" t="s">
        <v>402</v>
      </c>
      <c r="G6" s="232" t="s">
        <v>403</v>
      </c>
      <c r="H6" s="232" t="s">
        <v>402</v>
      </c>
      <c r="I6" s="232" t="s">
        <v>404</v>
      </c>
      <c r="J6" s="232" t="s">
        <v>403</v>
      </c>
      <c r="K6" s="233" t="s">
        <v>405</v>
      </c>
    </row>
    <row r="7" spans="1:11" ht="15" hidden="1" customHeight="1" x14ac:dyDescent="0.15">
      <c r="B7" s="234" t="s">
        <v>406</v>
      </c>
      <c r="C7" s="235"/>
      <c r="D7" s="236"/>
      <c r="E7" s="237">
        <f t="shared" ref="E7:J7" si="0">SUM(E8:E11)</f>
        <v>3229</v>
      </c>
      <c r="F7" s="237">
        <f t="shared" si="0"/>
        <v>2966</v>
      </c>
      <c r="G7" s="237">
        <f t="shared" si="0"/>
        <v>94060</v>
      </c>
      <c r="H7" s="237">
        <f t="shared" si="0"/>
        <v>2018</v>
      </c>
      <c r="I7" s="237">
        <f t="shared" si="0"/>
        <v>480115</v>
      </c>
      <c r="J7" s="237">
        <f t="shared" si="0"/>
        <v>66150</v>
      </c>
      <c r="K7" s="238">
        <v>73.8</v>
      </c>
    </row>
    <row r="8" spans="1:11" ht="15" hidden="1" customHeight="1" x14ac:dyDescent="0.15">
      <c r="B8" s="239"/>
      <c r="C8" s="240" t="s">
        <v>19</v>
      </c>
      <c r="D8" s="241"/>
      <c r="E8" s="242">
        <v>893</v>
      </c>
      <c r="F8" s="242">
        <v>893</v>
      </c>
      <c r="G8" s="242">
        <v>24500</v>
      </c>
      <c r="H8" s="242">
        <v>836</v>
      </c>
      <c r="I8" s="243">
        <v>175602</v>
      </c>
      <c r="J8" s="242">
        <v>23890</v>
      </c>
      <c r="K8" s="244">
        <v>99.5</v>
      </c>
    </row>
    <row r="9" spans="1:11" ht="15" hidden="1" customHeight="1" x14ac:dyDescent="0.15">
      <c r="B9" s="239"/>
      <c r="C9" s="240" t="s">
        <v>20</v>
      </c>
      <c r="D9" s="241"/>
      <c r="E9" s="242">
        <v>1061</v>
      </c>
      <c r="F9" s="242">
        <v>1061</v>
      </c>
      <c r="G9" s="242">
        <v>30060</v>
      </c>
      <c r="H9" s="242">
        <v>417</v>
      </c>
      <c r="I9" s="242">
        <v>105592</v>
      </c>
      <c r="J9" s="242">
        <v>16094</v>
      </c>
      <c r="K9" s="244">
        <v>56.6</v>
      </c>
    </row>
    <row r="10" spans="1:11" ht="15" hidden="1" customHeight="1" x14ac:dyDescent="0.15">
      <c r="B10" s="239"/>
      <c r="C10" s="240" t="s">
        <v>21</v>
      </c>
      <c r="D10" s="241"/>
      <c r="E10" s="242">
        <v>670</v>
      </c>
      <c r="F10" s="242">
        <v>634</v>
      </c>
      <c r="G10" s="242">
        <v>26400</v>
      </c>
      <c r="H10" s="242">
        <v>506</v>
      </c>
      <c r="I10" s="242">
        <v>126349</v>
      </c>
      <c r="J10" s="242">
        <v>18900</v>
      </c>
      <c r="K10" s="244">
        <v>78.900000000000006</v>
      </c>
    </row>
    <row r="11" spans="1:11" ht="15" hidden="1" customHeight="1" x14ac:dyDescent="0.15">
      <c r="B11" s="245"/>
      <c r="C11" s="246" t="s">
        <v>17</v>
      </c>
      <c r="D11" s="247"/>
      <c r="E11" s="242">
        <v>605</v>
      </c>
      <c r="F11" s="242">
        <v>378</v>
      </c>
      <c r="G11" s="242">
        <v>13100</v>
      </c>
      <c r="H11" s="242">
        <v>259</v>
      </c>
      <c r="I11" s="242">
        <v>72572</v>
      </c>
      <c r="J11" s="242">
        <v>7266</v>
      </c>
      <c r="K11" s="244">
        <v>54.6</v>
      </c>
    </row>
    <row r="12" spans="1:11" ht="15" hidden="1" customHeight="1" x14ac:dyDescent="0.15">
      <c r="B12" s="234" t="s">
        <v>407</v>
      </c>
      <c r="C12" s="235"/>
      <c r="D12" s="236"/>
      <c r="E12" s="237">
        <f t="shared" ref="E12:J12" si="1">SUM(E13:E16)</f>
        <v>3244</v>
      </c>
      <c r="F12" s="237">
        <f t="shared" si="1"/>
        <v>3072</v>
      </c>
      <c r="G12" s="237">
        <f t="shared" si="1"/>
        <v>95460</v>
      </c>
      <c r="H12" s="237">
        <f t="shared" si="1"/>
        <v>2087</v>
      </c>
      <c r="I12" s="237">
        <f t="shared" si="1"/>
        <v>497301</v>
      </c>
      <c r="J12" s="237">
        <f t="shared" si="1"/>
        <v>68342</v>
      </c>
      <c r="K12" s="238">
        <v>76.099999999999994</v>
      </c>
    </row>
    <row r="13" spans="1:11" ht="15" hidden="1" customHeight="1" x14ac:dyDescent="0.15">
      <c r="B13" s="239"/>
      <c r="C13" s="240" t="s">
        <v>19</v>
      </c>
      <c r="D13" s="241"/>
      <c r="E13" s="242">
        <v>893</v>
      </c>
      <c r="F13" s="242">
        <v>893</v>
      </c>
      <c r="G13" s="243">
        <v>24500</v>
      </c>
      <c r="H13" s="242">
        <v>845</v>
      </c>
      <c r="I13" s="242">
        <v>175958</v>
      </c>
      <c r="J13" s="242">
        <v>23643</v>
      </c>
      <c r="K13" s="244">
        <v>99.5</v>
      </c>
    </row>
    <row r="14" spans="1:11" ht="15" hidden="1" customHeight="1" x14ac:dyDescent="0.15">
      <c r="B14" s="239"/>
      <c r="C14" s="240" t="s">
        <v>20</v>
      </c>
      <c r="D14" s="241"/>
      <c r="E14" s="242">
        <v>1061</v>
      </c>
      <c r="F14" s="242">
        <v>1061</v>
      </c>
      <c r="G14" s="242">
        <v>30060</v>
      </c>
      <c r="H14" s="242">
        <v>448</v>
      </c>
      <c r="I14" s="242">
        <v>114500</v>
      </c>
      <c r="J14" s="242">
        <v>17129</v>
      </c>
      <c r="K14" s="244">
        <v>59.7</v>
      </c>
    </row>
    <row r="15" spans="1:11" ht="15" hidden="1" customHeight="1" x14ac:dyDescent="0.15">
      <c r="B15" s="239"/>
      <c r="C15" s="240" t="s">
        <v>21</v>
      </c>
      <c r="D15" s="241"/>
      <c r="E15" s="242">
        <v>670</v>
      </c>
      <c r="F15" s="242">
        <v>634</v>
      </c>
      <c r="G15" s="242">
        <v>26400</v>
      </c>
      <c r="H15" s="242">
        <v>520</v>
      </c>
      <c r="I15" s="242">
        <v>129672</v>
      </c>
      <c r="J15" s="242">
        <v>19741</v>
      </c>
      <c r="K15" s="244">
        <v>82.1</v>
      </c>
    </row>
    <row r="16" spans="1:11" ht="15" hidden="1" customHeight="1" x14ac:dyDescent="0.15">
      <c r="B16" s="245"/>
      <c r="C16" s="246" t="s">
        <v>17</v>
      </c>
      <c r="D16" s="247"/>
      <c r="E16" s="248">
        <v>620</v>
      </c>
      <c r="F16" s="248">
        <v>484</v>
      </c>
      <c r="G16" s="248">
        <v>14500</v>
      </c>
      <c r="H16" s="248">
        <v>274</v>
      </c>
      <c r="I16" s="248">
        <v>77171</v>
      </c>
      <c r="J16" s="248">
        <v>7829</v>
      </c>
      <c r="K16" s="249">
        <v>58.7</v>
      </c>
    </row>
    <row r="17" spans="2:11" ht="15" hidden="1" customHeight="1" x14ac:dyDescent="0.15">
      <c r="B17" s="234" t="s">
        <v>408</v>
      </c>
      <c r="C17" s="235"/>
      <c r="D17" s="236"/>
      <c r="E17" s="237">
        <f>SUM(E18:E21)</f>
        <v>3244</v>
      </c>
      <c r="F17" s="237">
        <f>SUM(F18:F21)</f>
        <v>3072</v>
      </c>
      <c r="G17" s="237">
        <f>SUM(G18:G21)</f>
        <v>95460</v>
      </c>
      <c r="H17" s="237">
        <f>SUM(H18:H21)</f>
        <v>2160</v>
      </c>
      <c r="I17" s="237">
        <v>517557</v>
      </c>
      <c r="J17" s="237">
        <f>SUM(J18:J21)</f>
        <v>70277</v>
      </c>
      <c r="K17" s="238">
        <v>78.2</v>
      </c>
    </row>
    <row r="18" spans="2:11" ht="15" hidden="1" customHeight="1" x14ac:dyDescent="0.15">
      <c r="B18" s="239"/>
      <c r="C18" s="240" t="s">
        <v>19</v>
      </c>
      <c r="D18" s="241"/>
      <c r="E18" s="242">
        <v>893</v>
      </c>
      <c r="F18" s="242">
        <v>893</v>
      </c>
      <c r="G18" s="243">
        <v>24500</v>
      </c>
      <c r="H18" s="242">
        <v>846</v>
      </c>
      <c r="I18" s="242">
        <v>176105</v>
      </c>
      <c r="J18" s="242">
        <v>23506</v>
      </c>
      <c r="K18" s="244">
        <v>99.6</v>
      </c>
    </row>
    <row r="19" spans="2:11" ht="15" hidden="1" customHeight="1" x14ac:dyDescent="0.15">
      <c r="B19" s="239"/>
      <c r="C19" s="240" t="s">
        <v>20</v>
      </c>
      <c r="D19" s="241"/>
      <c r="E19" s="242">
        <v>1061</v>
      </c>
      <c r="F19" s="242">
        <v>1061</v>
      </c>
      <c r="G19" s="242">
        <v>30060</v>
      </c>
      <c r="H19" s="242">
        <v>491</v>
      </c>
      <c r="I19" s="242">
        <v>124579</v>
      </c>
      <c r="J19" s="242">
        <v>18248</v>
      </c>
      <c r="K19" s="244">
        <v>63.4</v>
      </c>
    </row>
    <row r="20" spans="2:11" ht="15" hidden="1" customHeight="1" x14ac:dyDescent="0.15">
      <c r="B20" s="239"/>
      <c r="C20" s="240" t="s">
        <v>21</v>
      </c>
      <c r="D20" s="241"/>
      <c r="E20" s="242">
        <v>670</v>
      </c>
      <c r="F20" s="242">
        <v>634</v>
      </c>
      <c r="G20" s="242">
        <v>26400</v>
      </c>
      <c r="H20" s="242">
        <v>534</v>
      </c>
      <c r="I20" s="242">
        <v>134693</v>
      </c>
      <c r="J20" s="242">
        <v>20342</v>
      </c>
      <c r="K20" s="244">
        <v>84.4</v>
      </c>
    </row>
    <row r="21" spans="2:11" ht="15" hidden="1" customHeight="1" x14ac:dyDescent="0.15">
      <c r="B21" s="239"/>
      <c r="C21" s="246" t="s">
        <v>17</v>
      </c>
      <c r="D21" s="247"/>
      <c r="E21" s="242">
        <v>620</v>
      </c>
      <c r="F21" s="242">
        <v>484</v>
      </c>
      <c r="G21" s="242">
        <v>14500</v>
      </c>
      <c r="H21" s="242">
        <v>289</v>
      </c>
      <c r="I21" s="242">
        <v>82180</v>
      </c>
      <c r="J21" s="242">
        <v>8181</v>
      </c>
      <c r="K21" s="244">
        <v>61.3</v>
      </c>
    </row>
    <row r="22" spans="2:11" ht="15" hidden="1" customHeight="1" x14ac:dyDescent="0.15">
      <c r="B22" s="234" t="s">
        <v>409</v>
      </c>
      <c r="C22" s="235"/>
      <c r="D22" s="236"/>
      <c r="E22" s="237">
        <v>3390</v>
      </c>
      <c r="F22" s="237">
        <v>3215</v>
      </c>
      <c r="G22" s="237">
        <v>99960</v>
      </c>
      <c r="H22" s="237">
        <v>2385</v>
      </c>
      <c r="I22" s="237">
        <v>576414</v>
      </c>
      <c r="J22" s="237">
        <v>75981</v>
      </c>
      <c r="K22" s="238">
        <v>81.099999999999994</v>
      </c>
    </row>
    <row r="23" spans="2:11" ht="15" hidden="1" customHeight="1" x14ac:dyDescent="0.15">
      <c r="B23" s="250"/>
      <c r="C23" s="224" t="s">
        <v>410</v>
      </c>
      <c r="D23" s="251"/>
      <c r="E23" s="242">
        <v>893</v>
      </c>
      <c r="F23" s="242">
        <v>893</v>
      </c>
      <c r="G23" s="242">
        <v>24400</v>
      </c>
      <c r="H23" s="242">
        <v>870</v>
      </c>
      <c r="I23" s="242">
        <v>181361</v>
      </c>
      <c r="J23" s="242">
        <v>23379</v>
      </c>
      <c r="K23" s="244">
        <v>99.5</v>
      </c>
    </row>
    <row r="24" spans="2:11" ht="11.25" hidden="1" customHeight="1" x14ac:dyDescent="0.15">
      <c r="B24" s="252"/>
      <c r="C24" s="253" t="s">
        <v>411</v>
      </c>
      <c r="D24" s="254" t="s">
        <v>412</v>
      </c>
      <c r="E24" s="255">
        <v>613</v>
      </c>
      <c r="F24" s="255">
        <v>613</v>
      </c>
      <c r="G24" s="255">
        <v>16900</v>
      </c>
      <c r="H24" s="255">
        <v>601</v>
      </c>
      <c r="I24" s="256"/>
      <c r="J24" s="255">
        <v>15938</v>
      </c>
      <c r="K24" s="256"/>
    </row>
    <row r="25" spans="2:11" ht="11.25" hidden="1" customHeight="1" x14ac:dyDescent="0.15">
      <c r="B25" s="252"/>
      <c r="C25" s="253" t="s">
        <v>413</v>
      </c>
      <c r="D25" s="254"/>
      <c r="E25" s="255">
        <v>79</v>
      </c>
      <c r="F25" s="255">
        <v>79</v>
      </c>
      <c r="G25" s="255">
        <v>1760</v>
      </c>
      <c r="H25" s="255">
        <v>71</v>
      </c>
      <c r="I25" s="256"/>
      <c r="J25" s="255">
        <v>2166</v>
      </c>
      <c r="K25" s="256"/>
    </row>
    <row r="26" spans="2:11" ht="11.25" hidden="1" customHeight="1" x14ac:dyDescent="0.15">
      <c r="B26" s="252"/>
      <c r="C26" s="253" t="s">
        <v>414</v>
      </c>
      <c r="D26" s="254"/>
      <c r="E26" s="255">
        <v>72</v>
      </c>
      <c r="F26" s="255">
        <v>72</v>
      </c>
      <c r="G26" s="255">
        <v>1650</v>
      </c>
      <c r="H26" s="255">
        <v>71</v>
      </c>
      <c r="I26" s="256"/>
      <c r="J26" s="255">
        <v>1820</v>
      </c>
      <c r="K26" s="256"/>
    </row>
    <row r="27" spans="2:11" ht="11.25" hidden="1" customHeight="1" x14ac:dyDescent="0.15">
      <c r="B27" s="252"/>
      <c r="C27" s="253" t="s">
        <v>415</v>
      </c>
      <c r="D27" s="254"/>
      <c r="E27" s="255">
        <v>52</v>
      </c>
      <c r="F27" s="255">
        <v>52</v>
      </c>
      <c r="G27" s="255">
        <v>1810</v>
      </c>
      <c r="H27" s="255">
        <v>50</v>
      </c>
      <c r="I27" s="256"/>
      <c r="J27" s="255">
        <v>1297</v>
      </c>
      <c r="K27" s="256"/>
    </row>
    <row r="28" spans="2:11" ht="11.25" hidden="1" customHeight="1" x14ac:dyDescent="0.15">
      <c r="B28" s="252"/>
      <c r="C28" s="253" t="s">
        <v>416</v>
      </c>
      <c r="D28" s="254"/>
      <c r="E28" s="255">
        <v>68</v>
      </c>
      <c r="F28" s="255">
        <v>68</v>
      </c>
      <c r="G28" s="255">
        <v>2010</v>
      </c>
      <c r="H28" s="255">
        <v>68</v>
      </c>
      <c r="I28" s="256"/>
      <c r="J28" s="255">
        <v>1858</v>
      </c>
      <c r="K28" s="256"/>
    </row>
    <row r="29" spans="2:11" ht="11.25" hidden="1" customHeight="1" x14ac:dyDescent="0.15">
      <c r="B29" s="252"/>
      <c r="C29" s="253" t="s">
        <v>417</v>
      </c>
      <c r="D29" s="254"/>
      <c r="E29" s="255">
        <v>9</v>
      </c>
      <c r="F29" s="255">
        <v>9</v>
      </c>
      <c r="G29" s="255">
        <v>270</v>
      </c>
      <c r="H29" s="255">
        <v>9</v>
      </c>
      <c r="I29" s="256"/>
      <c r="J29" s="255">
        <v>300</v>
      </c>
      <c r="K29" s="256"/>
    </row>
    <row r="30" spans="2:11" ht="15" hidden="1" customHeight="1" x14ac:dyDescent="0.15">
      <c r="B30" s="250"/>
      <c r="C30" s="224" t="s">
        <v>418</v>
      </c>
      <c r="D30" s="251"/>
      <c r="E30" s="242">
        <v>1207</v>
      </c>
      <c r="F30" s="242">
        <v>1204</v>
      </c>
      <c r="G30" s="242">
        <v>34560</v>
      </c>
      <c r="H30" s="242">
        <v>655</v>
      </c>
      <c r="I30" s="242">
        <v>166907</v>
      </c>
      <c r="J30" s="242">
        <v>23216</v>
      </c>
      <c r="K30" s="244">
        <v>67.3</v>
      </c>
    </row>
    <row r="31" spans="2:11" ht="11.25" hidden="1" customHeight="1" x14ac:dyDescent="0.15">
      <c r="B31" s="257"/>
      <c r="C31" s="258" t="s">
        <v>419</v>
      </c>
      <c r="D31" s="254" t="s">
        <v>420</v>
      </c>
      <c r="E31" s="255">
        <v>848</v>
      </c>
      <c r="F31" s="255">
        <v>848</v>
      </c>
      <c r="G31" s="255">
        <v>23200</v>
      </c>
      <c r="H31" s="255">
        <v>407</v>
      </c>
      <c r="I31" s="256"/>
      <c r="J31" s="255">
        <v>14667</v>
      </c>
      <c r="K31" s="259"/>
    </row>
    <row r="32" spans="2:11" ht="11.25" hidden="1" customHeight="1" x14ac:dyDescent="0.15">
      <c r="B32" s="257"/>
      <c r="C32" s="258" t="s">
        <v>421</v>
      </c>
      <c r="D32" s="254"/>
      <c r="E32" s="255">
        <v>213</v>
      </c>
      <c r="F32" s="255">
        <v>213</v>
      </c>
      <c r="G32" s="255">
        <v>6860</v>
      </c>
      <c r="H32" s="255">
        <v>108</v>
      </c>
      <c r="I32" s="256"/>
      <c r="J32" s="255">
        <v>4801</v>
      </c>
      <c r="K32" s="259"/>
    </row>
    <row r="33" spans="2:11" ht="11.25" hidden="1" customHeight="1" x14ac:dyDescent="0.15">
      <c r="B33" s="257"/>
      <c r="C33" s="260"/>
      <c r="D33" s="261" t="s">
        <v>422</v>
      </c>
      <c r="E33" s="255">
        <v>146</v>
      </c>
      <c r="F33" s="255">
        <v>143</v>
      </c>
      <c r="G33" s="255">
        <v>4500</v>
      </c>
      <c r="H33" s="255">
        <v>140</v>
      </c>
      <c r="I33" s="256"/>
      <c r="J33" s="255">
        <v>3748</v>
      </c>
      <c r="K33" s="259"/>
    </row>
    <row r="34" spans="2:11" ht="15" hidden="1" customHeight="1" x14ac:dyDescent="0.15">
      <c r="B34" s="250"/>
      <c r="C34" s="224" t="s">
        <v>423</v>
      </c>
      <c r="D34" s="251"/>
      <c r="E34" s="242">
        <v>670</v>
      </c>
      <c r="F34" s="242">
        <v>634</v>
      </c>
      <c r="G34" s="242">
        <v>26400</v>
      </c>
      <c r="H34" s="242">
        <v>554</v>
      </c>
      <c r="I34" s="242">
        <v>139284</v>
      </c>
      <c r="J34" s="242">
        <v>20656</v>
      </c>
      <c r="K34" s="244">
        <v>85.6</v>
      </c>
    </row>
    <row r="35" spans="2:11" ht="11.25" hidden="1" customHeight="1" x14ac:dyDescent="0.15">
      <c r="B35" s="257"/>
      <c r="C35" s="258" t="s">
        <v>424</v>
      </c>
      <c r="D35" s="254" t="s">
        <v>420</v>
      </c>
      <c r="E35" s="255">
        <v>227</v>
      </c>
      <c r="F35" s="255">
        <v>227</v>
      </c>
      <c r="G35" s="255">
        <v>9572</v>
      </c>
      <c r="H35" s="255">
        <v>218</v>
      </c>
      <c r="I35" s="256"/>
      <c r="J35" s="255">
        <v>7655</v>
      </c>
      <c r="K35" s="259"/>
    </row>
    <row r="36" spans="2:11" ht="11.25" hidden="1" customHeight="1" x14ac:dyDescent="0.15">
      <c r="B36" s="257"/>
      <c r="C36" s="258" t="s">
        <v>425</v>
      </c>
      <c r="D36" s="254"/>
      <c r="E36" s="255">
        <v>183</v>
      </c>
      <c r="F36" s="255">
        <v>147</v>
      </c>
      <c r="G36" s="255">
        <v>4395</v>
      </c>
      <c r="H36" s="255">
        <v>112</v>
      </c>
      <c r="I36" s="256"/>
      <c r="J36" s="255">
        <v>4127</v>
      </c>
      <c r="K36" s="259"/>
    </row>
    <row r="37" spans="2:11" ht="11.25" hidden="1" customHeight="1" x14ac:dyDescent="0.15">
      <c r="B37" s="257"/>
      <c r="C37" s="258" t="s">
        <v>426</v>
      </c>
      <c r="D37" s="254"/>
      <c r="E37" s="255">
        <v>26</v>
      </c>
      <c r="F37" s="255">
        <v>26</v>
      </c>
      <c r="G37" s="255">
        <v>1761</v>
      </c>
      <c r="H37" s="255">
        <v>19</v>
      </c>
      <c r="I37" s="256"/>
      <c r="J37" s="255">
        <v>1002</v>
      </c>
      <c r="K37" s="259"/>
    </row>
    <row r="38" spans="2:11" ht="11.25" hidden="1" customHeight="1" x14ac:dyDescent="0.15">
      <c r="B38" s="257"/>
      <c r="C38" s="258" t="s">
        <v>427</v>
      </c>
      <c r="D38" s="254"/>
      <c r="E38" s="255">
        <v>81</v>
      </c>
      <c r="F38" s="255">
        <v>81</v>
      </c>
      <c r="G38" s="255">
        <v>4673</v>
      </c>
      <c r="H38" s="255">
        <v>64</v>
      </c>
      <c r="I38" s="256"/>
      <c r="J38" s="255">
        <v>3228</v>
      </c>
      <c r="K38" s="259"/>
    </row>
    <row r="39" spans="2:11" ht="11.25" hidden="1" customHeight="1" x14ac:dyDescent="0.15">
      <c r="B39" s="262"/>
      <c r="C39" s="258" t="s">
        <v>428</v>
      </c>
      <c r="D39" s="254"/>
      <c r="E39" s="263">
        <v>53</v>
      </c>
      <c r="F39" s="263">
        <v>53</v>
      </c>
      <c r="G39" s="263">
        <v>2277</v>
      </c>
      <c r="H39" s="263">
        <v>47</v>
      </c>
      <c r="I39" s="256"/>
      <c r="J39" s="263">
        <v>1580</v>
      </c>
      <c r="K39" s="259"/>
    </row>
    <row r="40" spans="2:11" ht="11.25" hidden="1" customHeight="1" x14ac:dyDescent="0.15">
      <c r="B40" s="252"/>
      <c r="C40" s="258" t="s">
        <v>429</v>
      </c>
      <c r="D40" s="254"/>
      <c r="E40" s="263">
        <v>100</v>
      </c>
      <c r="F40" s="263">
        <v>100</v>
      </c>
      <c r="G40" s="263">
        <v>3722</v>
      </c>
      <c r="H40" s="263">
        <v>94</v>
      </c>
      <c r="I40" s="256"/>
      <c r="J40" s="263">
        <v>3064</v>
      </c>
      <c r="K40" s="259"/>
    </row>
    <row r="41" spans="2:11" ht="15" hidden="1" customHeight="1" x14ac:dyDescent="0.15">
      <c r="B41" s="250"/>
      <c r="C41" s="230" t="s">
        <v>430</v>
      </c>
      <c r="D41" s="264"/>
      <c r="E41" s="265">
        <v>620</v>
      </c>
      <c r="F41" s="265">
        <v>484</v>
      </c>
      <c r="G41" s="265">
        <v>14500</v>
      </c>
      <c r="H41" s="265">
        <v>307</v>
      </c>
      <c r="I41" s="265">
        <v>87061</v>
      </c>
      <c r="J41" s="265">
        <v>8730</v>
      </c>
      <c r="K41" s="266">
        <v>65.400000000000006</v>
      </c>
    </row>
    <row r="42" spans="2:11" hidden="1" x14ac:dyDescent="0.15">
      <c r="B42" s="252"/>
      <c r="C42" s="267" t="s">
        <v>431</v>
      </c>
      <c r="D42" s="268" t="s">
        <v>420</v>
      </c>
      <c r="E42" s="269">
        <v>180</v>
      </c>
      <c r="F42" s="270">
        <v>137.30000000000001</v>
      </c>
      <c r="G42" s="270">
        <v>5140</v>
      </c>
      <c r="H42" s="270">
        <v>78</v>
      </c>
      <c r="I42" s="271"/>
      <c r="J42" s="270">
        <v>3187</v>
      </c>
      <c r="K42" s="272"/>
    </row>
    <row r="43" spans="2:11" hidden="1" x14ac:dyDescent="0.15">
      <c r="B43" s="252"/>
      <c r="C43" s="273" t="s">
        <v>432</v>
      </c>
      <c r="D43" s="274"/>
      <c r="E43" s="275">
        <v>100</v>
      </c>
      <c r="F43" s="275">
        <v>87.7</v>
      </c>
      <c r="G43" s="275">
        <v>1800</v>
      </c>
      <c r="H43" s="275">
        <v>80</v>
      </c>
      <c r="I43" s="256"/>
      <c r="J43" s="275">
        <v>1386</v>
      </c>
      <c r="K43" s="259"/>
    </row>
    <row r="44" spans="2:11" hidden="1" x14ac:dyDescent="0.15">
      <c r="B44" s="252"/>
      <c r="C44" s="273" t="s">
        <v>433</v>
      </c>
      <c r="D44" s="274"/>
      <c r="E44" s="275">
        <v>76</v>
      </c>
      <c r="F44" s="275">
        <v>32.700000000000003</v>
      </c>
      <c r="G44" s="275">
        <v>630</v>
      </c>
      <c r="H44" s="275">
        <v>19</v>
      </c>
      <c r="I44" s="256"/>
      <c r="J44" s="275">
        <v>477</v>
      </c>
      <c r="K44" s="259"/>
    </row>
    <row r="45" spans="2:11" hidden="1" x14ac:dyDescent="0.15">
      <c r="B45" s="252"/>
      <c r="C45" s="273" t="s">
        <v>434</v>
      </c>
      <c r="D45" s="274"/>
      <c r="E45" s="275">
        <v>60</v>
      </c>
      <c r="F45" s="275">
        <v>43.4</v>
      </c>
      <c r="G45" s="275">
        <v>1500</v>
      </c>
      <c r="H45" s="275">
        <v>29</v>
      </c>
      <c r="I45" s="256"/>
      <c r="J45" s="275">
        <v>1031</v>
      </c>
      <c r="K45" s="259"/>
    </row>
    <row r="46" spans="2:11" hidden="1" x14ac:dyDescent="0.15">
      <c r="B46" s="252"/>
      <c r="C46" s="273" t="s">
        <v>435</v>
      </c>
      <c r="D46" s="274"/>
      <c r="E46" s="275">
        <v>9</v>
      </c>
      <c r="F46" s="275">
        <v>2.4</v>
      </c>
      <c r="G46" s="275">
        <v>80</v>
      </c>
      <c r="H46" s="275">
        <v>3</v>
      </c>
      <c r="I46" s="256"/>
      <c r="J46" s="275">
        <v>43</v>
      </c>
      <c r="K46" s="259"/>
    </row>
    <row r="47" spans="2:11" hidden="1" x14ac:dyDescent="0.15">
      <c r="B47" s="252"/>
      <c r="C47" s="273" t="s">
        <v>436</v>
      </c>
      <c r="D47" s="274"/>
      <c r="E47" s="275">
        <v>125</v>
      </c>
      <c r="F47" s="275">
        <v>116.1</v>
      </c>
      <c r="G47" s="275">
        <v>3550</v>
      </c>
      <c r="H47" s="275">
        <v>69</v>
      </c>
      <c r="I47" s="256"/>
      <c r="J47" s="275">
        <v>1864</v>
      </c>
      <c r="K47" s="259"/>
    </row>
    <row r="48" spans="2:11" hidden="1" x14ac:dyDescent="0.15">
      <c r="B48" s="276"/>
      <c r="C48" s="277" t="s">
        <v>437</v>
      </c>
      <c r="D48" s="278"/>
      <c r="E48" s="279">
        <v>70</v>
      </c>
      <c r="F48" s="279">
        <v>64.400000000000006</v>
      </c>
      <c r="G48" s="279">
        <v>1800</v>
      </c>
      <c r="H48" s="279">
        <v>29</v>
      </c>
      <c r="I48" s="280"/>
      <c r="J48" s="279">
        <v>742</v>
      </c>
      <c r="K48" s="281"/>
    </row>
    <row r="49" spans="2:11" ht="15" hidden="1" customHeight="1" x14ac:dyDescent="0.15">
      <c r="B49" s="282" t="s">
        <v>438</v>
      </c>
      <c r="C49" s="283"/>
      <c r="D49" s="284"/>
      <c r="E49" s="237">
        <v>3390</v>
      </c>
      <c r="F49" s="237">
        <v>3215</v>
      </c>
      <c r="G49" s="237">
        <v>99960</v>
      </c>
      <c r="H49" s="237">
        <v>2439</v>
      </c>
      <c r="I49" s="237">
        <v>595539</v>
      </c>
      <c r="J49" s="237">
        <v>77977</v>
      </c>
      <c r="K49" s="238">
        <v>84.4</v>
      </c>
    </row>
    <row r="50" spans="2:11" ht="15" hidden="1" customHeight="1" x14ac:dyDescent="0.15">
      <c r="B50" s="250"/>
      <c r="C50" s="224" t="s">
        <v>410</v>
      </c>
      <c r="D50" s="251"/>
      <c r="E50" s="242">
        <v>893</v>
      </c>
      <c r="F50" s="242">
        <v>893</v>
      </c>
      <c r="G50" s="242">
        <v>24500</v>
      </c>
      <c r="H50" s="242">
        <v>873</v>
      </c>
      <c r="I50" s="242">
        <v>183161</v>
      </c>
      <c r="J50" s="242">
        <v>23232</v>
      </c>
      <c r="K50" s="244">
        <v>99.5</v>
      </c>
    </row>
    <row r="51" spans="2:11" hidden="1" x14ac:dyDescent="0.15">
      <c r="B51" s="285"/>
      <c r="C51" s="286" t="s">
        <v>411</v>
      </c>
      <c r="D51" s="287" t="s">
        <v>439</v>
      </c>
      <c r="E51" s="255">
        <v>613</v>
      </c>
      <c r="F51" s="255">
        <v>613</v>
      </c>
      <c r="G51" s="255">
        <v>16970</v>
      </c>
      <c r="H51" s="255">
        <v>602</v>
      </c>
      <c r="I51" s="256"/>
      <c r="J51" s="255">
        <v>15811</v>
      </c>
      <c r="K51" s="256"/>
    </row>
    <row r="52" spans="2:11" hidden="1" x14ac:dyDescent="0.15">
      <c r="B52" s="285"/>
      <c r="C52" s="286" t="s">
        <v>413</v>
      </c>
      <c r="D52" s="288"/>
      <c r="E52" s="255">
        <v>79</v>
      </c>
      <c r="F52" s="255">
        <v>79</v>
      </c>
      <c r="G52" s="255">
        <v>1770</v>
      </c>
      <c r="H52" s="255">
        <v>71</v>
      </c>
      <c r="I52" s="256"/>
      <c r="J52" s="255">
        <v>2177</v>
      </c>
      <c r="K52" s="256"/>
    </row>
    <row r="53" spans="2:11" hidden="1" x14ac:dyDescent="0.15">
      <c r="B53" s="285"/>
      <c r="C53" s="286" t="s">
        <v>414</v>
      </c>
      <c r="D53" s="288"/>
      <c r="E53" s="255">
        <v>72</v>
      </c>
      <c r="F53" s="255">
        <v>72</v>
      </c>
      <c r="G53" s="255">
        <v>1660</v>
      </c>
      <c r="H53" s="255">
        <v>72</v>
      </c>
      <c r="I53" s="256"/>
      <c r="J53" s="255">
        <v>1821</v>
      </c>
      <c r="K53" s="256"/>
    </row>
    <row r="54" spans="2:11" hidden="1" x14ac:dyDescent="0.15">
      <c r="B54" s="285"/>
      <c r="C54" s="286" t="s">
        <v>415</v>
      </c>
      <c r="D54" s="288"/>
      <c r="E54" s="255">
        <v>52</v>
      </c>
      <c r="F54" s="255">
        <v>52</v>
      </c>
      <c r="G54" s="255">
        <v>1820</v>
      </c>
      <c r="H54" s="255">
        <v>51</v>
      </c>
      <c r="I54" s="256"/>
      <c r="J54" s="255">
        <v>1271</v>
      </c>
      <c r="K54" s="256"/>
    </row>
    <row r="55" spans="2:11" hidden="1" x14ac:dyDescent="0.15">
      <c r="B55" s="285"/>
      <c r="C55" s="286" t="s">
        <v>416</v>
      </c>
      <c r="D55" s="288"/>
      <c r="E55" s="255">
        <v>68</v>
      </c>
      <c r="F55" s="255">
        <v>68</v>
      </c>
      <c r="G55" s="255">
        <v>2010</v>
      </c>
      <c r="H55" s="255">
        <v>68</v>
      </c>
      <c r="I55" s="256"/>
      <c r="J55" s="255">
        <v>1852</v>
      </c>
      <c r="K55" s="256"/>
    </row>
    <row r="56" spans="2:11" hidden="1" x14ac:dyDescent="0.15">
      <c r="B56" s="285"/>
      <c r="C56" s="286" t="s">
        <v>417</v>
      </c>
      <c r="D56" s="288"/>
      <c r="E56" s="255">
        <v>9</v>
      </c>
      <c r="F56" s="255">
        <v>9</v>
      </c>
      <c r="G56" s="255">
        <v>270</v>
      </c>
      <c r="H56" s="255">
        <v>9</v>
      </c>
      <c r="I56" s="256"/>
      <c r="J56" s="255">
        <v>300</v>
      </c>
      <c r="K56" s="256"/>
    </row>
    <row r="57" spans="2:11" ht="15" hidden="1" customHeight="1" x14ac:dyDescent="0.15">
      <c r="B57" s="250"/>
      <c r="C57" s="224" t="s">
        <v>418</v>
      </c>
      <c r="D57" s="251"/>
      <c r="E57" s="242">
        <v>1207</v>
      </c>
      <c r="F57" s="242">
        <v>1204</v>
      </c>
      <c r="G57" s="242">
        <v>34560</v>
      </c>
      <c r="H57" s="242">
        <v>681</v>
      </c>
      <c r="I57" s="242">
        <v>177213</v>
      </c>
      <c r="J57" s="242">
        <v>24405</v>
      </c>
      <c r="K57" s="244">
        <v>74.5</v>
      </c>
    </row>
    <row r="58" spans="2:11" hidden="1" x14ac:dyDescent="0.15">
      <c r="B58" s="289"/>
      <c r="C58" s="290" t="s">
        <v>419</v>
      </c>
      <c r="D58" s="287" t="s">
        <v>440</v>
      </c>
      <c r="E58" s="255">
        <v>848</v>
      </c>
      <c r="F58" s="255">
        <v>848</v>
      </c>
      <c r="G58" s="255">
        <v>23200</v>
      </c>
      <c r="H58" s="255">
        <v>428</v>
      </c>
      <c r="I58" s="256"/>
      <c r="J58" s="255">
        <v>15439</v>
      </c>
      <c r="K58" s="259"/>
    </row>
    <row r="59" spans="2:11" hidden="1" x14ac:dyDescent="0.15">
      <c r="B59" s="289"/>
      <c r="C59" s="290" t="s">
        <v>421</v>
      </c>
      <c r="D59" s="288"/>
      <c r="E59" s="255">
        <v>213</v>
      </c>
      <c r="F59" s="255">
        <v>213</v>
      </c>
      <c r="G59" s="255">
        <v>6860</v>
      </c>
      <c r="H59" s="255">
        <v>113</v>
      </c>
      <c r="I59" s="256"/>
      <c r="J59" s="255">
        <v>5213</v>
      </c>
      <c r="K59" s="259"/>
    </row>
    <row r="60" spans="2:11" ht="21" hidden="1" x14ac:dyDescent="0.15">
      <c r="B60" s="289"/>
      <c r="C60" s="286" t="s">
        <v>441</v>
      </c>
      <c r="D60" s="291" t="s">
        <v>442</v>
      </c>
      <c r="E60" s="255">
        <v>146</v>
      </c>
      <c r="F60" s="255">
        <v>143</v>
      </c>
      <c r="G60" s="255">
        <v>4500</v>
      </c>
      <c r="H60" s="255">
        <v>140</v>
      </c>
      <c r="I60" s="256"/>
      <c r="J60" s="255">
        <v>3753</v>
      </c>
      <c r="K60" s="259"/>
    </row>
    <row r="61" spans="2:11" ht="15" hidden="1" customHeight="1" x14ac:dyDescent="0.15">
      <c r="B61" s="250"/>
      <c r="C61" s="224" t="s">
        <v>423</v>
      </c>
      <c r="D61" s="251"/>
      <c r="E61" s="242">
        <v>670</v>
      </c>
      <c r="F61" s="242">
        <v>634</v>
      </c>
      <c r="G61" s="242">
        <v>26400</v>
      </c>
      <c r="H61" s="242">
        <v>562</v>
      </c>
      <c r="I61" s="242">
        <v>142138</v>
      </c>
      <c r="J61" s="242">
        <v>21150</v>
      </c>
      <c r="K61" s="244">
        <v>87</v>
      </c>
    </row>
    <row r="62" spans="2:11" hidden="1" x14ac:dyDescent="0.15">
      <c r="B62" s="289"/>
      <c r="C62" s="290" t="s">
        <v>424</v>
      </c>
      <c r="D62" s="287" t="s">
        <v>440</v>
      </c>
      <c r="E62" s="255">
        <v>227</v>
      </c>
      <c r="F62" s="255">
        <v>227</v>
      </c>
      <c r="G62" s="255">
        <v>9572</v>
      </c>
      <c r="H62" s="255">
        <v>218</v>
      </c>
      <c r="I62" s="256"/>
      <c r="J62" s="255">
        <v>7650</v>
      </c>
      <c r="K62" s="259"/>
    </row>
    <row r="63" spans="2:11" hidden="1" x14ac:dyDescent="0.15">
      <c r="B63" s="289"/>
      <c r="C63" s="290" t="s">
        <v>425</v>
      </c>
      <c r="D63" s="288"/>
      <c r="E63" s="255">
        <v>183</v>
      </c>
      <c r="F63" s="255">
        <v>147</v>
      </c>
      <c r="G63" s="255">
        <v>4395</v>
      </c>
      <c r="H63" s="255">
        <v>112</v>
      </c>
      <c r="I63" s="256"/>
      <c r="J63" s="255">
        <v>4088</v>
      </c>
      <c r="K63" s="259"/>
    </row>
    <row r="64" spans="2:11" hidden="1" x14ac:dyDescent="0.15">
      <c r="B64" s="289"/>
      <c r="C64" s="290" t="s">
        <v>426</v>
      </c>
      <c r="D64" s="288"/>
      <c r="E64" s="255">
        <v>25</v>
      </c>
      <c r="F64" s="255">
        <v>26</v>
      </c>
      <c r="G64" s="255">
        <v>1761</v>
      </c>
      <c r="H64" s="255">
        <v>21</v>
      </c>
      <c r="I64" s="256"/>
      <c r="J64" s="255">
        <v>1001</v>
      </c>
      <c r="K64" s="259"/>
    </row>
    <row r="65" spans="2:11" hidden="1" x14ac:dyDescent="0.15">
      <c r="B65" s="289"/>
      <c r="C65" s="290" t="s">
        <v>427</v>
      </c>
      <c r="D65" s="288"/>
      <c r="E65" s="255">
        <v>81</v>
      </c>
      <c r="F65" s="255">
        <v>81</v>
      </c>
      <c r="G65" s="255">
        <v>4673</v>
      </c>
      <c r="H65" s="255">
        <v>66</v>
      </c>
      <c r="I65" s="256"/>
      <c r="J65" s="255">
        <v>3551</v>
      </c>
      <c r="K65" s="259"/>
    </row>
    <row r="66" spans="2:11" hidden="1" x14ac:dyDescent="0.15">
      <c r="B66" s="250"/>
      <c r="C66" s="290" t="s">
        <v>428</v>
      </c>
      <c r="D66" s="288"/>
      <c r="E66" s="263">
        <v>54</v>
      </c>
      <c r="F66" s="263">
        <v>53</v>
      </c>
      <c r="G66" s="263">
        <v>2277</v>
      </c>
      <c r="H66" s="263">
        <v>50</v>
      </c>
      <c r="I66" s="256"/>
      <c r="J66" s="263">
        <v>1836</v>
      </c>
      <c r="K66" s="259"/>
    </row>
    <row r="67" spans="2:11" hidden="1" x14ac:dyDescent="0.15">
      <c r="B67" s="285"/>
      <c r="C67" s="290" t="s">
        <v>429</v>
      </c>
      <c r="D67" s="288"/>
      <c r="E67" s="263">
        <v>100</v>
      </c>
      <c r="F67" s="263">
        <v>100</v>
      </c>
      <c r="G67" s="263">
        <v>3722</v>
      </c>
      <c r="H67" s="263">
        <v>95</v>
      </c>
      <c r="I67" s="256"/>
      <c r="J67" s="263">
        <v>3024</v>
      </c>
      <c r="K67" s="259"/>
    </row>
    <row r="68" spans="2:11" ht="14.25" hidden="1" customHeight="1" x14ac:dyDescent="0.15">
      <c r="B68" s="250"/>
      <c r="C68" s="230" t="s">
        <v>430</v>
      </c>
      <c r="D68" s="264"/>
      <c r="E68" s="265">
        <v>620</v>
      </c>
      <c r="F68" s="265">
        <v>484</v>
      </c>
      <c r="G68" s="265">
        <v>14500</v>
      </c>
      <c r="H68" s="265">
        <v>323</v>
      </c>
      <c r="I68" s="265">
        <v>93027</v>
      </c>
      <c r="J68" s="265">
        <v>9190</v>
      </c>
      <c r="K68" s="266">
        <v>69</v>
      </c>
    </row>
    <row r="69" spans="2:11" hidden="1" x14ac:dyDescent="0.15">
      <c r="B69" s="252"/>
      <c r="C69" s="292" t="s">
        <v>431</v>
      </c>
      <c r="D69" s="287" t="s">
        <v>440</v>
      </c>
      <c r="E69" s="269">
        <v>180</v>
      </c>
      <c r="F69" s="270">
        <v>137</v>
      </c>
      <c r="G69" s="270">
        <v>5140</v>
      </c>
      <c r="H69" s="270">
        <v>83</v>
      </c>
      <c r="I69" s="271"/>
      <c r="J69" s="270">
        <v>3307</v>
      </c>
      <c r="K69" s="272"/>
    </row>
    <row r="70" spans="2:11" hidden="1" x14ac:dyDescent="0.15">
      <c r="B70" s="252"/>
      <c r="C70" s="293" t="s">
        <v>432</v>
      </c>
      <c r="D70" s="287"/>
      <c r="E70" s="275">
        <v>100</v>
      </c>
      <c r="F70" s="275">
        <v>88</v>
      </c>
      <c r="G70" s="275">
        <v>1800</v>
      </c>
      <c r="H70" s="275">
        <v>82</v>
      </c>
      <c r="I70" s="256"/>
      <c r="J70" s="275">
        <v>1412</v>
      </c>
      <c r="K70" s="259"/>
    </row>
    <row r="71" spans="2:11" hidden="1" x14ac:dyDescent="0.15">
      <c r="B71" s="252"/>
      <c r="C71" s="293" t="s">
        <v>433</v>
      </c>
      <c r="D71" s="287"/>
      <c r="E71" s="275">
        <v>76</v>
      </c>
      <c r="F71" s="275">
        <v>33</v>
      </c>
      <c r="G71" s="275">
        <v>630</v>
      </c>
      <c r="H71" s="275">
        <v>19</v>
      </c>
      <c r="I71" s="256"/>
      <c r="J71" s="275">
        <v>475</v>
      </c>
      <c r="K71" s="259"/>
    </row>
    <row r="72" spans="2:11" hidden="1" x14ac:dyDescent="0.15">
      <c r="B72" s="252"/>
      <c r="C72" s="293" t="s">
        <v>434</v>
      </c>
      <c r="D72" s="287"/>
      <c r="E72" s="275">
        <v>60</v>
      </c>
      <c r="F72" s="275">
        <v>43</v>
      </c>
      <c r="G72" s="275">
        <v>1500</v>
      </c>
      <c r="H72" s="275">
        <v>35</v>
      </c>
      <c r="I72" s="256"/>
      <c r="J72" s="275">
        <v>1204</v>
      </c>
      <c r="K72" s="259"/>
    </row>
    <row r="73" spans="2:11" hidden="1" x14ac:dyDescent="0.15">
      <c r="B73" s="252"/>
      <c r="C73" s="293" t="s">
        <v>435</v>
      </c>
      <c r="D73" s="287"/>
      <c r="E73" s="275">
        <v>9</v>
      </c>
      <c r="F73" s="275">
        <v>2</v>
      </c>
      <c r="G73" s="275">
        <v>80</v>
      </c>
      <c r="H73" s="275">
        <v>2</v>
      </c>
      <c r="I73" s="256"/>
      <c r="J73" s="275">
        <v>48</v>
      </c>
      <c r="K73" s="259"/>
    </row>
    <row r="74" spans="2:11" hidden="1" x14ac:dyDescent="0.15">
      <c r="B74" s="252"/>
      <c r="C74" s="293" t="s">
        <v>436</v>
      </c>
      <c r="D74" s="287"/>
      <c r="E74" s="275">
        <v>125</v>
      </c>
      <c r="F74" s="275">
        <v>116</v>
      </c>
      <c r="G74" s="275">
        <v>3550</v>
      </c>
      <c r="H74" s="275">
        <v>70</v>
      </c>
      <c r="I74" s="256"/>
      <c r="J74" s="275">
        <v>1927</v>
      </c>
      <c r="K74" s="259"/>
    </row>
    <row r="75" spans="2:11" hidden="1" x14ac:dyDescent="0.15">
      <c r="B75" s="276"/>
      <c r="C75" s="294" t="s">
        <v>437</v>
      </c>
      <c r="D75" s="295"/>
      <c r="E75" s="279">
        <v>70</v>
      </c>
      <c r="F75" s="279">
        <v>65</v>
      </c>
      <c r="G75" s="279">
        <v>1800</v>
      </c>
      <c r="H75" s="279">
        <v>32</v>
      </c>
      <c r="I75" s="280"/>
      <c r="J75" s="279">
        <v>817</v>
      </c>
      <c r="K75" s="281"/>
    </row>
    <row r="76" spans="2:11" ht="15" customHeight="1" x14ac:dyDescent="0.15">
      <c r="B76" s="234" t="s">
        <v>443</v>
      </c>
      <c r="C76" s="235"/>
      <c r="D76" s="236"/>
      <c r="E76" s="237">
        <f t="shared" ref="E76:J76" si="2">E77+E84+E88+E95</f>
        <v>3390</v>
      </c>
      <c r="F76" s="237">
        <f t="shared" si="2"/>
        <v>3215</v>
      </c>
      <c r="G76" s="237">
        <f t="shared" si="2"/>
        <v>99960</v>
      </c>
      <c r="H76" s="237">
        <f t="shared" si="2"/>
        <v>2518</v>
      </c>
      <c r="I76" s="237">
        <f t="shared" si="2"/>
        <v>617463</v>
      </c>
      <c r="J76" s="237">
        <f t="shared" si="2"/>
        <v>79892</v>
      </c>
      <c r="K76" s="296">
        <v>86.7</v>
      </c>
    </row>
    <row r="77" spans="2:11" ht="15" hidden="1" customHeight="1" x14ac:dyDescent="0.15">
      <c r="B77" s="250"/>
      <c r="C77" s="224" t="s">
        <v>410</v>
      </c>
      <c r="D77" s="251"/>
      <c r="E77" s="242">
        <f>SUM(E78:E83)</f>
        <v>893</v>
      </c>
      <c r="F77" s="242">
        <f>SUM(F78:F83)</f>
        <v>893</v>
      </c>
      <c r="G77" s="242">
        <f>SUM(G78:G83)</f>
        <v>24500</v>
      </c>
      <c r="H77" s="242">
        <f>SUM(H78:H83)</f>
        <v>873</v>
      </c>
      <c r="I77" s="242">
        <v>182950</v>
      </c>
      <c r="J77" s="242">
        <f>SUM(J78:J83)</f>
        <v>23055</v>
      </c>
      <c r="K77" s="244">
        <v>99.7</v>
      </c>
    </row>
    <row r="78" spans="2:11" ht="15" hidden="1" customHeight="1" x14ac:dyDescent="0.15">
      <c r="B78" s="285"/>
      <c r="C78" s="286" t="s">
        <v>411</v>
      </c>
      <c r="D78" s="287" t="s">
        <v>439</v>
      </c>
      <c r="E78" s="255">
        <v>613</v>
      </c>
      <c r="F78" s="255">
        <v>613</v>
      </c>
      <c r="G78" s="255">
        <v>16970</v>
      </c>
      <c r="H78" s="255">
        <v>602</v>
      </c>
      <c r="I78" s="256"/>
      <c r="J78" s="255">
        <v>15674</v>
      </c>
      <c r="K78" s="256"/>
    </row>
    <row r="79" spans="2:11" ht="15" hidden="1" customHeight="1" x14ac:dyDescent="0.15">
      <c r="B79" s="285"/>
      <c r="C79" s="286" t="s">
        <v>413</v>
      </c>
      <c r="D79" s="288"/>
      <c r="E79" s="255">
        <v>79</v>
      </c>
      <c r="F79" s="255">
        <v>79</v>
      </c>
      <c r="G79" s="255">
        <v>1770</v>
      </c>
      <c r="H79" s="255">
        <v>71</v>
      </c>
      <c r="I79" s="256"/>
      <c r="J79" s="255">
        <v>2183</v>
      </c>
      <c r="K79" s="256"/>
    </row>
    <row r="80" spans="2:11" ht="15" hidden="1" customHeight="1" x14ac:dyDescent="0.15">
      <c r="B80" s="285"/>
      <c r="C80" s="286" t="s">
        <v>414</v>
      </c>
      <c r="D80" s="288"/>
      <c r="E80" s="255">
        <v>72</v>
      </c>
      <c r="F80" s="255">
        <v>72</v>
      </c>
      <c r="G80" s="255">
        <v>1660</v>
      </c>
      <c r="H80" s="255">
        <v>72</v>
      </c>
      <c r="I80" s="256"/>
      <c r="J80" s="255">
        <v>1804</v>
      </c>
      <c r="K80" s="256"/>
    </row>
    <row r="81" spans="2:11" ht="15" hidden="1" customHeight="1" x14ac:dyDescent="0.15">
      <c r="B81" s="285"/>
      <c r="C81" s="286" t="s">
        <v>415</v>
      </c>
      <c r="D81" s="288"/>
      <c r="E81" s="255">
        <v>52</v>
      </c>
      <c r="F81" s="255">
        <v>52</v>
      </c>
      <c r="G81" s="255">
        <v>1820</v>
      </c>
      <c r="H81" s="255">
        <v>51</v>
      </c>
      <c r="I81" s="256"/>
      <c r="J81" s="255">
        <v>1249</v>
      </c>
      <c r="K81" s="256"/>
    </row>
    <row r="82" spans="2:11" ht="15" hidden="1" customHeight="1" x14ac:dyDescent="0.15">
      <c r="B82" s="285"/>
      <c r="C82" s="286" t="s">
        <v>416</v>
      </c>
      <c r="D82" s="288"/>
      <c r="E82" s="255">
        <v>68</v>
      </c>
      <c r="F82" s="255">
        <v>68</v>
      </c>
      <c r="G82" s="255">
        <v>2010</v>
      </c>
      <c r="H82" s="255">
        <v>68</v>
      </c>
      <c r="I82" s="256"/>
      <c r="J82" s="255">
        <v>1845</v>
      </c>
      <c r="K82" s="256"/>
    </row>
    <row r="83" spans="2:11" ht="15" hidden="1" customHeight="1" x14ac:dyDescent="0.15">
      <c r="B83" s="285"/>
      <c r="C83" s="286" t="s">
        <v>417</v>
      </c>
      <c r="D83" s="288"/>
      <c r="E83" s="255">
        <v>9</v>
      </c>
      <c r="F83" s="255">
        <v>9</v>
      </c>
      <c r="G83" s="255">
        <v>270</v>
      </c>
      <c r="H83" s="255">
        <v>9</v>
      </c>
      <c r="I83" s="256"/>
      <c r="J83" s="255">
        <v>300</v>
      </c>
      <c r="K83" s="256"/>
    </row>
    <row r="84" spans="2:11" s="297" customFormat="1" ht="15" hidden="1" customHeight="1" x14ac:dyDescent="0.15">
      <c r="B84" s="250"/>
      <c r="C84" s="224" t="s">
        <v>418</v>
      </c>
      <c r="D84" s="251"/>
      <c r="E84" s="242">
        <f>SUM(E85:E87)</f>
        <v>1207</v>
      </c>
      <c r="F84" s="242">
        <f>SUM(F85:F87)</f>
        <v>1204</v>
      </c>
      <c r="G84" s="242">
        <f>SUM(G85:G87)</f>
        <v>34560</v>
      </c>
      <c r="H84" s="242">
        <f>SUM(H85:H87)</f>
        <v>730</v>
      </c>
      <c r="I84" s="242">
        <v>189840</v>
      </c>
      <c r="J84" s="242">
        <f>SUM(J85:J87)</f>
        <v>25439</v>
      </c>
      <c r="K84" s="244">
        <v>78.599999999999994</v>
      </c>
    </row>
    <row r="85" spans="2:11" ht="15" hidden="1" customHeight="1" x14ac:dyDescent="0.15">
      <c r="B85" s="289"/>
      <c r="C85" s="290" t="s">
        <v>419</v>
      </c>
      <c r="D85" s="287" t="s">
        <v>440</v>
      </c>
      <c r="E85" s="255">
        <v>848</v>
      </c>
      <c r="F85" s="255">
        <v>848</v>
      </c>
      <c r="G85" s="255">
        <v>23200</v>
      </c>
      <c r="H85" s="255">
        <v>474</v>
      </c>
      <c r="I85" s="256"/>
      <c r="J85" s="255">
        <v>16461</v>
      </c>
      <c r="K85" s="259"/>
    </row>
    <row r="86" spans="2:11" ht="15" hidden="1" customHeight="1" x14ac:dyDescent="0.15">
      <c r="B86" s="289"/>
      <c r="C86" s="290" t="s">
        <v>421</v>
      </c>
      <c r="D86" s="288"/>
      <c r="E86" s="255">
        <v>213</v>
      </c>
      <c r="F86" s="255">
        <v>213</v>
      </c>
      <c r="G86" s="255">
        <v>6860</v>
      </c>
      <c r="H86" s="255">
        <v>116</v>
      </c>
      <c r="I86" s="256"/>
      <c r="J86" s="255">
        <v>5213</v>
      </c>
      <c r="K86" s="259"/>
    </row>
    <row r="87" spans="2:11" ht="21" hidden="1" x14ac:dyDescent="0.15">
      <c r="B87" s="289"/>
      <c r="C87" s="286" t="s">
        <v>441</v>
      </c>
      <c r="D87" s="291" t="s">
        <v>442</v>
      </c>
      <c r="E87" s="255">
        <v>146</v>
      </c>
      <c r="F87" s="255">
        <v>143</v>
      </c>
      <c r="G87" s="255">
        <v>4500</v>
      </c>
      <c r="H87" s="255">
        <v>140</v>
      </c>
      <c r="I87" s="256"/>
      <c r="J87" s="255">
        <v>3765</v>
      </c>
      <c r="K87" s="259"/>
    </row>
    <row r="88" spans="2:11" ht="15" hidden="1" customHeight="1" x14ac:dyDescent="0.15">
      <c r="B88" s="250"/>
      <c r="C88" s="224" t="s">
        <v>423</v>
      </c>
      <c r="D88" s="251"/>
      <c r="E88" s="242">
        <f>SUM(E89:E94)</f>
        <v>670</v>
      </c>
      <c r="F88" s="242">
        <f>SUM(F89:F94)</f>
        <v>634</v>
      </c>
      <c r="G88" s="242">
        <f>SUM(G89:G94)</f>
        <v>26400</v>
      </c>
      <c r="H88" s="242">
        <f>SUM(H89:H94)</f>
        <v>572</v>
      </c>
      <c r="I88" s="242">
        <v>144964</v>
      </c>
      <c r="J88" s="242">
        <f>SUM(J89:J94)</f>
        <v>21749</v>
      </c>
      <c r="K88" s="244">
        <v>93.4</v>
      </c>
    </row>
    <row r="89" spans="2:11" ht="15" hidden="1" customHeight="1" x14ac:dyDescent="0.15">
      <c r="B89" s="289"/>
      <c r="C89" s="290" t="s">
        <v>424</v>
      </c>
      <c r="D89" s="287" t="s">
        <v>440</v>
      </c>
      <c r="E89" s="255">
        <v>227</v>
      </c>
      <c r="F89" s="255">
        <v>227</v>
      </c>
      <c r="G89" s="255">
        <v>9572</v>
      </c>
      <c r="H89" s="255">
        <v>220</v>
      </c>
      <c r="I89" s="256"/>
      <c r="J89" s="255">
        <v>7663</v>
      </c>
      <c r="K89" s="259"/>
    </row>
    <row r="90" spans="2:11" ht="15" hidden="1" customHeight="1" x14ac:dyDescent="0.15">
      <c r="B90" s="289"/>
      <c r="C90" s="290" t="s">
        <v>425</v>
      </c>
      <c r="D90" s="288"/>
      <c r="E90" s="255">
        <v>183</v>
      </c>
      <c r="F90" s="255">
        <v>147</v>
      </c>
      <c r="G90" s="255">
        <v>4395</v>
      </c>
      <c r="H90" s="255">
        <v>112</v>
      </c>
      <c r="I90" s="256"/>
      <c r="J90" s="255">
        <v>4135</v>
      </c>
      <c r="K90" s="259"/>
    </row>
    <row r="91" spans="2:11" ht="15" hidden="1" customHeight="1" x14ac:dyDescent="0.15">
      <c r="B91" s="289"/>
      <c r="C91" s="290" t="s">
        <v>426</v>
      </c>
      <c r="D91" s="288"/>
      <c r="E91" s="255">
        <v>26</v>
      </c>
      <c r="F91" s="255">
        <v>26</v>
      </c>
      <c r="G91" s="255">
        <v>1761</v>
      </c>
      <c r="H91" s="255">
        <v>22</v>
      </c>
      <c r="I91" s="256"/>
      <c r="J91" s="255">
        <v>1067</v>
      </c>
      <c r="K91" s="259"/>
    </row>
    <row r="92" spans="2:11" ht="15" hidden="1" customHeight="1" x14ac:dyDescent="0.15">
      <c r="B92" s="289"/>
      <c r="C92" s="290" t="s">
        <v>427</v>
      </c>
      <c r="D92" s="288"/>
      <c r="E92" s="255">
        <v>81</v>
      </c>
      <c r="F92" s="255">
        <v>81</v>
      </c>
      <c r="G92" s="255">
        <v>4673</v>
      </c>
      <c r="H92" s="255">
        <v>70</v>
      </c>
      <c r="I92" s="256"/>
      <c r="J92" s="255">
        <v>3917</v>
      </c>
      <c r="K92" s="259"/>
    </row>
    <row r="93" spans="2:11" s="297" customFormat="1" ht="15" hidden="1" customHeight="1" x14ac:dyDescent="0.15">
      <c r="B93" s="250"/>
      <c r="C93" s="290" t="s">
        <v>428</v>
      </c>
      <c r="D93" s="288"/>
      <c r="E93" s="263">
        <v>53</v>
      </c>
      <c r="F93" s="263">
        <v>53</v>
      </c>
      <c r="G93" s="263">
        <v>2277</v>
      </c>
      <c r="H93" s="263">
        <v>52</v>
      </c>
      <c r="I93" s="256"/>
      <c r="J93" s="263">
        <v>1926</v>
      </c>
      <c r="K93" s="259"/>
    </row>
    <row r="94" spans="2:11" ht="15" hidden="1" customHeight="1" x14ac:dyDescent="0.15">
      <c r="B94" s="285"/>
      <c r="C94" s="290" t="s">
        <v>429</v>
      </c>
      <c r="D94" s="288"/>
      <c r="E94" s="263">
        <v>100</v>
      </c>
      <c r="F94" s="263">
        <v>100</v>
      </c>
      <c r="G94" s="263">
        <v>3722</v>
      </c>
      <c r="H94" s="263">
        <v>96</v>
      </c>
      <c r="I94" s="256"/>
      <c r="J94" s="263">
        <v>3041</v>
      </c>
      <c r="K94" s="259"/>
    </row>
    <row r="95" spans="2:11" ht="15" hidden="1" customHeight="1" x14ac:dyDescent="0.15">
      <c r="B95" s="250"/>
      <c r="C95" s="230" t="s">
        <v>430</v>
      </c>
      <c r="D95" s="264"/>
      <c r="E95" s="265">
        <f>SUM(E96:E102)</f>
        <v>620</v>
      </c>
      <c r="F95" s="265">
        <f>SUM(F96:F102)</f>
        <v>484</v>
      </c>
      <c r="G95" s="265">
        <f>SUM(G96:G102)</f>
        <v>14500</v>
      </c>
      <c r="H95" s="265">
        <f>SUM(H96:H102)</f>
        <v>343</v>
      </c>
      <c r="I95" s="265">
        <v>99709</v>
      </c>
      <c r="J95" s="265">
        <f>SUM(J96:J102)</f>
        <v>9649</v>
      </c>
      <c r="K95" s="266">
        <v>72.8</v>
      </c>
    </row>
    <row r="96" spans="2:11" ht="15" hidden="1" customHeight="1" x14ac:dyDescent="0.15">
      <c r="B96" s="252"/>
      <c r="C96" s="292" t="s">
        <v>431</v>
      </c>
      <c r="D96" s="287" t="s">
        <v>440</v>
      </c>
      <c r="E96" s="269">
        <v>180</v>
      </c>
      <c r="F96" s="270">
        <v>137</v>
      </c>
      <c r="G96" s="270">
        <v>5140</v>
      </c>
      <c r="H96" s="270">
        <v>90</v>
      </c>
      <c r="I96" s="271"/>
      <c r="J96" s="270">
        <v>3375</v>
      </c>
      <c r="K96" s="272"/>
    </row>
    <row r="97" spans="2:11" ht="15" hidden="1" customHeight="1" x14ac:dyDescent="0.15">
      <c r="B97" s="252"/>
      <c r="C97" s="293" t="s">
        <v>432</v>
      </c>
      <c r="D97" s="287"/>
      <c r="E97" s="275">
        <v>100</v>
      </c>
      <c r="F97" s="275">
        <v>88</v>
      </c>
      <c r="G97" s="275">
        <v>1800</v>
      </c>
      <c r="H97" s="275">
        <v>82</v>
      </c>
      <c r="I97" s="256"/>
      <c r="J97" s="275">
        <v>1429</v>
      </c>
      <c r="K97" s="259"/>
    </row>
    <row r="98" spans="2:11" ht="15" hidden="1" customHeight="1" x14ac:dyDescent="0.15">
      <c r="B98" s="252"/>
      <c r="C98" s="293" t="s">
        <v>433</v>
      </c>
      <c r="D98" s="287"/>
      <c r="E98" s="275">
        <v>76</v>
      </c>
      <c r="F98" s="275">
        <v>33</v>
      </c>
      <c r="G98" s="275">
        <v>630</v>
      </c>
      <c r="H98" s="275">
        <v>19</v>
      </c>
      <c r="I98" s="256"/>
      <c r="J98" s="275">
        <v>473</v>
      </c>
      <c r="K98" s="259"/>
    </row>
    <row r="99" spans="2:11" ht="15" hidden="1" customHeight="1" x14ac:dyDescent="0.15">
      <c r="B99" s="252"/>
      <c r="C99" s="293" t="s">
        <v>434</v>
      </c>
      <c r="D99" s="287"/>
      <c r="E99" s="275">
        <v>60</v>
      </c>
      <c r="F99" s="275">
        <v>43</v>
      </c>
      <c r="G99" s="275">
        <v>1500</v>
      </c>
      <c r="H99" s="275">
        <v>39</v>
      </c>
      <c r="I99" s="256"/>
      <c r="J99" s="275">
        <v>1335</v>
      </c>
      <c r="K99" s="259"/>
    </row>
    <row r="100" spans="2:11" ht="15" hidden="1" customHeight="1" x14ac:dyDescent="0.15">
      <c r="B100" s="252"/>
      <c r="C100" s="293" t="s">
        <v>435</v>
      </c>
      <c r="D100" s="287"/>
      <c r="E100" s="275">
        <v>9</v>
      </c>
      <c r="F100" s="275">
        <v>2</v>
      </c>
      <c r="G100" s="275">
        <v>80</v>
      </c>
      <c r="H100" s="275">
        <v>2</v>
      </c>
      <c r="I100" s="256"/>
      <c r="J100" s="275">
        <v>48</v>
      </c>
      <c r="K100" s="259"/>
    </row>
    <row r="101" spans="2:11" ht="15" hidden="1" customHeight="1" x14ac:dyDescent="0.15">
      <c r="B101" s="252"/>
      <c r="C101" s="293" t="s">
        <v>436</v>
      </c>
      <c r="D101" s="287"/>
      <c r="E101" s="275">
        <v>125</v>
      </c>
      <c r="F101" s="275">
        <v>116</v>
      </c>
      <c r="G101" s="275">
        <v>3550</v>
      </c>
      <c r="H101" s="275">
        <v>75</v>
      </c>
      <c r="I101" s="256"/>
      <c r="J101" s="275">
        <v>2067</v>
      </c>
      <c r="K101" s="259"/>
    </row>
    <row r="102" spans="2:11" ht="15" hidden="1" customHeight="1" x14ac:dyDescent="0.15">
      <c r="B102" s="276"/>
      <c r="C102" s="294" t="s">
        <v>437</v>
      </c>
      <c r="D102" s="295"/>
      <c r="E102" s="279">
        <v>70</v>
      </c>
      <c r="F102" s="279">
        <v>65</v>
      </c>
      <c r="G102" s="279">
        <v>1800</v>
      </c>
      <c r="H102" s="279">
        <v>36</v>
      </c>
      <c r="I102" s="280"/>
      <c r="J102" s="279">
        <v>922</v>
      </c>
      <c r="K102" s="281"/>
    </row>
    <row r="103" spans="2:11" ht="15" customHeight="1" x14ac:dyDescent="0.15">
      <c r="B103" s="234" t="s">
        <v>444</v>
      </c>
      <c r="C103" s="235"/>
      <c r="D103" s="236"/>
      <c r="E103" s="237">
        <f t="shared" ref="E103:J103" si="3">E104+E111+E115+E122</f>
        <v>3390</v>
      </c>
      <c r="F103" s="237">
        <f t="shared" si="3"/>
        <v>3215</v>
      </c>
      <c r="G103" s="237">
        <f t="shared" si="3"/>
        <v>99960</v>
      </c>
      <c r="H103" s="237">
        <f t="shared" si="3"/>
        <v>2546</v>
      </c>
      <c r="I103" s="237">
        <f t="shared" si="3"/>
        <v>626290</v>
      </c>
      <c r="J103" s="237">
        <f t="shared" si="3"/>
        <v>80415</v>
      </c>
      <c r="K103" s="296">
        <v>85.8</v>
      </c>
    </row>
    <row r="104" spans="2:11" ht="15" hidden="1" customHeight="1" x14ac:dyDescent="0.15">
      <c r="B104" s="250"/>
      <c r="C104" s="224" t="s">
        <v>410</v>
      </c>
      <c r="D104" s="251"/>
      <c r="E104" s="242">
        <f>SUM(E105:E110)</f>
        <v>893</v>
      </c>
      <c r="F104" s="242">
        <f>SUM(F105:F110)</f>
        <v>893</v>
      </c>
      <c r="G104" s="242">
        <f>SUM(G105:G110)</f>
        <v>24500</v>
      </c>
      <c r="H104" s="242">
        <f>SUM(H105:H110)</f>
        <v>873</v>
      </c>
      <c r="I104" s="242">
        <v>183022</v>
      </c>
      <c r="J104" s="242">
        <f>SUM(J105:J110)</f>
        <v>22886</v>
      </c>
      <c r="K104" s="244">
        <v>99.53</v>
      </c>
    </row>
    <row r="105" spans="2:11" ht="15" hidden="1" customHeight="1" x14ac:dyDescent="0.15">
      <c r="B105" s="285"/>
      <c r="C105" s="286" t="s">
        <v>411</v>
      </c>
      <c r="D105" s="287" t="s">
        <v>439</v>
      </c>
      <c r="E105" s="255">
        <v>613</v>
      </c>
      <c r="F105" s="255">
        <v>613</v>
      </c>
      <c r="G105" s="255">
        <v>16970</v>
      </c>
      <c r="H105" s="255">
        <v>602</v>
      </c>
      <c r="I105" s="256"/>
      <c r="J105" s="255">
        <v>15568</v>
      </c>
      <c r="K105" s="256"/>
    </row>
    <row r="106" spans="2:11" ht="15" hidden="1" customHeight="1" x14ac:dyDescent="0.15">
      <c r="B106" s="285"/>
      <c r="C106" s="286" t="s">
        <v>413</v>
      </c>
      <c r="D106" s="288"/>
      <c r="E106" s="255">
        <v>79</v>
      </c>
      <c r="F106" s="255">
        <v>79</v>
      </c>
      <c r="G106" s="255">
        <v>1770</v>
      </c>
      <c r="H106" s="255">
        <v>71</v>
      </c>
      <c r="I106" s="256"/>
      <c r="J106" s="255">
        <v>2342</v>
      </c>
      <c r="K106" s="256"/>
    </row>
    <row r="107" spans="2:11" ht="15" hidden="1" customHeight="1" x14ac:dyDescent="0.15">
      <c r="B107" s="285"/>
      <c r="C107" s="286" t="s">
        <v>414</v>
      </c>
      <c r="D107" s="288"/>
      <c r="E107" s="255">
        <v>72</v>
      </c>
      <c r="F107" s="255">
        <v>72</v>
      </c>
      <c r="G107" s="255">
        <v>1660</v>
      </c>
      <c r="H107" s="255">
        <v>72</v>
      </c>
      <c r="I107" s="256"/>
      <c r="J107" s="255">
        <v>1645</v>
      </c>
      <c r="K107" s="256"/>
    </row>
    <row r="108" spans="2:11" ht="15" hidden="1" customHeight="1" x14ac:dyDescent="0.15">
      <c r="B108" s="285"/>
      <c r="C108" s="286" t="s">
        <v>415</v>
      </c>
      <c r="D108" s="288"/>
      <c r="E108" s="255">
        <v>52</v>
      </c>
      <c r="F108" s="255">
        <v>52</v>
      </c>
      <c r="G108" s="255">
        <v>1820</v>
      </c>
      <c r="H108" s="255">
        <v>51</v>
      </c>
      <c r="I108" s="256"/>
      <c r="J108" s="255">
        <v>1243</v>
      </c>
      <c r="K108" s="256"/>
    </row>
    <row r="109" spans="2:11" ht="15" hidden="1" customHeight="1" x14ac:dyDescent="0.15">
      <c r="B109" s="285"/>
      <c r="C109" s="286" t="s">
        <v>416</v>
      </c>
      <c r="D109" s="288"/>
      <c r="E109" s="255">
        <v>68</v>
      </c>
      <c r="F109" s="255">
        <v>68</v>
      </c>
      <c r="G109" s="255">
        <v>2010</v>
      </c>
      <c r="H109" s="255">
        <v>68</v>
      </c>
      <c r="I109" s="256"/>
      <c r="J109" s="255">
        <v>1788</v>
      </c>
      <c r="K109" s="256"/>
    </row>
    <row r="110" spans="2:11" ht="15" hidden="1" customHeight="1" x14ac:dyDescent="0.15">
      <c r="B110" s="285"/>
      <c r="C110" s="286" t="s">
        <v>417</v>
      </c>
      <c r="D110" s="288"/>
      <c r="E110" s="255">
        <v>9</v>
      </c>
      <c r="F110" s="255">
        <v>9</v>
      </c>
      <c r="G110" s="255">
        <v>270</v>
      </c>
      <c r="H110" s="255">
        <v>9</v>
      </c>
      <c r="I110" s="256"/>
      <c r="J110" s="255">
        <v>300</v>
      </c>
      <c r="K110" s="256"/>
    </row>
    <row r="111" spans="2:11" s="297" customFormat="1" ht="15" hidden="1" customHeight="1" x14ac:dyDescent="0.15">
      <c r="B111" s="250"/>
      <c r="C111" s="224" t="s">
        <v>418</v>
      </c>
      <c r="D111" s="251"/>
      <c r="E111" s="242">
        <f>SUM(E112:E114)</f>
        <v>1207</v>
      </c>
      <c r="F111" s="242">
        <f>SUM(F112:F114)</f>
        <v>1204</v>
      </c>
      <c r="G111" s="242">
        <f>SUM(G112:G114)</f>
        <v>34560</v>
      </c>
      <c r="H111" s="242">
        <f>SUM(H112:H114)</f>
        <v>745</v>
      </c>
      <c r="I111" s="242">
        <v>195025</v>
      </c>
      <c r="J111" s="242">
        <f>SUM(J112:J114)</f>
        <v>25959</v>
      </c>
      <c r="K111" s="244">
        <v>79.2</v>
      </c>
    </row>
    <row r="112" spans="2:11" ht="15" hidden="1" customHeight="1" x14ac:dyDescent="0.15">
      <c r="B112" s="289"/>
      <c r="C112" s="290" t="s">
        <v>419</v>
      </c>
      <c r="D112" s="287" t="s">
        <v>440</v>
      </c>
      <c r="E112" s="255">
        <v>848</v>
      </c>
      <c r="F112" s="255">
        <v>848</v>
      </c>
      <c r="G112" s="255">
        <v>23200</v>
      </c>
      <c r="H112" s="255">
        <v>488</v>
      </c>
      <c r="I112" s="256"/>
      <c r="J112" s="255">
        <v>16779</v>
      </c>
      <c r="K112" s="259"/>
    </row>
    <row r="113" spans="2:11" ht="15" hidden="1" customHeight="1" x14ac:dyDescent="0.15">
      <c r="B113" s="289"/>
      <c r="C113" s="290" t="s">
        <v>421</v>
      </c>
      <c r="D113" s="288"/>
      <c r="E113" s="255">
        <v>213</v>
      </c>
      <c r="F113" s="255">
        <v>213</v>
      </c>
      <c r="G113" s="255">
        <v>6860</v>
      </c>
      <c r="H113" s="255">
        <v>117</v>
      </c>
      <c r="I113" s="256"/>
      <c r="J113" s="255">
        <v>5430</v>
      </c>
      <c r="K113" s="259"/>
    </row>
    <row r="114" spans="2:11" ht="21" hidden="1" x14ac:dyDescent="0.15">
      <c r="B114" s="289"/>
      <c r="C114" s="286" t="s">
        <v>441</v>
      </c>
      <c r="D114" s="291" t="s">
        <v>442</v>
      </c>
      <c r="E114" s="255">
        <v>146</v>
      </c>
      <c r="F114" s="255">
        <v>143</v>
      </c>
      <c r="G114" s="255">
        <v>4500</v>
      </c>
      <c r="H114" s="255">
        <v>140</v>
      </c>
      <c r="I114" s="256"/>
      <c r="J114" s="255">
        <v>3750</v>
      </c>
      <c r="K114" s="259"/>
    </row>
    <row r="115" spans="2:11" ht="15" hidden="1" customHeight="1" x14ac:dyDescent="0.15">
      <c r="B115" s="250"/>
      <c r="C115" s="224" t="s">
        <v>423</v>
      </c>
      <c r="D115" s="251"/>
      <c r="E115" s="242">
        <f>SUM(E116:E121)</f>
        <v>670</v>
      </c>
      <c r="F115" s="242">
        <f>SUM(F116:F121)</f>
        <v>634</v>
      </c>
      <c r="G115" s="242">
        <f>SUM(G116:G121)</f>
        <v>26400</v>
      </c>
      <c r="H115" s="242">
        <f>SUM(H116:H121)</f>
        <v>573</v>
      </c>
      <c r="I115" s="242">
        <v>145293</v>
      </c>
      <c r="J115" s="242">
        <f>SUM(J116:J121)</f>
        <v>21714</v>
      </c>
      <c r="K115" s="244">
        <v>88</v>
      </c>
    </row>
    <row r="116" spans="2:11" ht="15" hidden="1" customHeight="1" x14ac:dyDescent="0.15">
      <c r="B116" s="289"/>
      <c r="C116" s="290" t="s">
        <v>424</v>
      </c>
      <c r="D116" s="287" t="s">
        <v>440</v>
      </c>
      <c r="E116" s="255">
        <v>227</v>
      </c>
      <c r="F116" s="255">
        <v>227</v>
      </c>
      <c r="G116" s="255">
        <v>9572</v>
      </c>
      <c r="H116" s="255">
        <v>220</v>
      </c>
      <c r="I116" s="256"/>
      <c r="J116" s="255">
        <v>7659</v>
      </c>
      <c r="K116" s="259"/>
    </row>
    <row r="117" spans="2:11" ht="15" hidden="1" customHeight="1" x14ac:dyDescent="0.15">
      <c r="B117" s="289"/>
      <c r="C117" s="290" t="s">
        <v>425</v>
      </c>
      <c r="D117" s="288"/>
      <c r="E117" s="255">
        <v>183</v>
      </c>
      <c r="F117" s="255">
        <v>147</v>
      </c>
      <c r="G117" s="255">
        <v>4395</v>
      </c>
      <c r="H117" s="255">
        <v>112</v>
      </c>
      <c r="I117" s="256"/>
      <c r="J117" s="255">
        <v>4106</v>
      </c>
      <c r="K117" s="259"/>
    </row>
    <row r="118" spans="2:11" ht="15" hidden="1" customHeight="1" x14ac:dyDescent="0.15">
      <c r="B118" s="289"/>
      <c r="C118" s="290" t="s">
        <v>426</v>
      </c>
      <c r="D118" s="288"/>
      <c r="E118" s="255">
        <v>26</v>
      </c>
      <c r="F118" s="255">
        <v>26</v>
      </c>
      <c r="G118" s="255">
        <v>1761</v>
      </c>
      <c r="H118" s="255">
        <v>22</v>
      </c>
      <c r="I118" s="256"/>
      <c r="J118" s="255">
        <v>1073</v>
      </c>
      <c r="K118" s="259"/>
    </row>
    <row r="119" spans="2:11" ht="15" hidden="1" customHeight="1" x14ac:dyDescent="0.15">
      <c r="B119" s="289"/>
      <c r="C119" s="290" t="s">
        <v>427</v>
      </c>
      <c r="D119" s="288"/>
      <c r="E119" s="255">
        <v>81</v>
      </c>
      <c r="F119" s="255">
        <v>81</v>
      </c>
      <c r="G119" s="255">
        <v>4673</v>
      </c>
      <c r="H119" s="255">
        <v>71</v>
      </c>
      <c r="I119" s="256"/>
      <c r="J119" s="255">
        <v>3969</v>
      </c>
      <c r="K119" s="259"/>
    </row>
    <row r="120" spans="2:11" s="297" customFormat="1" ht="15" hidden="1" customHeight="1" x14ac:dyDescent="0.15">
      <c r="B120" s="250"/>
      <c r="C120" s="290" t="s">
        <v>428</v>
      </c>
      <c r="D120" s="288"/>
      <c r="E120" s="263">
        <v>53</v>
      </c>
      <c r="F120" s="263">
        <v>53</v>
      </c>
      <c r="G120" s="263">
        <v>2277</v>
      </c>
      <c r="H120" s="263">
        <v>52</v>
      </c>
      <c r="I120" s="256"/>
      <c r="J120" s="263">
        <v>1974</v>
      </c>
      <c r="K120" s="259"/>
    </row>
    <row r="121" spans="2:11" ht="15" hidden="1" customHeight="1" x14ac:dyDescent="0.15">
      <c r="B121" s="285"/>
      <c r="C121" s="290" t="s">
        <v>429</v>
      </c>
      <c r="D121" s="288"/>
      <c r="E121" s="263">
        <v>100</v>
      </c>
      <c r="F121" s="263">
        <v>100</v>
      </c>
      <c r="G121" s="263">
        <v>3722</v>
      </c>
      <c r="H121" s="263">
        <v>96</v>
      </c>
      <c r="I121" s="256"/>
      <c r="J121" s="263">
        <v>2933</v>
      </c>
      <c r="K121" s="259"/>
    </row>
    <row r="122" spans="2:11" ht="15" hidden="1" customHeight="1" x14ac:dyDescent="0.15">
      <c r="B122" s="250"/>
      <c r="C122" s="230" t="s">
        <v>430</v>
      </c>
      <c r="D122" s="264"/>
      <c r="E122" s="265">
        <f>SUM(E123:E129)</f>
        <v>620</v>
      </c>
      <c r="F122" s="265">
        <f>SUM(F123:F129)</f>
        <v>484</v>
      </c>
      <c r="G122" s="265">
        <f>SUM(G123:G129)</f>
        <v>14500</v>
      </c>
      <c r="H122" s="265">
        <f>SUM(H123:H129)</f>
        <v>355</v>
      </c>
      <c r="I122" s="265">
        <v>102950</v>
      </c>
      <c r="J122" s="265">
        <f>SUM(J123:J129)</f>
        <v>9856</v>
      </c>
      <c r="K122" s="266">
        <v>74.3</v>
      </c>
    </row>
    <row r="123" spans="2:11" ht="15" hidden="1" customHeight="1" x14ac:dyDescent="0.15">
      <c r="B123" s="252"/>
      <c r="C123" s="292" t="s">
        <v>431</v>
      </c>
      <c r="D123" s="287" t="s">
        <v>440</v>
      </c>
      <c r="E123" s="269">
        <v>180</v>
      </c>
      <c r="F123" s="270">
        <v>137</v>
      </c>
      <c r="G123" s="270">
        <v>5140</v>
      </c>
      <c r="H123" s="270">
        <v>96</v>
      </c>
      <c r="I123" s="271"/>
      <c r="J123" s="270">
        <v>3448</v>
      </c>
      <c r="K123" s="272"/>
    </row>
    <row r="124" spans="2:11" ht="15" hidden="1" customHeight="1" x14ac:dyDescent="0.15">
      <c r="B124" s="252"/>
      <c r="C124" s="293" t="s">
        <v>432</v>
      </c>
      <c r="D124" s="287"/>
      <c r="E124" s="275">
        <v>100</v>
      </c>
      <c r="F124" s="275">
        <v>88</v>
      </c>
      <c r="G124" s="275">
        <v>1800</v>
      </c>
      <c r="H124" s="275">
        <v>82</v>
      </c>
      <c r="I124" s="256"/>
      <c r="J124" s="275">
        <v>1446</v>
      </c>
      <c r="K124" s="259"/>
    </row>
    <row r="125" spans="2:11" ht="15" hidden="1" customHeight="1" x14ac:dyDescent="0.15">
      <c r="B125" s="252"/>
      <c r="C125" s="293" t="s">
        <v>433</v>
      </c>
      <c r="D125" s="287"/>
      <c r="E125" s="275">
        <v>76</v>
      </c>
      <c r="F125" s="275">
        <v>33</v>
      </c>
      <c r="G125" s="275">
        <v>630</v>
      </c>
      <c r="H125" s="275">
        <v>19</v>
      </c>
      <c r="I125" s="256"/>
      <c r="J125" s="275">
        <v>2128</v>
      </c>
      <c r="K125" s="259"/>
    </row>
    <row r="126" spans="2:11" ht="15" hidden="1" customHeight="1" x14ac:dyDescent="0.15">
      <c r="B126" s="252"/>
      <c r="C126" s="293" t="s">
        <v>434</v>
      </c>
      <c r="D126" s="287"/>
      <c r="E126" s="275">
        <v>60</v>
      </c>
      <c r="F126" s="275">
        <v>43</v>
      </c>
      <c r="G126" s="275">
        <v>1500</v>
      </c>
      <c r="H126" s="275">
        <v>42</v>
      </c>
      <c r="I126" s="256"/>
      <c r="J126" s="275">
        <v>945</v>
      </c>
      <c r="K126" s="259"/>
    </row>
    <row r="127" spans="2:11" ht="15" hidden="1" customHeight="1" x14ac:dyDescent="0.15">
      <c r="B127" s="252"/>
      <c r="C127" s="293" t="s">
        <v>435</v>
      </c>
      <c r="D127" s="287"/>
      <c r="E127" s="275">
        <v>9</v>
      </c>
      <c r="F127" s="275">
        <v>2</v>
      </c>
      <c r="G127" s="275">
        <v>80</v>
      </c>
      <c r="H127" s="275">
        <v>2</v>
      </c>
      <c r="I127" s="256"/>
      <c r="J127" s="275">
        <v>465</v>
      </c>
      <c r="K127" s="259"/>
    </row>
    <row r="128" spans="2:11" ht="15" hidden="1" customHeight="1" x14ac:dyDescent="0.15">
      <c r="B128" s="252"/>
      <c r="C128" s="293" t="s">
        <v>436</v>
      </c>
      <c r="D128" s="287"/>
      <c r="E128" s="275">
        <v>125</v>
      </c>
      <c r="F128" s="275">
        <v>116</v>
      </c>
      <c r="G128" s="275">
        <v>3550</v>
      </c>
      <c r="H128" s="275">
        <v>77</v>
      </c>
      <c r="I128" s="256"/>
      <c r="J128" s="275">
        <v>1377</v>
      </c>
      <c r="K128" s="259"/>
    </row>
    <row r="129" spans="2:11" ht="15" hidden="1" customHeight="1" x14ac:dyDescent="0.15">
      <c r="B129" s="276"/>
      <c r="C129" s="294" t="s">
        <v>437</v>
      </c>
      <c r="D129" s="295"/>
      <c r="E129" s="279">
        <v>70</v>
      </c>
      <c r="F129" s="279">
        <v>65</v>
      </c>
      <c r="G129" s="279">
        <v>1800</v>
      </c>
      <c r="H129" s="279">
        <v>37</v>
      </c>
      <c r="I129" s="280"/>
      <c r="J129" s="279">
        <v>47</v>
      </c>
      <c r="K129" s="281"/>
    </row>
    <row r="130" spans="2:11" ht="15" customHeight="1" x14ac:dyDescent="0.15">
      <c r="B130" s="234" t="s">
        <v>445</v>
      </c>
      <c r="C130" s="235"/>
      <c r="D130" s="236"/>
      <c r="E130" s="237">
        <f t="shared" ref="E130:J130" si="4">E131+E138+E142+E149</f>
        <v>3390</v>
      </c>
      <c r="F130" s="237">
        <f t="shared" si="4"/>
        <v>3215</v>
      </c>
      <c r="G130" s="237">
        <f t="shared" si="4"/>
        <v>99960</v>
      </c>
      <c r="H130" s="237">
        <f t="shared" si="4"/>
        <v>2596.46</v>
      </c>
      <c r="I130" s="237">
        <f t="shared" si="4"/>
        <v>641547</v>
      </c>
      <c r="J130" s="237">
        <f t="shared" si="4"/>
        <v>82146</v>
      </c>
      <c r="K130" s="296">
        <v>89</v>
      </c>
    </row>
    <row r="131" spans="2:11" ht="15" hidden="1" customHeight="1" x14ac:dyDescent="0.15">
      <c r="B131" s="250"/>
      <c r="C131" s="224" t="s">
        <v>410</v>
      </c>
      <c r="D131" s="251"/>
      <c r="E131" s="242">
        <f>SUM(E132:E137)</f>
        <v>893</v>
      </c>
      <c r="F131" s="242">
        <f>SUM(F132:F137)</f>
        <v>893</v>
      </c>
      <c r="G131" s="242">
        <f>SUM(G132:G137)</f>
        <v>24500</v>
      </c>
      <c r="H131" s="242">
        <f>SUM(H132:H137)</f>
        <v>874.44999999999993</v>
      </c>
      <c r="I131" s="242">
        <v>183599</v>
      </c>
      <c r="J131" s="242">
        <f>SUM(J132:J137)</f>
        <v>22823</v>
      </c>
      <c r="K131" s="244">
        <v>99.9</v>
      </c>
    </row>
    <row r="132" spans="2:11" ht="15" hidden="1" customHeight="1" x14ac:dyDescent="0.15">
      <c r="B132" s="252"/>
      <c r="C132" s="292" t="s">
        <v>411</v>
      </c>
      <c r="D132" s="287" t="s">
        <v>439</v>
      </c>
      <c r="E132" s="298">
        <v>613</v>
      </c>
      <c r="F132" s="298">
        <v>613</v>
      </c>
      <c r="G132" s="298">
        <v>16970</v>
      </c>
      <c r="H132" s="298">
        <v>602</v>
      </c>
      <c r="I132" s="256"/>
      <c r="J132" s="298">
        <v>15566</v>
      </c>
      <c r="K132" s="256"/>
    </row>
    <row r="133" spans="2:11" ht="15" hidden="1" customHeight="1" x14ac:dyDescent="0.15">
      <c r="B133" s="252"/>
      <c r="C133" s="293" t="s">
        <v>413</v>
      </c>
      <c r="D133" s="288"/>
      <c r="E133" s="299">
        <v>79</v>
      </c>
      <c r="F133" s="299">
        <v>79</v>
      </c>
      <c r="G133" s="299">
        <v>1770</v>
      </c>
      <c r="H133" s="299">
        <v>71.03</v>
      </c>
      <c r="I133" s="256"/>
      <c r="J133" s="299">
        <v>2283</v>
      </c>
      <c r="K133" s="256"/>
    </row>
    <row r="134" spans="2:11" ht="15" hidden="1" customHeight="1" x14ac:dyDescent="0.15">
      <c r="B134" s="252"/>
      <c r="C134" s="293" t="s">
        <v>414</v>
      </c>
      <c r="D134" s="288"/>
      <c r="E134" s="299">
        <v>72</v>
      </c>
      <c r="F134" s="299">
        <v>72</v>
      </c>
      <c r="G134" s="299">
        <v>1660</v>
      </c>
      <c r="H134" s="299">
        <v>72</v>
      </c>
      <c r="I134" s="256"/>
      <c r="J134" s="299">
        <v>1634</v>
      </c>
      <c r="K134" s="256"/>
    </row>
    <row r="135" spans="2:11" ht="15" hidden="1" customHeight="1" x14ac:dyDescent="0.15">
      <c r="B135" s="252"/>
      <c r="C135" s="293" t="s">
        <v>415</v>
      </c>
      <c r="D135" s="288"/>
      <c r="E135" s="299">
        <v>52</v>
      </c>
      <c r="F135" s="299">
        <v>52</v>
      </c>
      <c r="G135" s="299">
        <v>1820</v>
      </c>
      <c r="H135" s="299">
        <v>52.42</v>
      </c>
      <c r="I135" s="256"/>
      <c r="J135" s="299">
        <v>1244</v>
      </c>
      <c r="K135" s="256"/>
    </row>
    <row r="136" spans="2:11" ht="15" hidden="1" customHeight="1" x14ac:dyDescent="0.15">
      <c r="B136" s="252"/>
      <c r="C136" s="293" t="s">
        <v>416</v>
      </c>
      <c r="D136" s="288"/>
      <c r="E136" s="299">
        <v>68</v>
      </c>
      <c r="F136" s="299">
        <v>68</v>
      </c>
      <c r="G136" s="299">
        <v>2010</v>
      </c>
      <c r="H136" s="299">
        <v>68</v>
      </c>
      <c r="I136" s="256"/>
      <c r="J136" s="299">
        <v>2079</v>
      </c>
      <c r="K136" s="256"/>
    </row>
    <row r="137" spans="2:11" ht="15" hidden="1" customHeight="1" x14ac:dyDescent="0.15">
      <c r="B137" s="252"/>
      <c r="C137" s="300" t="s">
        <v>417</v>
      </c>
      <c r="D137" s="288"/>
      <c r="E137" s="301">
        <v>9</v>
      </c>
      <c r="F137" s="301">
        <v>9</v>
      </c>
      <c r="G137" s="301">
        <v>270</v>
      </c>
      <c r="H137" s="301">
        <v>9</v>
      </c>
      <c r="I137" s="256"/>
      <c r="J137" s="301">
        <v>17</v>
      </c>
      <c r="K137" s="256"/>
    </row>
    <row r="138" spans="2:11" s="297" customFormat="1" ht="15" hidden="1" customHeight="1" x14ac:dyDescent="0.15">
      <c r="B138" s="250"/>
      <c r="C138" s="224" t="s">
        <v>418</v>
      </c>
      <c r="D138" s="251"/>
      <c r="E138" s="242">
        <f>SUM(E139:E141)</f>
        <v>1207</v>
      </c>
      <c r="F138" s="242">
        <f>SUM(F139:F141)</f>
        <v>1204</v>
      </c>
      <c r="G138" s="242">
        <f>SUM(G139:G141)</f>
        <v>34560</v>
      </c>
      <c r="H138" s="242">
        <f>SUM(H139:H141)</f>
        <v>771.4</v>
      </c>
      <c r="I138" s="242">
        <v>202589</v>
      </c>
      <c r="J138" s="242">
        <f>SUM(J139:J141)</f>
        <v>26640</v>
      </c>
      <c r="K138" s="244">
        <v>80.099999999999994</v>
      </c>
    </row>
    <row r="139" spans="2:11" ht="15" hidden="1" customHeight="1" x14ac:dyDescent="0.15">
      <c r="B139" s="257"/>
      <c r="C139" s="302" t="s">
        <v>419</v>
      </c>
      <c r="D139" s="287" t="s">
        <v>440</v>
      </c>
      <c r="E139" s="298">
        <v>848</v>
      </c>
      <c r="F139" s="298">
        <v>848</v>
      </c>
      <c r="G139" s="298">
        <v>23200</v>
      </c>
      <c r="H139" s="298">
        <v>511.6</v>
      </c>
      <c r="I139" s="256"/>
      <c r="J139" s="298">
        <v>17236</v>
      </c>
      <c r="K139" s="259"/>
    </row>
    <row r="140" spans="2:11" ht="15" hidden="1" customHeight="1" x14ac:dyDescent="0.15">
      <c r="B140" s="257"/>
      <c r="C140" s="302" t="s">
        <v>421</v>
      </c>
      <c r="D140" s="303"/>
      <c r="E140" s="299">
        <v>213</v>
      </c>
      <c r="F140" s="299">
        <v>213</v>
      </c>
      <c r="G140" s="299">
        <v>6860</v>
      </c>
      <c r="H140" s="299">
        <v>119.9</v>
      </c>
      <c r="I140" s="256"/>
      <c r="J140" s="299">
        <v>5689</v>
      </c>
      <c r="K140" s="259"/>
    </row>
    <row r="141" spans="2:11" ht="21" hidden="1" x14ac:dyDescent="0.15">
      <c r="B141" s="257"/>
      <c r="C141" s="300" t="s">
        <v>441</v>
      </c>
      <c r="D141" s="304" t="s">
        <v>442</v>
      </c>
      <c r="E141" s="301">
        <v>146</v>
      </c>
      <c r="F141" s="301">
        <v>143</v>
      </c>
      <c r="G141" s="301">
        <v>4500</v>
      </c>
      <c r="H141" s="301">
        <v>139.9</v>
      </c>
      <c r="I141" s="256"/>
      <c r="J141" s="301">
        <v>3715</v>
      </c>
      <c r="K141" s="259"/>
    </row>
    <row r="142" spans="2:11" ht="15" hidden="1" customHeight="1" x14ac:dyDescent="0.15">
      <c r="B142" s="250"/>
      <c r="C142" s="224" t="s">
        <v>423</v>
      </c>
      <c r="D142" s="251"/>
      <c r="E142" s="242">
        <f>SUM(E143:E148)</f>
        <v>670</v>
      </c>
      <c r="F142" s="242">
        <f>SUM(F143:F148)</f>
        <v>634</v>
      </c>
      <c r="G142" s="242">
        <f>SUM(G143:G148)</f>
        <v>26400</v>
      </c>
      <c r="H142" s="242">
        <f>SUM(H143:H148)</f>
        <v>575.83000000000004</v>
      </c>
      <c r="I142" s="242">
        <v>146506</v>
      </c>
      <c r="J142" s="242">
        <f>SUM(J143:J148)</f>
        <v>22196</v>
      </c>
      <c r="K142" s="244">
        <v>94.7</v>
      </c>
    </row>
    <row r="143" spans="2:11" ht="15" hidden="1" customHeight="1" x14ac:dyDescent="0.15">
      <c r="B143" s="257"/>
      <c r="C143" s="305" t="s">
        <v>424</v>
      </c>
      <c r="D143" s="287" t="s">
        <v>440</v>
      </c>
      <c r="E143" s="298">
        <v>227</v>
      </c>
      <c r="F143" s="298">
        <v>227</v>
      </c>
      <c r="G143" s="298">
        <v>9572</v>
      </c>
      <c r="H143" s="298">
        <v>220</v>
      </c>
      <c r="I143" s="256"/>
      <c r="J143" s="298">
        <v>7764</v>
      </c>
      <c r="K143" s="259"/>
    </row>
    <row r="144" spans="2:11" ht="15" hidden="1" customHeight="1" x14ac:dyDescent="0.15">
      <c r="B144" s="257"/>
      <c r="C144" s="306" t="s">
        <v>425</v>
      </c>
      <c r="D144" s="288"/>
      <c r="E144" s="299">
        <v>183</v>
      </c>
      <c r="F144" s="299">
        <v>147</v>
      </c>
      <c r="G144" s="299">
        <v>4395</v>
      </c>
      <c r="H144" s="299">
        <v>113.35</v>
      </c>
      <c r="I144" s="256"/>
      <c r="J144" s="299">
        <v>4206</v>
      </c>
      <c r="K144" s="259"/>
    </row>
    <row r="145" spans="2:11" ht="15" hidden="1" customHeight="1" x14ac:dyDescent="0.15">
      <c r="B145" s="257"/>
      <c r="C145" s="306" t="s">
        <v>426</v>
      </c>
      <c r="D145" s="288"/>
      <c r="E145" s="299">
        <v>26</v>
      </c>
      <c r="F145" s="299">
        <v>26</v>
      </c>
      <c r="G145" s="299">
        <v>1761</v>
      </c>
      <c r="H145" s="299">
        <v>22</v>
      </c>
      <c r="I145" s="256"/>
      <c r="J145" s="299">
        <v>1070</v>
      </c>
      <c r="K145" s="259"/>
    </row>
    <row r="146" spans="2:11" ht="15" hidden="1" customHeight="1" x14ac:dyDescent="0.15">
      <c r="B146" s="257"/>
      <c r="C146" s="306" t="s">
        <v>427</v>
      </c>
      <c r="D146" s="288"/>
      <c r="E146" s="301">
        <v>81</v>
      </c>
      <c r="F146" s="301">
        <v>81</v>
      </c>
      <c r="G146" s="301">
        <v>4673</v>
      </c>
      <c r="H146" s="301">
        <v>72.39</v>
      </c>
      <c r="I146" s="256"/>
      <c r="J146" s="301">
        <v>4128</v>
      </c>
      <c r="K146" s="259"/>
    </row>
    <row r="147" spans="2:11" s="297" customFormat="1" ht="15" hidden="1" customHeight="1" x14ac:dyDescent="0.15">
      <c r="B147" s="262"/>
      <c r="C147" s="306" t="s">
        <v>428</v>
      </c>
      <c r="D147" s="288"/>
      <c r="E147" s="275">
        <v>53</v>
      </c>
      <c r="F147" s="275">
        <v>53</v>
      </c>
      <c r="G147" s="275">
        <v>2277</v>
      </c>
      <c r="H147" s="275">
        <v>52.09</v>
      </c>
      <c r="I147" s="256"/>
      <c r="J147" s="275">
        <v>2026</v>
      </c>
      <c r="K147" s="259"/>
    </row>
    <row r="148" spans="2:11" ht="15" hidden="1" customHeight="1" x14ac:dyDescent="0.15">
      <c r="B148" s="252"/>
      <c r="C148" s="305" t="s">
        <v>429</v>
      </c>
      <c r="D148" s="288"/>
      <c r="E148" s="307">
        <v>100</v>
      </c>
      <c r="F148" s="263">
        <v>100</v>
      </c>
      <c r="G148" s="263">
        <v>3722</v>
      </c>
      <c r="H148" s="263">
        <v>96</v>
      </c>
      <c r="I148" s="256"/>
      <c r="J148" s="263">
        <v>3002</v>
      </c>
      <c r="K148" s="259"/>
    </row>
    <row r="149" spans="2:11" ht="15" hidden="1" customHeight="1" x14ac:dyDescent="0.15">
      <c r="B149" s="250"/>
      <c r="C149" s="230" t="s">
        <v>430</v>
      </c>
      <c r="D149" s="264"/>
      <c r="E149" s="265">
        <f>SUM(E150:E156)</f>
        <v>620</v>
      </c>
      <c r="F149" s="265">
        <f>SUM(F150:F156)</f>
        <v>484</v>
      </c>
      <c r="G149" s="265">
        <f>SUM(G150:G156)</f>
        <v>14500</v>
      </c>
      <c r="H149" s="265">
        <f>SUM(H150:H156)</f>
        <v>374.78</v>
      </c>
      <c r="I149" s="265">
        <v>108853</v>
      </c>
      <c r="J149" s="265">
        <f>SUM(J150:J156)</f>
        <v>10487</v>
      </c>
      <c r="K149" s="266">
        <v>79.099999999999994</v>
      </c>
    </row>
    <row r="150" spans="2:11" ht="15" hidden="1" customHeight="1" x14ac:dyDescent="0.15">
      <c r="B150" s="252"/>
      <c r="C150" s="292" t="s">
        <v>431</v>
      </c>
      <c r="D150" s="287" t="s">
        <v>440</v>
      </c>
      <c r="E150" s="269">
        <v>180</v>
      </c>
      <c r="F150" s="270">
        <v>137</v>
      </c>
      <c r="G150" s="270">
        <v>5140</v>
      </c>
      <c r="H150" s="270">
        <v>100.75</v>
      </c>
      <c r="I150" s="271"/>
      <c r="J150" s="270">
        <v>3656</v>
      </c>
      <c r="K150" s="272"/>
    </row>
    <row r="151" spans="2:11" ht="15" hidden="1" customHeight="1" x14ac:dyDescent="0.15">
      <c r="B151" s="252"/>
      <c r="C151" s="293" t="s">
        <v>432</v>
      </c>
      <c r="D151" s="287"/>
      <c r="E151" s="275">
        <v>100</v>
      </c>
      <c r="F151" s="275">
        <v>88</v>
      </c>
      <c r="G151" s="275">
        <v>1800</v>
      </c>
      <c r="H151" s="275">
        <v>82</v>
      </c>
      <c r="I151" s="256"/>
      <c r="J151" s="275">
        <v>1471</v>
      </c>
      <c r="K151" s="259"/>
    </row>
    <row r="152" spans="2:11" ht="15" hidden="1" customHeight="1" x14ac:dyDescent="0.15">
      <c r="B152" s="252"/>
      <c r="C152" s="293" t="s">
        <v>433</v>
      </c>
      <c r="D152" s="287"/>
      <c r="E152" s="275">
        <v>76</v>
      </c>
      <c r="F152" s="275">
        <v>33</v>
      </c>
      <c r="G152" s="275">
        <v>630</v>
      </c>
      <c r="H152" s="275">
        <v>19</v>
      </c>
      <c r="I152" s="256"/>
      <c r="J152" s="275">
        <v>477</v>
      </c>
      <c r="K152" s="259"/>
    </row>
    <row r="153" spans="2:11" ht="15" hidden="1" customHeight="1" x14ac:dyDescent="0.15">
      <c r="B153" s="252"/>
      <c r="C153" s="293" t="s">
        <v>434</v>
      </c>
      <c r="D153" s="287"/>
      <c r="E153" s="275">
        <v>60</v>
      </c>
      <c r="F153" s="275">
        <v>43</v>
      </c>
      <c r="G153" s="275">
        <v>1500</v>
      </c>
      <c r="H153" s="275">
        <v>49.81</v>
      </c>
      <c r="I153" s="256"/>
      <c r="J153" s="275">
        <v>1350</v>
      </c>
      <c r="K153" s="259"/>
    </row>
    <row r="154" spans="2:11" ht="15" hidden="1" customHeight="1" x14ac:dyDescent="0.15">
      <c r="B154" s="252"/>
      <c r="C154" s="293" t="s">
        <v>435</v>
      </c>
      <c r="D154" s="287"/>
      <c r="E154" s="275">
        <v>9</v>
      </c>
      <c r="F154" s="275">
        <v>2</v>
      </c>
      <c r="G154" s="275">
        <v>80</v>
      </c>
      <c r="H154" s="275">
        <v>2</v>
      </c>
      <c r="I154" s="256"/>
      <c r="J154" s="275">
        <v>41</v>
      </c>
      <c r="K154" s="259"/>
    </row>
    <row r="155" spans="2:11" ht="15" hidden="1" customHeight="1" x14ac:dyDescent="0.15">
      <c r="B155" s="252"/>
      <c r="C155" s="293" t="s">
        <v>436</v>
      </c>
      <c r="D155" s="287"/>
      <c r="E155" s="275">
        <v>125</v>
      </c>
      <c r="F155" s="275">
        <v>116</v>
      </c>
      <c r="G155" s="275">
        <v>3550</v>
      </c>
      <c r="H155" s="275">
        <v>77</v>
      </c>
      <c r="I155" s="256"/>
      <c r="J155" s="275">
        <v>2395</v>
      </c>
      <c r="K155" s="259"/>
    </row>
    <row r="156" spans="2:11" ht="15" hidden="1" customHeight="1" x14ac:dyDescent="0.15">
      <c r="B156" s="276"/>
      <c r="C156" s="294" t="s">
        <v>437</v>
      </c>
      <c r="D156" s="295"/>
      <c r="E156" s="279">
        <v>70</v>
      </c>
      <c r="F156" s="279">
        <v>65</v>
      </c>
      <c r="G156" s="279">
        <v>1800</v>
      </c>
      <c r="H156" s="279">
        <v>44.22</v>
      </c>
      <c r="I156" s="280"/>
      <c r="J156" s="279">
        <v>1097</v>
      </c>
      <c r="K156" s="281"/>
    </row>
    <row r="157" spans="2:11" ht="15" customHeight="1" x14ac:dyDescent="0.15">
      <c r="B157" s="234" t="s">
        <v>446</v>
      </c>
      <c r="C157" s="235"/>
      <c r="D157" s="236"/>
      <c r="E157" s="237">
        <f t="shared" ref="E157:J157" si="5">E158+E165+E169+E176</f>
        <v>3403</v>
      </c>
      <c r="F157" s="237">
        <f t="shared" si="5"/>
        <v>3400</v>
      </c>
      <c r="G157" s="237">
        <f t="shared" si="5"/>
        <v>97780</v>
      </c>
      <c r="H157" s="237">
        <f t="shared" si="5"/>
        <v>2636</v>
      </c>
      <c r="I157" s="237">
        <f t="shared" si="5"/>
        <v>651141</v>
      </c>
      <c r="J157" s="237">
        <f t="shared" si="5"/>
        <v>83304</v>
      </c>
      <c r="K157" s="296">
        <v>89.3</v>
      </c>
    </row>
    <row r="158" spans="2:11" ht="15" hidden="1" customHeight="1" x14ac:dyDescent="0.15">
      <c r="B158" s="250"/>
      <c r="C158" s="224" t="s">
        <v>410</v>
      </c>
      <c r="D158" s="251"/>
      <c r="E158" s="242">
        <f>SUM(E159:E164)</f>
        <v>898</v>
      </c>
      <c r="F158" s="242">
        <f>SUM(F159:F164)</f>
        <v>898</v>
      </c>
      <c r="G158" s="242">
        <f>SUM(G159:G164)</f>
        <v>22600</v>
      </c>
      <c r="H158" s="242">
        <f>SUM(H159:H164)</f>
        <v>875</v>
      </c>
      <c r="I158" s="242">
        <v>183599</v>
      </c>
      <c r="J158" s="242">
        <f>SUM(J159:J164)</f>
        <v>22633</v>
      </c>
      <c r="K158" s="244">
        <v>99.9</v>
      </c>
    </row>
    <row r="159" spans="2:11" ht="15" hidden="1" customHeight="1" x14ac:dyDescent="0.15">
      <c r="B159" s="252"/>
      <c r="C159" s="292" t="s">
        <v>411</v>
      </c>
      <c r="D159" s="287" t="s">
        <v>439</v>
      </c>
      <c r="E159" s="298">
        <v>613</v>
      </c>
      <c r="F159" s="298">
        <v>613</v>
      </c>
      <c r="G159" s="298">
        <v>14710</v>
      </c>
      <c r="H159" s="298">
        <v>602</v>
      </c>
      <c r="I159" s="256"/>
      <c r="J159" s="298">
        <v>15429</v>
      </c>
      <c r="K159" s="256"/>
    </row>
    <row r="160" spans="2:11" ht="15" hidden="1" customHeight="1" x14ac:dyDescent="0.15">
      <c r="B160" s="252"/>
      <c r="C160" s="293" t="s">
        <v>413</v>
      </c>
      <c r="D160" s="288"/>
      <c r="E160" s="299">
        <v>79</v>
      </c>
      <c r="F160" s="299">
        <v>79</v>
      </c>
      <c r="G160" s="299">
        <v>3080</v>
      </c>
      <c r="H160" s="299">
        <v>71</v>
      </c>
      <c r="I160" s="256"/>
      <c r="J160" s="299">
        <v>2279</v>
      </c>
      <c r="K160" s="256"/>
    </row>
    <row r="161" spans="2:11" ht="15" hidden="1" customHeight="1" x14ac:dyDescent="0.15">
      <c r="B161" s="252"/>
      <c r="C161" s="293" t="s">
        <v>414</v>
      </c>
      <c r="D161" s="288"/>
      <c r="E161" s="299">
        <v>75</v>
      </c>
      <c r="F161" s="299">
        <v>75</v>
      </c>
      <c r="G161" s="299">
        <v>1530</v>
      </c>
      <c r="H161" s="299">
        <v>72</v>
      </c>
      <c r="I161" s="256"/>
      <c r="J161" s="299">
        <v>1627</v>
      </c>
      <c r="K161" s="256"/>
    </row>
    <row r="162" spans="2:11" ht="15" hidden="1" customHeight="1" x14ac:dyDescent="0.15">
      <c r="B162" s="252"/>
      <c r="C162" s="293" t="s">
        <v>415</v>
      </c>
      <c r="D162" s="288"/>
      <c r="E162" s="299">
        <v>53</v>
      </c>
      <c r="F162" s="299">
        <v>53</v>
      </c>
      <c r="G162" s="299">
        <v>1670</v>
      </c>
      <c r="H162" s="299">
        <v>53</v>
      </c>
      <c r="I162" s="256"/>
      <c r="J162" s="299">
        <v>1227</v>
      </c>
      <c r="K162" s="256"/>
    </row>
    <row r="163" spans="2:11" ht="15" hidden="1" customHeight="1" x14ac:dyDescent="0.15">
      <c r="B163" s="252"/>
      <c r="C163" s="293" t="s">
        <v>416</v>
      </c>
      <c r="D163" s="288"/>
      <c r="E163" s="299">
        <v>69</v>
      </c>
      <c r="F163" s="299">
        <v>69</v>
      </c>
      <c r="G163" s="299">
        <v>1500</v>
      </c>
      <c r="H163" s="299">
        <v>68</v>
      </c>
      <c r="I163" s="256"/>
      <c r="J163" s="299">
        <v>2054</v>
      </c>
      <c r="K163" s="256"/>
    </row>
    <row r="164" spans="2:11" ht="15" hidden="1" customHeight="1" x14ac:dyDescent="0.15">
      <c r="B164" s="252"/>
      <c r="C164" s="300" t="s">
        <v>417</v>
      </c>
      <c r="D164" s="288"/>
      <c r="E164" s="301">
        <v>9</v>
      </c>
      <c r="F164" s="301">
        <v>9</v>
      </c>
      <c r="G164" s="301">
        <v>110</v>
      </c>
      <c r="H164" s="301">
        <v>9</v>
      </c>
      <c r="I164" s="256"/>
      <c r="J164" s="301">
        <v>17</v>
      </c>
      <c r="K164" s="256"/>
    </row>
    <row r="165" spans="2:11" s="297" customFormat="1" ht="15" hidden="1" customHeight="1" x14ac:dyDescent="0.15">
      <c r="B165" s="250"/>
      <c r="C165" s="224" t="s">
        <v>418</v>
      </c>
      <c r="D165" s="251"/>
      <c r="E165" s="242">
        <f>SUM(E166:E168)</f>
        <v>1211</v>
      </c>
      <c r="F165" s="242">
        <f>SUM(F166:F168)</f>
        <v>1208</v>
      </c>
      <c r="G165" s="242">
        <f>SUM(G166:G168)</f>
        <v>34710</v>
      </c>
      <c r="H165" s="242">
        <f>SUM(H166:H168)</f>
        <v>793</v>
      </c>
      <c r="I165" s="242">
        <v>207356</v>
      </c>
      <c r="J165" s="242">
        <f>SUM(J166:J168)</f>
        <v>27015</v>
      </c>
      <c r="K165" s="244">
        <v>84.1</v>
      </c>
    </row>
    <row r="166" spans="2:11" ht="15" hidden="1" customHeight="1" x14ac:dyDescent="0.15">
      <c r="B166" s="257"/>
      <c r="C166" s="302" t="s">
        <v>419</v>
      </c>
      <c r="D166" s="287" t="s">
        <v>440</v>
      </c>
      <c r="E166" s="298">
        <v>850</v>
      </c>
      <c r="F166" s="298">
        <v>850</v>
      </c>
      <c r="G166" s="298">
        <v>23000</v>
      </c>
      <c r="H166" s="298">
        <v>532</v>
      </c>
      <c r="I166" s="256"/>
      <c r="J166" s="298">
        <v>17476</v>
      </c>
      <c r="K166" s="259"/>
    </row>
    <row r="167" spans="2:11" ht="15" hidden="1" customHeight="1" x14ac:dyDescent="0.15">
      <c r="B167" s="257"/>
      <c r="C167" s="302" t="s">
        <v>421</v>
      </c>
      <c r="D167" s="303"/>
      <c r="E167" s="299">
        <v>215</v>
      </c>
      <c r="F167" s="299">
        <v>215</v>
      </c>
      <c r="G167" s="299">
        <v>7210</v>
      </c>
      <c r="H167" s="299">
        <v>121</v>
      </c>
      <c r="I167" s="256"/>
      <c r="J167" s="299">
        <v>5812</v>
      </c>
      <c r="K167" s="259"/>
    </row>
    <row r="168" spans="2:11" ht="21" hidden="1" customHeight="1" x14ac:dyDescent="0.15">
      <c r="B168" s="257"/>
      <c r="C168" s="300" t="s">
        <v>441</v>
      </c>
      <c r="D168" s="304" t="s">
        <v>442</v>
      </c>
      <c r="E168" s="301">
        <v>146</v>
      </c>
      <c r="F168" s="301">
        <v>143</v>
      </c>
      <c r="G168" s="301">
        <v>4500</v>
      </c>
      <c r="H168" s="301">
        <v>140</v>
      </c>
      <c r="I168" s="256"/>
      <c r="J168" s="301">
        <v>3727</v>
      </c>
      <c r="K168" s="259"/>
    </row>
    <row r="169" spans="2:11" ht="15" hidden="1" customHeight="1" x14ac:dyDescent="0.15">
      <c r="B169" s="250"/>
      <c r="C169" s="224" t="s">
        <v>423</v>
      </c>
      <c r="D169" s="251"/>
      <c r="E169" s="242">
        <f>SUM(E170:E175)</f>
        <v>701</v>
      </c>
      <c r="F169" s="242">
        <f>SUM(F170:F175)</f>
        <v>701</v>
      </c>
      <c r="G169" s="242">
        <f>SUM(G170:G175)</f>
        <v>26130</v>
      </c>
      <c r="H169" s="242">
        <f>SUM(H170:H175)</f>
        <v>581</v>
      </c>
      <c r="I169" s="242">
        <v>147974</v>
      </c>
      <c r="J169" s="242">
        <f>SUM(J170:J175)</f>
        <v>22598</v>
      </c>
      <c r="K169" s="244">
        <v>91.5</v>
      </c>
    </row>
    <row r="170" spans="2:11" ht="15" hidden="1" customHeight="1" x14ac:dyDescent="0.15">
      <c r="B170" s="257"/>
      <c r="C170" s="305" t="s">
        <v>424</v>
      </c>
      <c r="D170" s="287" t="s">
        <v>440</v>
      </c>
      <c r="E170" s="298">
        <v>228</v>
      </c>
      <c r="F170" s="298">
        <v>228</v>
      </c>
      <c r="G170" s="298">
        <v>6340</v>
      </c>
      <c r="H170" s="298">
        <v>220</v>
      </c>
      <c r="I170" s="256"/>
      <c r="J170" s="298">
        <v>7889</v>
      </c>
      <c r="K170" s="259"/>
    </row>
    <row r="171" spans="2:11" ht="15" hidden="1" customHeight="1" x14ac:dyDescent="0.15">
      <c r="B171" s="257"/>
      <c r="C171" s="306" t="s">
        <v>425</v>
      </c>
      <c r="D171" s="288"/>
      <c r="E171" s="299">
        <v>154</v>
      </c>
      <c r="F171" s="299">
        <v>154</v>
      </c>
      <c r="G171" s="299">
        <v>3390</v>
      </c>
      <c r="H171" s="299">
        <v>115</v>
      </c>
      <c r="I171" s="256"/>
      <c r="J171" s="299">
        <v>4308</v>
      </c>
      <c r="K171" s="259"/>
    </row>
    <row r="172" spans="2:11" ht="15" hidden="1" customHeight="1" x14ac:dyDescent="0.15">
      <c r="B172" s="257"/>
      <c r="C172" s="306" t="s">
        <v>426</v>
      </c>
      <c r="D172" s="288"/>
      <c r="E172" s="299">
        <v>26</v>
      </c>
      <c r="F172" s="299">
        <v>26</v>
      </c>
      <c r="G172" s="299">
        <v>3020</v>
      </c>
      <c r="H172" s="299">
        <v>23</v>
      </c>
      <c r="I172" s="256"/>
      <c r="J172" s="299">
        <v>1121</v>
      </c>
      <c r="K172" s="259"/>
    </row>
    <row r="173" spans="2:11" ht="15" hidden="1" customHeight="1" x14ac:dyDescent="0.15">
      <c r="B173" s="257"/>
      <c r="C173" s="306" t="s">
        <v>427</v>
      </c>
      <c r="D173" s="288"/>
      <c r="E173" s="301">
        <v>89</v>
      </c>
      <c r="F173" s="301">
        <v>89</v>
      </c>
      <c r="G173" s="301">
        <v>4540</v>
      </c>
      <c r="H173" s="301">
        <v>75</v>
      </c>
      <c r="I173" s="256"/>
      <c r="J173" s="301">
        <v>4287</v>
      </c>
      <c r="K173" s="259"/>
    </row>
    <row r="174" spans="2:11" s="297" customFormat="1" ht="15" hidden="1" customHeight="1" x14ac:dyDescent="0.15">
      <c r="B174" s="262"/>
      <c r="C174" s="306" t="s">
        <v>428</v>
      </c>
      <c r="D174" s="288"/>
      <c r="E174" s="275">
        <v>67</v>
      </c>
      <c r="F174" s="275">
        <v>67</v>
      </c>
      <c r="G174" s="275">
        <v>2530</v>
      </c>
      <c r="H174" s="275">
        <v>52</v>
      </c>
      <c r="I174" s="256"/>
      <c r="J174" s="275">
        <v>2027</v>
      </c>
      <c r="K174" s="259"/>
    </row>
    <row r="175" spans="2:11" ht="15" hidden="1" customHeight="1" x14ac:dyDescent="0.15">
      <c r="B175" s="252"/>
      <c r="C175" s="305" t="s">
        <v>429</v>
      </c>
      <c r="D175" s="288"/>
      <c r="E175" s="263">
        <v>137</v>
      </c>
      <c r="F175" s="263">
        <v>137</v>
      </c>
      <c r="G175" s="263">
        <v>6310</v>
      </c>
      <c r="H175" s="263">
        <v>96</v>
      </c>
      <c r="I175" s="280"/>
      <c r="J175" s="307">
        <v>2966</v>
      </c>
      <c r="K175" s="281"/>
    </row>
    <row r="176" spans="2:11" ht="15" hidden="1" customHeight="1" x14ac:dyDescent="0.15">
      <c r="B176" s="250"/>
      <c r="C176" s="230" t="s">
        <v>430</v>
      </c>
      <c r="D176" s="264"/>
      <c r="E176" s="265">
        <f>SUM(E177:E183)</f>
        <v>593</v>
      </c>
      <c r="F176" s="308">
        <f>SUM(F177:F183)</f>
        <v>593</v>
      </c>
      <c r="G176" s="308">
        <f>SUM(G177:G183)</f>
        <v>14340</v>
      </c>
      <c r="H176" s="308">
        <f>SUM(H177:H183)</f>
        <v>387</v>
      </c>
      <c r="I176" s="265">
        <v>112212</v>
      </c>
      <c r="J176" s="265">
        <f>SUM(J177:J183)</f>
        <v>11058</v>
      </c>
      <c r="K176" s="266">
        <v>83.3</v>
      </c>
    </row>
    <row r="177" spans="2:11" ht="15" hidden="1" customHeight="1" x14ac:dyDescent="0.15">
      <c r="B177" s="252"/>
      <c r="C177" s="292" t="s">
        <v>431</v>
      </c>
      <c r="D177" s="287" t="s">
        <v>440</v>
      </c>
      <c r="E177" s="269">
        <v>180</v>
      </c>
      <c r="F177" s="309">
        <v>180</v>
      </c>
      <c r="G177" s="309">
        <v>5210</v>
      </c>
      <c r="H177" s="309">
        <v>104</v>
      </c>
      <c r="I177" s="271"/>
      <c r="J177" s="270">
        <v>3837</v>
      </c>
      <c r="K177" s="272"/>
    </row>
    <row r="178" spans="2:11" ht="15" hidden="1" customHeight="1" x14ac:dyDescent="0.15">
      <c r="B178" s="252"/>
      <c r="C178" s="293" t="s">
        <v>432</v>
      </c>
      <c r="D178" s="287"/>
      <c r="E178" s="275">
        <v>99</v>
      </c>
      <c r="F178" s="275">
        <v>99</v>
      </c>
      <c r="G178" s="275">
        <v>1200</v>
      </c>
      <c r="H178" s="275">
        <v>82</v>
      </c>
      <c r="I178" s="256"/>
      <c r="J178" s="275">
        <v>1501</v>
      </c>
      <c r="K178" s="259"/>
    </row>
    <row r="179" spans="2:11" ht="15" hidden="1" customHeight="1" x14ac:dyDescent="0.15">
      <c r="B179" s="252"/>
      <c r="C179" s="293" t="s">
        <v>433</v>
      </c>
      <c r="D179" s="287"/>
      <c r="E179" s="275">
        <v>47</v>
      </c>
      <c r="F179" s="275">
        <v>47</v>
      </c>
      <c r="G179" s="275">
        <v>770</v>
      </c>
      <c r="H179" s="275">
        <v>19</v>
      </c>
      <c r="I179" s="256"/>
      <c r="J179" s="275">
        <v>488</v>
      </c>
      <c r="K179" s="259"/>
    </row>
    <row r="180" spans="2:11" ht="15" hidden="1" customHeight="1" x14ac:dyDescent="0.15">
      <c r="B180" s="252"/>
      <c r="C180" s="293" t="s">
        <v>434</v>
      </c>
      <c r="D180" s="287"/>
      <c r="E180" s="275">
        <v>62</v>
      </c>
      <c r="F180" s="275">
        <v>62</v>
      </c>
      <c r="G180" s="275">
        <v>1460</v>
      </c>
      <c r="H180" s="275">
        <v>54</v>
      </c>
      <c r="I180" s="256"/>
      <c r="J180" s="275">
        <v>1319</v>
      </c>
      <c r="K180" s="259"/>
    </row>
    <row r="181" spans="2:11" ht="15" hidden="1" customHeight="1" x14ac:dyDescent="0.15">
      <c r="B181" s="252"/>
      <c r="C181" s="293" t="s">
        <v>435</v>
      </c>
      <c r="D181" s="287"/>
      <c r="E181" s="275">
        <v>9</v>
      </c>
      <c r="F181" s="275">
        <v>9</v>
      </c>
      <c r="G181" s="275">
        <v>50</v>
      </c>
      <c r="H181" s="275">
        <v>2</v>
      </c>
      <c r="I181" s="256"/>
      <c r="J181" s="275">
        <v>40</v>
      </c>
      <c r="K181" s="259"/>
    </row>
    <row r="182" spans="2:11" ht="15" hidden="1" customHeight="1" x14ac:dyDescent="0.15">
      <c r="B182" s="252"/>
      <c r="C182" s="293" t="s">
        <v>436</v>
      </c>
      <c r="D182" s="287"/>
      <c r="E182" s="275">
        <v>126</v>
      </c>
      <c r="F182" s="275">
        <v>126</v>
      </c>
      <c r="G182" s="275">
        <v>3890</v>
      </c>
      <c r="H182" s="275">
        <v>77</v>
      </c>
      <c r="I182" s="256"/>
      <c r="J182" s="275">
        <v>2602</v>
      </c>
      <c r="K182" s="259"/>
    </row>
    <row r="183" spans="2:11" ht="15" hidden="1" customHeight="1" x14ac:dyDescent="0.15">
      <c r="B183" s="276"/>
      <c r="C183" s="294" t="s">
        <v>437</v>
      </c>
      <c r="D183" s="295"/>
      <c r="E183" s="279">
        <v>70</v>
      </c>
      <c r="F183" s="279">
        <v>70</v>
      </c>
      <c r="G183" s="279">
        <v>1760</v>
      </c>
      <c r="H183" s="279">
        <v>49</v>
      </c>
      <c r="I183" s="280"/>
      <c r="J183" s="279">
        <v>1271</v>
      </c>
      <c r="K183" s="281"/>
    </row>
    <row r="184" spans="2:11" ht="15" customHeight="1" x14ac:dyDescent="0.15">
      <c r="B184" s="234" t="s">
        <v>447</v>
      </c>
      <c r="C184" s="235"/>
      <c r="D184" s="236"/>
      <c r="E184" s="237">
        <f t="shared" ref="E184:J184" si="6">E185+E192+E196+E203</f>
        <v>3403</v>
      </c>
      <c r="F184" s="237">
        <f t="shared" si="6"/>
        <v>3403</v>
      </c>
      <c r="G184" s="237">
        <f t="shared" si="6"/>
        <v>96981</v>
      </c>
      <c r="H184" s="237">
        <f t="shared" si="6"/>
        <v>2713</v>
      </c>
      <c r="I184" s="237">
        <f t="shared" si="6"/>
        <v>659566</v>
      </c>
      <c r="J184" s="237">
        <f t="shared" si="6"/>
        <v>85286</v>
      </c>
      <c r="K184" s="296">
        <v>91.5</v>
      </c>
    </row>
    <row r="185" spans="2:11" ht="15" hidden="1" customHeight="1" x14ac:dyDescent="0.15">
      <c r="B185" s="250"/>
      <c r="C185" s="310" t="s">
        <v>410</v>
      </c>
      <c r="D185" s="311"/>
      <c r="E185" s="312">
        <f>SUM(E186:E191)</f>
        <v>930</v>
      </c>
      <c r="F185" s="312">
        <f>SUM(F186:F191)</f>
        <v>930</v>
      </c>
      <c r="G185" s="312">
        <f>SUM(G186:G191)</f>
        <v>23240</v>
      </c>
      <c r="H185" s="312">
        <f>SUM(H186:H191)</f>
        <v>875</v>
      </c>
      <c r="I185" s="312">
        <v>183599</v>
      </c>
      <c r="J185" s="312">
        <f>SUM(J186:J191)</f>
        <v>22488</v>
      </c>
      <c r="K185" s="313">
        <v>99.9</v>
      </c>
    </row>
    <row r="186" spans="2:11" ht="15" hidden="1" customHeight="1" x14ac:dyDescent="0.15">
      <c r="B186" s="252"/>
      <c r="C186" s="292" t="s">
        <v>411</v>
      </c>
      <c r="D186" s="287" t="s">
        <v>439</v>
      </c>
      <c r="E186" s="298">
        <v>613</v>
      </c>
      <c r="F186" s="298">
        <v>613</v>
      </c>
      <c r="G186" s="298">
        <v>14710</v>
      </c>
      <c r="H186" s="298">
        <v>602</v>
      </c>
      <c r="I186" s="271"/>
      <c r="J186" s="298">
        <v>15345</v>
      </c>
      <c r="K186" s="271"/>
    </row>
    <row r="187" spans="2:11" ht="15" hidden="1" customHeight="1" x14ac:dyDescent="0.15">
      <c r="B187" s="252"/>
      <c r="C187" s="293" t="s">
        <v>413</v>
      </c>
      <c r="D187" s="288"/>
      <c r="E187" s="299">
        <v>79</v>
      </c>
      <c r="F187" s="299">
        <v>79</v>
      </c>
      <c r="G187" s="299">
        <v>3080</v>
      </c>
      <c r="H187" s="299">
        <v>71</v>
      </c>
      <c r="I187" s="256"/>
      <c r="J187" s="299">
        <v>2268</v>
      </c>
      <c r="K187" s="256"/>
    </row>
    <row r="188" spans="2:11" ht="15" hidden="1" customHeight="1" x14ac:dyDescent="0.15">
      <c r="B188" s="252"/>
      <c r="C188" s="293" t="s">
        <v>414</v>
      </c>
      <c r="D188" s="288"/>
      <c r="E188" s="299">
        <v>107</v>
      </c>
      <c r="F188" s="299">
        <v>107</v>
      </c>
      <c r="G188" s="299">
        <v>2170</v>
      </c>
      <c r="H188" s="299">
        <v>72</v>
      </c>
      <c r="I188" s="256"/>
      <c r="J188" s="299">
        <v>1606</v>
      </c>
      <c r="K188" s="256"/>
    </row>
    <row r="189" spans="2:11" ht="15" hidden="1" customHeight="1" x14ac:dyDescent="0.15">
      <c r="B189" s="252"/>
      <c r="C189" s="293" t="s">
        <v>415</v>
      </c>
      <c r="D189" s="288"/>
      <c r="E189" s="299">
        <v>53</v>
      </c>
      <c r="F189" s="299">
        <v>53</v>
      </c>
      <c r="G189" s="299">
        <v>1670</v>
      </c>
      <c r="H189" s="299">
        <v>53</v>
      </c>
      <c r="I189" s="256"/>
      <c r="J189" s="299">
        <v>1225</v>
      </c>
      <c r="K189" s="256"/>
    </row>
    <row r="190" spans="2:11" ht="15" hidden="1" customHeight="1" x14ac:dyDescent="0.15">
      <c r="B190" s="252"/>
      <c r="C190" s="293" t="s">
        <v>416</v>
      </c>
      <c r="D190" s="288"/>
      <c r="E190" s="299">
        <v>69</v>
      </c>
      <c r="F190" s="299">
        <v>69</v>
      </c>
      <c r="G190" s="299">
        <v>1500</v>
      </c>
      <c r="H190" s="299">
        <v>68</v>
      </c>
      <c r="I190" s="256"/>
      <c r="J190" s="299">
        <v>2026</v>
      </c>
      <c r="K190" s="256"/>
    </row>
    <row r="191" spans="2:11" ht="15" hidden="1" customHeight="1" x14ac:dyDescent="0.15">
      <c r="B191" s="252"/>
      <c r="C191" s="293" t="s">
        <v>417</v>
      </c>
      <c r="D191" s="314"/>
      <c r="E191" s="301">
        <v>9</v>
      </c>
      <c r="F191" s="301">
        <v>9</v>
      </c>
      <c r="G191" s="301">
        <v>110</v>
      </c>
      <c r="H191" s="301">
        <v>9</v>
      </c>
      <c r="I191" s="280"/>
      <c r="J191" s="301">
        <v>18</v>
      </c>
      <c r="K191" s="280"/>
    </row>
    <row r="192" spans="2:11" s="297" customFormat="1" ht="15" hidden="1" customHeight="1" x14ac:dyDescent="0.15">
      <c r="B192" s="250"/>
      <c r="C192" s="310" t="s">
        <v>418</v>
      </c>
      <c r="D192" s="311"/>
      <c r="E192" s="312">
        <f>SUM(E193:E195)</f>
        <v>1209</v>
      </c>
      <c r="F192" s="312">
        <f>SUM(F193:F195)</f>
        <v>1209</v>
      </c>
      <c r="G192" s="312">
        <f>SUM(G193:G195)</f>
        <v>33911</v>
      </c>
      <c r="H192" s="312">
        <f>SUM(H193:H195)</f>
        <v>808</v>
      </c>
      <c r="I192" s="312">
        <v>211330</v>
      </c>
      <c r="J192" s="312">
        <f>SUM(J193:J195)</f>
        <v>27450</v>
      </c>
      <c r="K192" s="313">
        <v>84.2</v>
      </c>
    </row>
    <row r="193" spans="2:11" ht="15" hidden="1" customHeight="1" x14ac:dyDescent="0.15">
      <c r="B193" s="257"/>
      <c r="C193" s="302" t="s">
        <v>419</v>
      </c>
      <c r="D193" s="287" t="s">
        <v>440</v>
      </c>
      <c r="E193" s="269">
        <v>851</v>
      </c>
      <c r="F193" s="269">
        <v>851</v>
      </c>
      <c r="G193" s="269">
        <v>23000</v>
      </c>
      <c r="H193" s="269">
        <v>542</v>
      </c>
      <c r="I193" s="271"/>
      <c r="J193" s="269">
        <v>17845</v>
      </c>
      <c r="K193" s="272"/>
    </row>
    <row r="194" spans="2:11" ht="15" hidden="1" customHeight="1" x14ac:dyDescent="0.15">
      <c r="B194" s="257"/>
      <c r="C194" s="302" t="s">
        <v>421</v>
      </c>
      <c r="D194" s="303"/>
      <c r="E194" s="299">
        <v>215</v>
      </c>
      <c r="F194" s="299">
        <v>215</v>
      </c>
      <c r="G194" s="299">
        <v>7210</v>
      </c>
      <c r="H194" s="299">
        <v>126</v>
      </c>
      <c r="I194" s="256"/>
      <c r="J194" s="299">
        <v>5904</v>
      </c>
      <c r="K194" s="259"/>
    </row>
    <row r="195" spans="2:11" ht="21" hidden="1" x14ac:dyDescent="0.15">
      <c r="B195" s="257"/>
      <c r="C195" s="294" t="s">
        <v>441</v>
      </c>
      <c r="D195" s="315" t="s">
        <v>442</v>
      </c>
      <c r="E195" s="316">
        <v>143</v>
      </c>
      <c r="F195" s="316">
        <v>143</v>
      </c>
      <c r="G195" s="316">
        <v>3701</v>
      </c>
      <c r="H195" s="316">
        <v>140</v>
      </c>
      <c r="I195" s="280"/>
      <c r="J195" s="316">
        <v>3701</v>
      </c>
      <c r="K195" s="281"/>
    </row>
    <row r="196" spans="2:11" ht="15" hidden="1" customHeight="1" x14ac:dyDescent="0.15">
      <c r="B196" s="250"/>
      <c r="C196" s="310" t="s">
        <v>423</v>
      </c>
      <c r="D196" s="311"/>
      <c r="E196" s="248">
        <f>SUM(E197:E202)</f>
        <v>702</v>
      </c>
      <c r="F196" s="248">
        <f>SUM(F197:F202)</f>
        <v>702</v>
      </c>
      <c r="G196" s="248">
        <f>SUM(G197:G202)</f>
        <v>26130</v>
      </c>
      <c r="H196" s="248">
        <f>SUM(H197:H202)</f>
        <v>634</v>
      </c>
      <c r="I196" s="248">
        <v>149912</v>
      </c>
      <c r="J196" s="248">
        <f>SUM(J197:J202)</f>
        <v>24067</v>
      </c>
      <c r="K196" s="249">
        <v>96.9</v>
      </c>
    </row>
    <row r="197" spans="2:11" ht="15" hidden="1" customHeight="1" x14ac:dyDescent="0.15">
      <c r="B197" s="257"/>
      <c r="C197" s="305" t="s">
        <v>424</v>
      </c>
      <c r="D197" s="287" t="s">
        <v>440</v>
      </c>
      <c r="E197" s="269">
        <v>228</v>
      </c>
      <c r="F197" s="269">
        <v>228</v>
      </c>
      <c r="G197" s="269">
        <v>6340</v>
      </c>
      <c r="H197" s="269">
        <v>221</v>
      </c>
      <c r="I197" s="271"/>
      <c r="J197" s="269">
        <v>8359</v>
      </c>
      <c r="K197" s="272"/>
    </row>
    <row r="198" spans="2:11" ht="15" hidden="1" customHeight="1" x14ac:dyDescent="0.15">
      <c r="B198" s="257"/>
      <c r="C198" s="306" t="s">
        <v>425</v>
      </c>
      <c r="D198" s="288"/>
      <c r="E198" s="299">
        <v>154</v>
      </c>
      <c r="F198" s="299">
        <v>154</v>
      </c>
      <c r="G198" s="299">
        <v>3390</v>
      </c>
      <c r="H198" s="299">
        <v>115</v>
      </c>
      <c r="I198" s="256"/>
      <c r="J198" s="299">
        <v>3947</v>
      </c>
      <c r="K198" s="259"/>
    </row>
    <row r="199" spans="2:11" ht="15" hidden="1" customHeight="1" x14ac:dyDescent="0.15">
      <c r="B199" s="257"/>
      <c r="C199" s="306" t="s">
        <v>426</v>
      </c>
      <c r="D199" s="288"/>
      <c r="E199" s="299">
        <v>26</v>
      </c>
      <c r="F199" s="299">
        <v>26</v>
      </c>
      <c r="G199" s="299">
        <v>3020</v>
      </c>
      <c r="H199" s="299">
        <v>23</v>
      </c>
      <c r="I199" s="256"/>
      <c r="J199" s="299">
        <v>1196</v>
      </c>
      <c r="K199" s="259"/>
    </row>
    <row r="200" spans="2:11" ht="15" hidden="1" customHeight="1" x14ac:dyDescent="0.15">
      <c r="B200" s="257"/>
      <c r="C200" s="306" t="s">
        <v>427</v>
      </c>
      <c r="D200" s="288"/>
      <c r="E200" s="301">
        <v>89</v>
      </c>
      <c r="F200" s="301">
        <v>89</v>
      </c>
      <c r="G200" s="301">
        <v>4540</v>
      </c>
      <c r="H200" s="301">
        <v>75</v>
      </c>
      <c r="I200" s="256"/>
      <c r="J200" s="301">
        <v>4306</v>
      </c>
      <c r="K200" s="259"/>
    </row>
    <row r="201" spans="2:11" s="297" customFormat="1" ht="15" hidden="1" customHeight="1" x14ac:dyDescent="0.15">
      <c r="B201" s="262"/>
      <c r="C201" s="306" t="s">
        <v>428</v>
      </c>
      <c r="D201" s="288"/>
      <c r="E201" s="275">
        <v>67</v>
      </c>
      <c r="F201" s="275">
        <v>67</v>
      </c>
      <c r="G201" s="275">
        <v>2530</v>
      </c>
      <c r="H201" s="275">
        <v>66</v>
      </c>
      <c r="I201" s="256"/>
      <c r="J201" s="275">
        <v>2445</v>
      </c>
      <c r="K201" s="259"/>
    </row>
    <row r="202" spans="2:11" ht="15" hidden="1" customHeight="1" x14ac:dyDescent="0.15">
      <c r="B202" s="252"/>
      <c r="C202" s="317" t="s">
        <v>429</v>
      </c>
      <c r="D202" s="314"/>
      <c r="E202" s="307">
        <v>138</v>
      </c>
      <c r="F202" s="307">
        <v>138</v>
      </c>
      <c r="G202" s="307">
        <v>6310</v>
      </c>
      <c r="H202" s="307">
        <v>134</v>
      </c>
      <c r="I202" s="280"/>
      <c r="J202" s="307">
        <v>3814</v>
      </c>
      <c r="K202" s="281"/>
    </row>
    <row r="203" spans="2:11" ht="15" hidden="1" customHeight="1" x14ac:dyDescent="0.15">
      <c r="B203" s="250"/>
      <c r="C203" s="310" t="s">
        <v>430</v>
      </c>
      <c r="D203" s="311"/>
      <c r="E203" s="265">
        <f>SUM(E204:E210)</f>
        <v>562</v>
      </c>
      <c r="F203" s="265">
        <f>SUM(F204:F210)</f>
        <v>562</v>
      </c>
      <c r="G203" s="265">
        <f>SUM(G204:G210)</f>
        <v>13700</v>
      </c>
      <c r="H203" s="265">
        <f>SUM(H204:H210)</f>
        <v>396</v>
      </c>
      <c r="I203" s="265">
        <v>114725</v>
      </c>
      <c r="J203" s="265">
        <f>SUM(J204:J210)</f>
        <v>11281</v>
      </c>
      <c r="K203" s="266">
        <v>85.3</v>
      </c>
    </row>
    <row r="204" spans="2:11" ht="15" hidden="1" customHeight="1" x14ac:dyDescent="0.15">
      <c r="B204" s="252"/>
      <c r="C204" s="292" t="s">
        <v>431</v>
      </c>
      <c r="D204" s="287" t="s">
        <v>440</v>
      </c>
      <c r="E204" s="269">
        <v>180</v>
      </c>
      <c r="F204" s="270">
        <v>180</v>
      </c>
      <c r="G204" s="270">
        <v>5210</v>
      </c>
      <c r="H204" s="270">
        <v>106</v>
      </c>
      <c r="I204" s="271"/>
      <c r="J204" s="270">
        <v>3838</v>
      </c>
      <c r="K204" s="272"/>
    </row>
    <row r="205" spans="2:11" ht="15" hidden="1" customHeight="1" x14ac:dyDescent="0.15">
      <c r="B205" s="252"/>
      <c r="C205" s="293" t="s">
        <v>432</v>
      </c>
      <c r="D205" s="287"/>
      <c r="E205" s="275">
        <v>99</v>
      </c>
      <c r="F205" s="275">
        <v>99</v>
      </c>
      <c r="G205" s="275">
        <v>1200</v>
      </c>
      <c r="H205" s="275">
        <v>82</v>
      </c>
      <c r="I205" s="256"/>
      <c r="J205" s="275">
        <v>1525</v>
      </c>
      <c r="K205" s="259"/>
    </row>
    <row r="206" spans="2:11" ht="15" hidden="1" customHeight="1" x14ac:dyDescent="0.15">
      <c r="B206" s="252"/>
      <c r="C206" s="293" t="s">
        <v>433</v>
      </c>
      <c r="D206" s="287"/>
      <c r="E206" s="275">
        <v>47</v>
      </c>
      <c r="F206" s="275">
        <v>47</v>
      </c>
      <c r="G206" s="275">
        <v>770</v>
      </c>
      <c r="H206" s="275">
        <v>19</v>
      </c>
      <c r="I206" s="256"/>
      <c r="J206" s="275">
        <v>2690</v>
      </c>
      <c r="K206" s="259"/>
    </row>
    <row r="207" spans="2:11" ht="15" hidden="1" customHeight="1" x14ac:dyDescent="0.15">
      <c r="B207" s="252"/>
      <c r="C207" s="293" t="s">
        <v>434</v>
      </c>
      <c r="D207" s="287"/>
      <c r="E207" s="275">
        <v>62</v>
      </c>
      <c r="F207" s="275">
        <v>62</v>
      </c>
      <c r="G207" s="275">
        <v>1460</v>
      </c>
      <c r="H207" s="275">
        <v>56</v>
      </c>
      <c r="I207" s="256"/>
      <c r="J207" s="275">
        <v>1400</v>
      </c>
      <c r="K207" s="259"/>
    </row>
    <row r="208" spans="2:11" ht="15" hidden="1" customHeight="1" x14ac:dyDescent="0.15">
      <c r="B208" s="252"/>
      <c r="C208" s="293" t="s">
        <v>435</v>
      </c>
      <c r="D208" s="287"/>
      <c r="E208" s="275">
        <v>9</v>
      </c>
      <c r="F208" s="275">
        <v>9</v>
      </c>
      <c r="G208" s="275">
        <v>50</v>
      </c>
      <c r="H208" s="275">
        <v>2</v>
      </c>
      <c r="I208" s="256"/>
      <c r="J208" s="275">
        <v>451</v>
      </c>
      <c r="K208" s="259"/>
    </row>
    <row r="209" spans="2:11" ht="15" hidden="1" customHeight="1" x14ac:dyDescent="0.15">
      <c r="B209" s="252"/>
      <c r="C209" s="293" t="s">
        <v>436</v>
      </c>
      <c r="D209" s="287"/>
      <c r="E209" s="275">
        <v>127</v>
      </c>
      <c r="F209" s="275">
        <v>127</v>
      </c>
      <c r="G209" s="275">
        <v>3890</v>
      </c>
      <c r="H209" s="275">
        <v>77</v>
      </c>
      <c r="I209" s="256"/>
      <c r="J209" s="275">
        <v>1337</v>
      </c>
      <c r="K209" s="259"/>
    </row>
    <row r="210" spans="2:11" ht="15" hidden="1" customHeight="1" x14ac:dyDescent="0.15">
      <c r="B210" s="276"/>
      <c r="C210" s="294" t="s">
        <v>437</v>
      </c>
      <c r="D210" s="295"/>
      <c r="E210" s="279">
        <v>38</v>
      </c>
      <c r="F210" s="279">
        <v>38</v>
      </c>
      <c r="G210" s="279">
        <v>1120</v>
      </c>
      <c r="H210" s="279">
        <v>54</v>
      </c>
      <c r="I210" s="280"/>
      <c r="J210" s="279">
        <v>40</v>
      </c>
      <c r="K210" s="281"/>
    </row>
    <row r="211" spans="2:11" ht="15" customHeight="1" x14ac:dyDescent="0.15">
      <c r="B211" s="234" t="s">
        <v>448</v>
      </c>
      <c r="C211" s="235"/>
      <c r="D211" s="236"/>
      <c r="E211" s="237">
        <f t="shared" ref="E211:J211" si="7">E212+E219+E223+E230</f>
        <v>3413</v>
      </c>
      <c r="F211" s="237">
        <f t="shared" si="7"/>
        <v>3410</v>
      </c>
      <c r="G211" s="237">
        <f t="shared" si="7"/>
        <v>96980</v>
      </c>
      <c r="H211" s="237">
        <f t="shared" si="7"/>
        <v>2761</v>
      </c>
      <c r="I211" s="237">
        <f t="shared" si="7"/>
        <v>670995</v>
      </c>
      <c r="J211" s="237">
        <f t="shared" si="7"/>
        <v>87155</v>
      </c>
      <c r="K211" s="296">
        <v>92.6</v>
      </c>
    </row>
    <row r="212" spans="2:11" ht="15" hidden="1" customHeight="1" x14ac:dyDescent="0.15">
      <c r="B212" s="250"/>
      <c r="C212" s="310" t="s">
        <v>410</v>
      </c>
      <c r="D212" s="311"/>
      <c r="E212" s="312">
        <f>SUM(E213:E218)</f>
        <v>930</v>
      </c>
      <c r="F212" s="312">
        <f>SUM(F213:F218)</f>
        <v>930</v>
      </c>
      <c r="G212" s="312">
        <f>SUM(G213:G218)</f>
        <v>23240</v>
      </c>
      <c r="H212" s="312">
        <f>SUM(H213:H218)</f>
        <v>875</v>
      </c>
      <c r="I212" s="312">
        <v>183793</v>
      </c>
      <c r="J212" s="312">
        <f>SUM(J213:J218)</f>
        <v>22459</v>
      </c>
      <c r="K212" s="313">
        <v>99.9</v>
      </c>
    </row>
    <row r="213" spans="2:11" ht="15" hidden="1" customHeight="1" x14ac:dyDescent="0.15">
      <c r="B213" s="252"/>
      <c r="C213" s="292" t="s">
        <v>411</v>
      </c>
      <c r="D213" s="287" t="s">
        <v>439</v>
      </c>
      <c r="E213" s="298">
        <v>613</v>
      </c>
      <c r="F213" s="298">
        <v>613</v>
      </c>
      <c r="G213" s="298">
        <v>14710</v>
      </c>
      <c r="H213" s="298">
        <v>602</v>
      </c>
      <c r="I213" s="271"/>
      <c r="J213" s="298">
        <v>15354</v>
      </c>
      <c r="K213" s="271"/>
    </row>
    <row r="214" spans="2:11" ht="15" hidden="1" customHeight="1" x14ac:dyDescent="0.15">
      <c r="B214" s="252"/>
      <c r="C214" s="293" t="s">
        <v>413</v>
      </c>
      <c r="D214" s="288"/>
      <c r="E214" s="299">
        <v>79</v>
      </c>
      <c r="F214" s="299">
        <v>79</v>
      </c>
      <c r="G214" s="299">
        <v>3080</v>
      </c>
      <c r="H214" s="299">
        <v>71</v>
      </c>
      <c r="I214" s="256"/>
      <c r="J214" s="299">
        <v>2277</v>
      </c>
      <c r="K214" s="256"/>
    </row>
    <row r="215" spans="2:11" ht="15" hidden="1" customHeight="1" x14ac:dyDescent="0.15">
      <c r="B215" s="252"/>
      <c r="C215" s="293" t="s">
        <v>414</v>
      </c>
      <c r="D215" s="288"/>
      <c r="E215" s="299">
        <v>107</v>
      </c>
      <c r="F215" s="299">
        <v>107</v>
      </c>
      <c r="G215" s="299">
        <v>2170</v>
      </c>
      <c r="H215" s="299">
        <v>72</v>
      </c>
      <c r="I215" s="256"/>
      <c r="J215" s="299">
        <v>1607</v>
      </c>
      <c r="K215" s="256"/>
    </row>
    <row r="216" spans="2:11" ht="15" hidden="1" customHeight="1" x14ac:dyDescent="0.15">
      <c r="B216" s="252"/>
      <c r="C216" s="293" t="s">
        <v>415</v>
      </c>
      <c r="D216" s="288"/>
      <c r="E216" s="299">
        <v>53</v>
      </c>
      <c r="F216" s="299">
        <v>53</v>
      </c>
      <c r="G216" s="299">
        <v>1670</v>
      </c>
      <c r="H216" s="299">
        <v>53</v>
      </c>
      <c r="I216" s="256"/>
      <c r="J216" s="299">
        <v>1199</v>
      </c>
      <c r="K216" s="256"/>
    </row>
    <row r="217" spans="2:11" ht="15" hidden="1" customHeight="1" x14ac:dyDescent="0.15">
      <c r="B217" s="252"/>
      <c r="C217" s="293" t="s">
        <v>416</v>
      </c>
      <c r="D217" s="288"/>
      <c r="E217" s="299">
        <v>69</v>
      </c>
      <c r="F217" s="299">
        <v>69</v>
      </c>
      <c r="G217" s="299">
        <v>1500</v>
      </c>
      <c r="H217" s="299">
        <v>68</v>
      </c>
      <c r="I217" s="256"/>
      <c r="J217" s="299">
        <v>2004</v>
      </c>
      <c r="K217" s="256"/>
    </row>
    <row r="218" spans="2:11" ht="15" hidden="1" customHeight="1" x14ac:dyDescent="0.15">
      <c r="B218" s="252"/>
      <c r="C218" s="293" t="s">
        <v>417</v>
      </c>
      <c r="D218" s="314"/>
      <c r="E218" s="301">
        <v>9</v>
      </c>
      <c r="F218" s="301">
        <v>9</v>
      </c>
      <c r="G218" s="301">
        <v>110</v>
      </c>
      <c r="H218" s="301">
        <v>9</v>
      </c>
      <c r="I218" s="280"/>
      <c r="J218" s="301">
        <v>18</v>
      </c>
      <c r="K218" s="280"/>
    </row>
    <row r="219" spans="2:11" s="297" customFormat="1" ht="15" hidden="1" customHeight="1" x14ac:dyDescent="0.15">
      <c r="B219" s="250"/>
      <c r="C219" s="310" t="s">
        <v>418</v>
      </c>
      <c r="D219" s="311"/>
      <c r="E219" s="312">
        <f>SUM(E220:E222)</f>
        <v>1219</v>
      </c>
      <c r="F219" s="312">
        <f>SUM(F220:F222)</f>
        <v>1216</v>
      </c>
      <c r="G219" s="312">
        <f>SUM(G220:G222)</f>
        <v>33910</v>
      </c>
      <c r="H219" s="312">
        <f>SUM(H220:H222)</f>
        <v>841</v>
      </c>
      <c r="I219" s="312">
        <v>217588</v>
      </c>
      <c r="J219" s="312">
        <f>SUM(J220:J222)</f>
        <v>28410</v>
      </c>
      <c r="K219" s="313">
        <v>85.2</v>
      </c>
    </row>
    <row r="220" spans="2:11" ht="15" hidden="1" customHeight="1" x14ac:dyDescent="0.15">
      <c r="B220" s="257"/>
      <c r="C220" s="302" t="s">
        <v>419</v>
      </c>
      <c r="D220" s="287" t="s">
        <v>440</v>
      </c>
      <c r="E220" s="269">
        <v>851</v>
      </c>
      <c r="F220" s="269">
        <v>851</v>
      </c>
      <c r="G220" s="269">
        <v>23000</v>
      </c>
      <c r="H220" s="269">
        <v>567</v>
      </c>
      <c r="I220" s="271"/>
      <c r="J220" s="269">
        <v>18534</v>
      </c>
      <c r="K220" s="272"/>
    </row>
    <row r="221" spans="2:11" ht="15" hidden="1" customHeight="1" x14ac:dyDescent="0.15">
      <c r="B221" s="257"/>
      <c r="C221" s="302" t="s">
        <v>421</v>
      </c>
      <c r="D221" s="303"/>
      <c r="E221" s="299">
        <v>215</v>
      </c>
      <c r="F221" s="299">
        <v>215</v>
      </c>
      <c r="G221" s="299">
        <v>7210</v>
      </c>
      <c r="H221" s="299">
        <v>127</v>
      </c>
      <c r="I221" s="256"/>
      <c r="J221" s="299">
        <v>6124</v>
      </c>
      <c r="K221" s="259"/>
    </row>
    <row r="222" spans="2:11" ht="21" hidden="1" x14ac:dyDescent="0.15">
      <c r="B222" s="257"/>
      <c r="C222" s="294" t="s">
        <v>441</v>
      </c>
      <c r="D222" s="315" t="s">
        <v>442</v>
      </c>
      <c r="E222" s="316">
        <v>153</v>
      </c>
      <c r="F222" s="316">
        <v>150</v>
      </c>
      <c r="G222" s="316">
        <v>3700</v>
      </c>
      <c r="H222" s="316">
        <v>147</v>
      </c>
      <c r="I222" s="280"/>
      <c r="J222" s="316">
        <v>3752</v>
      </c>
      <c r="K222" s="281"/>
    </row>
    <row r="223" spans="2:11" ht="15" hidden="1" customHeight="1" x14ac:dyDescent="0.15">
      <c r="B223" s="250"/>
      <c r="C223" s="310" t="s">
        <v>423</v>
      </c>
      <c r="D223" s="311"/>
      <c r="E223" s="248">
        <f>SUM(E224:E229)</f>
        <v>702</v>
      </c>
      <c r="F223" s="248">
        <f>SUM(F224:F229)</f>
        <v>702</v>
      </c>
      <c r="G223" s="248">
        <f>SUM(G224:G229)</f>
        <v>26130</v>
      </c>
      <c r="H223" s="248">
        <f>SUM(H224:H229)</f>
        <v>637</v>
      </c>
      <c r="I223" s="248">
        <v>151225</v>
      </c>
      <c r="J223" s="248">
        <f>SUM(J224:J229)</f>
        <v>24553</v>
      </c>
      <c r="K223" s="249">
        <v>97.5</v>
      </c>
    </row>
    <row r="224" spans="2:11" ht="15" hidden="1" customHeight="1" x14ac:dyDescent="0.15">
      <c r="B224" s="257"/>
      <c r="C224" s="305" t="s">
        <v>424</v>
      </c>
      <c r="D224" s="287" t="s">
        <v>440</v>
      </c>
      <c r="E224" s="269">
        <v>228</v>
      </c>
      <c r="F224" s="269">
        <v>228</v>
      </c>
      <c r="G224" s="269">
        <v>6340</v>
      </c>
      <c r="H224" s="269">
        <v>221</v>
      </c>
      <c r="I224" s="271"/>
      <c r="J224" s="269">
        <v>8480</v>
      </c>
      <c r="K224" s="272"/>
    </row>
    <row r="225" spans="2:11" ht="15" hidden="1" customHeight="1" x14ac:dyDescent="0.15">
      <c r="B225" s="257"/>
      <c r="C225" s="306" t="s">
        <v>425</v>
      </c>
      <c r="D225" s="288"/>
      <c r="E225" s="299">
        <v>154</v>
      </c>
      <c r="F225" s="299">
        <v>154</v>
      </c>
      <c r="G225" s="299">
        <v>3390</v>
      </c>
      <c r="H225" s="299">
        <v>115</v>
      </c>
      <c r="I225" s="256"/>
      <c r="J225" s="299">
        <v>4014</v>
      </c>
      <c r="K225" s="259"/>
    </row>
    <row r="226" spans="2:11" ht="15" hidden="1" customHeight="1" x14ac:dyDescent="0.15">
      <c r="B226" s="257"/>
      <c r="C226" s="306" t="s">
        <v>426</v>
      </c>
      <c r="D226" s="288"/>
      <c r="E226" s="299">
        <v>26</v>
      </c>
      <c r="F226" s="299">
        <v>26</v>
      </c>
      <c r="G226" s="299">
        <v>3020</v>
      </c>
      <c r="H226" s="299">
        <v>24</v>
      </c>
      <c r="I226" s="256"/>
      <c r="J226" s="299">
        <v>1268</v>
      </c>
      <c r="K226" s="259"/>
    </row>
    <row r="227" spans="2:11" ht="15" hidden="1" customHeight="1" x14ac:dyDescent="0.15">
      <c r="B227" s="257"/>
      <c r="C227" s="306" t="s">
        <v>427</v>
      </c>
      <c r="D227" s="288"/>
      <c r="E227" s="301">
        <v>89</v>
      </c>
      <c r="F227" s="301">
        <v>89</v>
      </c>
      <c r="G227" s="301">
        <v>4540</v>
      </c>
      <c r="H227" s="301">
        <v>75</v>
      </c>
      <c r="I227" s="256"/>
      <c r="J227" s="301">
        <v>4427</v>
      </c>
      <c r="K227" s="259"/>
    </row>
    <row r="228" spans="2:11" s="297" customFormat="1" ht="15" hidden="1" customHeight="1" x14ac:dyDescent="0.15">
      <c r="B228" s="262"/>
      <c r="C228" s="306" t="s">
        <v>428</v>
      </c>
      <c r="D228" s="288"/>
      <c r="E228" s="275">
        <v>67</v>
      </c>
      <c r="F228" s="275">
        <v>67</v>
      </c>
      <c r="G228" s="275">
        <v>2530</v>
      </c>
      <c r="H228" s="275">
        <v>66</v>
      </c>
      <c r="I228" s="256"/>
      <c r="J228" s="275">
        <v>2448</v>
      </c>
      <c r="K228" s="259"/>
    </row>
    <row r="229" spans="2:11" ht="15" hidden="1" customHeight="1" x14ac:dyDescent="0.15">
      <c r="B229" s="252"/>
      <c r="C229" s="317" t="s">
        <v>429</v>
      </c>
      <c r="D229" s="314"/>
      <c r="E229" s="307">
        <v>138</v>
      </c>
      <c r="F229" s="307">
        <v>138</v>
      </c>
      <c r="G229" s="307">
        <v>6310</v>
      </c>
      <c r="H229" s="307">
        <v>136</v>
      </c>
      <c r="I229" s="280"/>
      <c r="J229" s="307">
        <v>3916</v>
      </c>
      <c r="K229" s="281"/>
    </row>
    <row r="230" spans="2:11" ht="15" hidden="1" customHeight="1" x14ac:dyDescent="0.15">
      <c r="B230" s="250"/>
      <c r="C230" s="310" t="s">
        <v>430</v>
      </c>
      <c r="D230" s="311"/>
      <c r="E230" s="265">
        <f>SUM(E231:E237)</f>
        <v>562</v>
      </c>
      <c r="F230" s="265">
        <f>SUM(F231:F237)</f>
        <v>562</v>
      </c>
      <c r="G230" s="265">
        <f>SUM(G231:G237)</f>
        <v>13700</v>
      </c>
      <c r="H230" s="265">
        <f>SUM(H231:H237)</f>
        <v>408</v>
      </c>
      <c r="I230" s="265">
        <v>118389</v>
      </c>
      <c r="J230" s="265">
        <f>SUM(J231:J237)</f>
        <v>11733</v>
      </c>
      <c r="K230" s="266">
        <v>87.9</v>
      </c>
    </row>
    <row r="231" spans="2:11" ht="15" hidden="1" customHeight="1" x14ac:dyDescent="0.15">
      <c r="B231" s="252"/>
      <c r="C231" s="292" t="s">
        <v>431</v>
      </c>
      <c r="D231" s="287" t="s">
        <v>440</v>
      </c>
      <c r="E231" s="269">
        <v>180</v>
      </c>
      <c r="F231" s="270">
        <v>180</v>
      </c>
      <c r="G231" s="270">
        <v>5210</v>
      </c>
      <c r="H231" s="270">
        <v>108</v>
      </c>
      <c r="I231" s="271"/>
      <c r="J231" s="270">
        <v>3885</v>
      </c>
      <c r="K231" s="272"/>
    </row>
    <row r="232" spans="2:11" ht="15" hidden="1" customHeight="1" x14ac:dyDescent="0.15">
      <c r="B232" s="252"/>
      <c r="C232" s="293" t="s">
        <v>432</v>
      </c>
      <c r="D232" s="287"/>
      <c r="E232" s="275">
        <v>99</v>
      </c>
      <c r="F232" s="275">
        <v>99</v>
      </c>
      <c r="G232" s="275">
        <v>1200</v>
      </c>
      <c r="H232" s="275">
        <v>82</v>
      </c>
      <c r="I232" s="256"/>
      <c r="J232" s="275">
        <v>1597</v>
      </c>
      <c r="K232" s="259"/>
    </row>
    <row r="233" spans="2:11" ht="15" hidden="1" customHeight="1" x14ac:dyDescent="0.15">
      <c r="B233" s="252"/>
      <c r="C233" s="293" t="s">
        <v>433</v>
      </c>
      <c r="D233" s="287"/>
      <c r="E233" s="275">
        <v>47</v>
      </c>
      <c r="F233" s="275">
        <v>47</v>
      </c>
      <c r="G233" s="275">
        <v>770</v>
      </c>
      <c r="H233" s="275">
        <v>20</v>
      </c>
      <c r="I233" s="256"/>
      <c r="J233" s="275">
        <v>450</v>
      </c>
      <c r="K233" s="259"/>
    </row>
    <row r="234" spans="2:11" ht="15" hidden="1" customHeight="1" x14ac:dyDescent="0.15">
      <c r="B234" s="252"/>
      <c r="C234" s="293" t="s">
        <v>434</v>
      </c>
      <c r="D234" s="287"/>
      <c r="E234" s="275">
        <v>62</v>
      </c>
      <c r="F234" s="275">
        <v>62</v>
      </c>
      <c r="G234" s="275">
        <v>1460</v>
      </c>
      <c r="H234" s="275">
        <v>56</v>
      </c>
      <c r="I234" s="256"/>
      <c r="J234" s="275">
        <v>1341</v>
      </c>
      <c r="K234" s="259"/>
    </row>
    <row r="235" spans="2:11" ht="15" hidden="1" customHeight="1" x14ac:dyDescent="0.15">
      <c r="B235" s="252"/>
      <c r="C235" s="293" t="s">
        <v>435</v>
      </c>
      <c r="D235" s="287"/>
      <c r="E235" s="275">
        <v>9</v>
      </c>
      <c r="F235" s="275">
        <v>9</v>
      </c>
      <c r="G235" s="275">
        <v>50</v>
      </c>
      <c r="H235" s="275">
        <v>2</v>
      </c>
      <c r="I235" s="256"/>
      <c r="J235" s="275">
        <v>39</v>
      </c>
      <c r="K235" s="259"/>
    </row>
    <row r="236" spans="2:11" ht="15" hidden="1" customHeight="1" x14ac:dyDescent="0.15">
      <c r="B236" s="252"/>
      <c r="C236" s="293" t="s">
        <v>436</v>
      </c>
      <c r="D236" s="287"/>
      <c r="E236" s="275">
        <v>127</v>
      </c>
      <c r="F236" s="275">
        <v>127</v>
      </c>
      <c r="G236" s="275">
        <v>3890</v>
      </c>
      <c r="H236" s="275">
        <v>79</v>
      </c>
      <c r="I236" s="256"/>
      <c r="J236" s="275">
        <v>2869</v>
      </c>
      <c r="K236" s="259"/>
    </row>
    <row r="237" spans="2:11" ht="15" hidden="1" customHeight="1" x14ac:dyDescent="0.15">
      <c r="B237" s="276"/>
      <c r="C237" s="294" t="s">
        <v>437</v>
      </c>
      <c r="D237" s="295"/>
      <c r="E237" s="279">
        <v>38</v>
      </c>
      <c r="F237" s="279">
        <v>38</v>
      </c>
      <c r="G237" s="279">
        <v>1120</v>
      </c>
      <c r="H237" s="279">
        <v>61</v>
      </c>
      <c r="I237" s="280"/>
      <c r="J237" s="279">
        <v>1552</v>
      </c>
      <c r="K237" s="281"/>
    </row>
    <row r="238" spans="2:11" ht="15" customHeight="1" x14ac:dyDescent="0.15">
      <c r="B238" s="234" t="s">
        <v>449</v>
      </c>
      <c r="C238" s="235"/>
      <c r="D238" s="236"/>
      <c r="E238" s="237">
        <f t="shared" ref="E238:J238" si="8">E239+E246+E250+E257</f>
        <v>3413</v>
      </c>
      <c r="F238" s="237">
        <f t="shared" si="8"/>
        <v>3410</v>
      </c>
      <c r="G238" s="237">
        <f t="shared" si="8"/>
        <v>96980</v>
      </c>
      <c r="H238" s="237">
        <f t="shared" si="8"/>
        <v>2819</v>
      </c>
      <c r="I238" s="237">
        <f t="shared" si="8"/>
        <v>680427</v>
      </c>
      <c r="J238" s="237">
        <f t="shared" si="8"/>
        <v>93426</v>
      </c>
      <c r="K238" s="296">
        <v>92.6</v>
      </c>
    </row>
    <row r="239" spans="2:11" ht="15" hidden="1" customHeight="1" x14ac:dyDescent="0.15">
      <c r="B239" s="250"/>
      <c r="C239" s="310" t="s">
        <v>410</v>
      </c>
      <c r="D239" s="311"/>
      <c r="E239" s="312">
        <f>SUM(E240:E245)</f>
        <v>930</v>
      </c>
      <c r="F239" s="312">
        <f>SUM(F240:F245)</f>
        <v>930</v>
      </c>
      <c r="G239" s="312">
        <f>SUM(G240:G245)</f>
        <v>23240</v>
      </c>
      <c r="H239" s="312">
        <f>SUM(H240:H245)</f>
        <v>875</v>
      </c>
      <c r="I239" s="312">
        <f>+I212</f>
        <v>183793</v>
      </c>
      <c r="J239" s="312">
        <f>SUM(J240:J245)</f>
        <v>22265</v>
      </c>
      <c r="K239" s="313">
        <v>99.9</v>
      </c>
    </row>
    <row r="240" spans="2:11" ht="15" hidden="1" customHeight="1" x14ac:dyDescent="0.15">
      <c r="B240" s="252"/>
      <c r="C240" s="292" t="s">
        <v>411</v>
      </c>
      <c r="D240" s="287" t="s">
        <v>439</v>
      </c>
      <c r="E240" s="298">
        <v>613</v>
      </c>
      <c r="F240" s="298">
        <v>613</v>
      </c>
      <c r="G240" s="298">
        <v>14710</v>
      </c>
      <c r="H240" s="298">
        <v>602</v>
      </c>
      <c r="I240" s="271"/>
      <c r="J240" s="298">
        <v>15228</v>
      </c>
      <c r="K240" s="271"/>
    </row>
    <row r="241" spans="2:11" ht="15" hidden="1" customHeight="1" x14ac:dyDescent="0.15">
      <c r="B241" s="252"/>
      <c r="C241" s="293" t="s">
        <v>413</v>
      </c>
      <c r="D241" s="288"/>
      <c r="E241" s="299">
        <v>79</v>
      </c>
      <c r="F241" s="299">
        <v>79</v>
      </c>
      <c r="G241" s="299">
        <v>3080</v>
      </c>
      <c r="H241" s="299">
        <v>71</v>
      </c>
      <c r="I241" s="256"/>
      <c r="J241" s="299">
        <v>2270</v>
      </c>
      <c r="K241" s="256"/>
    </row>
    <row r="242" spans="2:11" ht="15" hidden="1" customHeight="1" x14ac:dyDescent="0.15">
      <c r="B242" s="252"/>
      <c r="C242" s="293" t="s">
        <v>414</v>
      </c>
      <c r="D242" s="288"/>
      <c r="E242" s="299">
        <v>107</v>
      </c>
      <c r="F242" s="299">
        <v>107</v>
      </c>
      <c r="G242" s="299">
        <v>2170</v>
      </c>
      <c r="H242" s="299">
        <v>72</v>
      </c>
      <c r="I242" s="256"/>
      <c r="J242" s="299">
        <v>1590</v>
      </c>
      <c r="K242" s="256"/>
    </row>
    <row r="243" spans="2:11" ht="15" hidden="1" customHeight="1" x14ac:dyDescent="0.15">
      <c r="B243" s="252"/>
      <c r="C243" s="293" t="s">
        <v>415</v>
      </c>
      <c r="D243" s="288"/>
      <c r="E243" s="299">
        <v>53</v>
      </c>
      <c r="F243" s="299">
        <v>53</v>
      </c>
      <c r="G243" s="299">
        <v>1670</v>
      </c>
      <c r="H243" s="299">
        <v>53</v>
      </c>
      <c r="I243" s="256"/>
      <c r="J243" s="299">
        <v>1173</v>
      </c>
      <c r="K243" s="256"/>
    </row>
    <row r="244" spans="2:11" ht="15" hidden="1" customHeight="1" x14ac:dyDescent="0.15">
      <c r="B244" s="252"/>
      <c r="C244" s="293" t="s">
        <v>416</v>
      </c>
      <c r="D244" s="288"/>
      <c r="E244" s="299">
        <v>69</v>
      </c>
      <c r="F244" s="299">
        <v>69</v>
      </c>
      <c r="G244" s="299">
        <v>1500</v>
      </c>
      <c r="H244" s="299">
        <v>68</v>
      </c>
      <c r="I244" s="256"/>
      <c r="J244" s="299">
        <v>1986</v>
      </c>
      <c r="K244" s="256"/>
    </row>
    <row r="245" spans="2:11" ht="15" hidden="1" customHeight="1" x14ac:dyDescent="0.15">
      <c r="B245" s="252"/>
      <c r="C245" s="293" t="s">
        <v>417</v>
      </c>
      <c r="D245" s="314"/>
      <c r="E245" s="301">
        <v>9</v>
      </c>
      <c r="F245" s="301">
        <v>9</v>
      </c>
      <c r="G245" s="301">
        <v>110</v>
      </c>
      <c r="H245" s="301">
        <v>9</v>
      </c>
      <c r="I245" s="280"/>
      <c r="J245" s="301">
        <v>18</v>
      </c>
      <c r="K245" s="280"/>
    </row>
    <row r="246" spans="2:11" s="297" customFormat="1" ht="15" hidden="1" customHeight="1" x14ac:dyDescent="0.15">
      <c r="B246" s="250"/>
      <c r="C246" s="310" t="s">
        <v>418</v>
      </c>
      <c r="D246" s="311"/>
      <c r="E246" s="312">
        <f>SUM(E247:E249)</f>
        <v>1219</v>
      </c>
      <c r="F246" s="312">
        <f>SUM(F247:F249)</f>
        <v>1216</v>
      </c>
      <c r="G246" s="312">
        <f>SUM(G247:G249)</f>
        <v>33910</v>
      </c>
      <c r="H246" s="312">
        <f>SUM(H247:H249)</f>
        <v>886</v>
      </c>
      <c r="I246" s="312">
        <f>+I219+5769</f>
        <v>223357</v>
      </c>
      <c r="J246" s="312">
        <f>SUM(J247:J249)</f>
        <v>32646</v>
      </c>
      <c r="K246" s="313">
        <v>86.3</v>
      </c>
    </row>
    <row r="247" spans="2:11" ht="15" hidden="1" customHeight="1" x14ac:dyDescent="0.15">
      <c r="B247" s="257"/>
      <c r="C247" s="302" t="s">
        <v>419</v>
      </c>
      <c r="D247" s="287" t="s">
        <v>440</v>
      </c>
      <c r="E247" s="269">
        <v>851</v>
      </c>
      <c r="F247" s="269">
        <v>851</v>
      </c>
      <c r="G247" s="269">
        <v>23000</v>
      </c>
      <c r="H247" s="269">
        <v>609</v>
      </c>
      <c r="I247" s="271"/>
      <c r="J247" s="269">
        <v>21003</v>
      </c>
      <c r="K247" s="272"/>
    </row>
    <row r="248" spans="2:11" ht="15" hidden="1" customHeight="1" x14ac:dyDescent="0.15">
      <c r="B248" s="257"/>
      <c r="C248" s="302" t="s">
        <v>421</v>
      </c>
      <c r="D248" s="303"/>
      <c r="E248" s="299">
        <v>215</v>
      </c>
      <c r="F248" s="299">
        <v>215</v>
      </c>
      <c r="G248" s="299">
        <v>7210</v>
      </c>
      <c r="H248" s="299">
        <v>130</v>
      </c>
      <c r="I248" s="256"/>
      <c r="J248" s="299">
        <v>7952</v>
      </c>
      <c r="K248" s="259"/>
    </row>
    <row r="249" spans="2:11" ht="21" hidden="1" x14ac:dyDescent="0.15">
      <c r="B249" s="257"/>
      <c r="C249" s="294" t="s">
        <v>441</v>
      </c>
      <c r="D249" s="315" t="s">
        <v>442</v>
      </c>
      <c r="E249" s="316">
        <v>153</v>
      </c>
      <c r="F249" s="316">
        <v>150</v>
      </c>
      <c r="G249" s="316">
        <v>3700</v>
      </c>
      <c r="H249" s="316">
        <v>147</v>
      </c>
      <c r="I249" s="280"/>
      <c r="J249" s="316">
        <v>3691</v>
      </c>
      <c r="K249" s="281"/>
    </row>
    <row r="250" spans="2:11" ht="15" hidden="1" customHeight="1" x14ac:dyDescent="0.15">
      <c r="B250" s="250"/>
      <c r="C250" s="310" t="s">
        <v>423</v>
      </c>
      <c r="D250" s="311"/>
      <c r="E250" s="248">
        <f>SUM(E251:E256)</f>
        <v>702</v>
      </c>
      <c r="F250" s="248">
        <f>SUM(F251:F256)</f>
        <v>702</v>
      </c>
      <c r="G250" s="248">
        <f>SUM(G251:G256)</f>
        <v>26130</v>
      </c>
      <c r="H250" s="248">
        <f>SUM(H251:H256)</f>
        <v>641</v>
      </c>
      <c r="I250" s="248">
        <f>+I223+1047</f>
        <v>152272</v>
      </c>
      <c r="J250" s="248">
        <f>SUM(J251:J256)</f>
        <v>25156</v>
      </c>
      <c r="K250" s="249">
        <v>98.2</v>
      </c>
    </row>
    <row r="251" spans="2:11" ht="15" hidden="1" customHeight="1" x14ac:dyDescent="0.15">
      <c r="B251" s="257"/>
      <c r="C251" s="305" t="s">
        <v>424</v>
      </c>
      <c r="D251" s="287" t="s">
        <v>440</v>
      </c>
      <c r="E251" s="269">
        <v>228</v>
      </c>
      <c r="F251" s="269">
        <v>228</v>
      </c>
      <c r="G251" s="269">
        <v>6340</v>
      </c>
      <c r="H251" s="269">
        <v>223</v>
      </c>
      <c r="I251" s="271"/>
      <c r="J251" s="269">
        <v>8480</v>
      </c>
      <c r="K251" s="272"/>
    </row>
    <row r="252" spans="2:11" ht="15" hidden="1" customHeight="1" x14ac:dyDescent="0.15">
      <c r="B252" s="257"/>
      <c r="C252" s="306" t="s">
        <v>425</v>
      </c>
      <c r="D252" s="288"/>
      <c r="E252" s="299">
        <v>154</v>
      </c>
      <c r="F252" s="299">
        <v>154</v>
      </c>
      <c r="G252" s="299">
        <v>3390</v>
      </c>
      <c r="H252" s="299">
        <v>116</v>
      </c>
      <c r="I252" s="256"/>
      <c r="J252" s="299">
        <v>4019</v>
      </c>
      <c r="K252" s="259"/>
    </row>
    <row r="253" spans="2:11" ht="15" hidden="1" customHeight="1" x14ac:dyDescent="0.15">
      <c r="B253" s="257"/>
      <c r="C253" s="306" t="s">
        <v>426</v>
      </c>
      <c r="D253" s="288"/>
      <c r="E253" s="299">
        <v>26</v>
      </c>
      <c r="F253" s="299">
        <v>26</v>
      </c>
      <c r="G253" s="299">
        <v>3020</v>
      </c>
      <c r="H253" s="299">
        <v>24</v>
      </c>
      <c r="I253" s="256"/>
      <c r="J253" s="299">
        <v>1375</v>
      </c>
      <c r="K253" s="259"/>
    </row>
    <row r="254" spans="2:11" ht="15" hidden="1" customHeight="1" x14ac:dyDescent="0.15">
      <c r="B254" s="257"/>
      <c r="C254" s="306" t="s">
        <v>427</v>
      </c>
      <c r="D254" s="288"/>
      <c r="E254" s="301">
        <v>89</v>
      </c>
      <c r="F254" s="301">
        <v>89</v>
      </c>
      <c r="G254" s="301">
        <v>4540</v>
      </c>
      <c r="H254" s="299">
        <v>76</v>
      </c>
      <c r="I254" s="256"/>
      <c r="J254" s="301">
        <v>4882</v>
      </c>
      <c r="K254" s="259"/>
    </row>
    <row r="255" spans="2:11" s="297" customFormat="1" ht="15" hidden="1" customHeight="1" x14ac:dyDescent="0.15">
      <c r="B255" s="262"/>
      <c r="C255" s="306" t="s">
        <v>428</v>
      </c>
      <c r="D255" s="288"/>
      <c r="E255" s="275">
        <v>67</v>
      </c>
      <c r="F255" s="275">
        <v>67</v>
      </c>
      <c r="G255" s="275">
        <v>2530</v>
      </c>
      <c r="H255" s="299">
        <v>66</v>
      </c>
      <c r="I255" s="256"/>
      <c r="J255" s="275">
        <v>2470</v>
      </c>
      <c r="K255" s="259"/>
    </row>
    <row r="256" spans="2:11" ht="15" hidden="1" customHeight="1" x14ac:dyDescent="0.15">
      <c r="B256" s="252"/>
      <c r="C256" s="317" t="s">
        <v>429</v>
      </c>
      <c r="D256" s="314"/>
      <c r="E256" s="307">
        <v>138</v>
      </c>
      <c r="F256" s="307">
        <v>138</v>
      </c>
      <c r="G256" s="307">
        <v>6310</v>
      </c>
      <c r="H256" s="316">
        <v>136</v>
      </c>
      <c r="I256" s="280"/>
      <c r="J256" s="307">
        <v>3930</v>
      </c>
      <c r="K256" s="281"/>
    </row>
    <row r="257" spans="2:11" ht="15" hidden="1" customHeight="1" x14ac:dyDescent="0.15">
      <c r="B257" s="250"/>
      <c r="C257" s="310" t="s">
        <v>430</v>
      </c>
      <c r="D257" s="311"/>
      <c r="E257" s="265">
        <f>SUM(E258:E264)</f>
        <v>562</v>
      </c>
      <c r="F257" s="265">
        <f>SUM(F258:F264)</f>
        <v>562</v>
      </c>
      <c r="G257" s="265">
        <f>SUM(G258:G264)</f>
        <v>13700</v>
      </c>
      <c r="H257" s="265">
        <f>SUM(H258:H264)</f>
        <v>417</v>
      </c>
      <c r="I257" s="265">
        <f>+I230+2616</f>
        <v>121005</v>
      </c>
      <c r="J257" s="265">
        <f>SUM(J258:J264)</f>
        <v>13359</v>
      </c>
      <c r="K257" s="266">
        <v>90.9</v>
      </c>
    </row>
    <row r="258" spans="2:11" ht="15" hidden="1" customHeight="1" x14ac:dyDescent="0.15">
      <c r="B258" s="252"/>
      <c r="C258" s="292" t="s">
        <v>431</v>
      </c>
      <c r="D258" s="287" t="s">
        <v>440</v>
      </c>
      <c r="E258" s="269">
        <v>180</v>
      </c>
      <c r="F258" s="270">
        <v>180</v>
      </c>
      <c r="G258" s="270">
        <v>5210</v>
      </c>
      <c r="H258" s="270">
        <v>111</v>
      </c>
      <c r="I258" s="271"/>
      <c r="J258" s="270">
        <v>4639</v>
      </c>
      <c r="K258" s="272"/>
    </row>
    <row r="259" spans="2:11" ht="15" hidden="1" customHeight="1" x14ac:dyDescent="0.15">
      <c r="B259" s="252"/>
      <c r="C259" s="293" t="s">
        <v>432</v>
      </c>
      <c r="D259" s="287"/>
      <c r="E259" s="275">
        <v>99</v>
      </c>
      <c r="F259" s="275">
        <v>99</v>
      </c>
      <c r="G259" s="275">
        <v>1200</v>
      </c>
      <c r="H259" s="275">
        <v>82</v>
      </c>
      <c r="I259" s="256"/>
      <c r="J259" s="275">
        <v>1788</v>
      </c>
      <c r="K259" s="259"/>
    </row>
    <row r="260" spans="2:11" ht="15" hidden="1" customHeight="1" x14ac:dyDescent="0.15">
      <c r="B260" s="252"/>
      <c r="C260" s="293" t="s">
        <v>433</v>
      </c>
      <c r="D260" s="287"/>
      <c r="E260" s="275">
        <v>47</v>
      </c>
      <c r="F260" s="275">
        <v>47</v>
      </c>
      <c r="G260" s="275">
        <v>770</v>
      </c>
      <c r="H260" s="275">
        <v>22</v>
      </c>
      <c r="I260" s="256"/>
      <c r="J260" s="275">
        <v>452</v>
      </c>
      <c r="K260" s="259"/>
    </row>
    <row r="261" spans="2:11" ht="15" hidden="1" customHeight="1" x14ac:dyDescent="0.15">
      <c r="B261" s="252"/>
      <c r="C261" s="293" t="s">
        <v>434</v>
      </c>
      <c r="D261" s="287"/>
      <c r="E261" s="275">
        <v>62</v>
      </c>
      <c r="F261" s="275">
        <v>62</v>
      </c>
      <c r="G261" s="275">
        <v>1460</v>
      </c>
      <c r="H261" s="275">
        <v>56</v>
      </c>
      <c r="I261" s="256"/>
      <c r="J261" s="275">
        <v>1344</v>
      </c>
      <c r="K261" s="259"/>
    </row>
    <row r="262" spans="2:11" ht="15" hidden="1" customHeight="1" x14ac:dyDescent="0.15">
      <c r="B262" s="252"/>
      <c r="C262" s="293" t="s">
        <v>435</v>
      </c>
      <c r="D262" s="287"/>
      <c r="E262" s="275">
        <v>9</v>
      </c>
      <c r="F262" s="275">
        <v>9</v>
      </c>
      <c r="G262" s="275">
        <v>50</v>
      </c>
      <c r="H262" s="275">
        <v>2</v>
      </c>
      <c r="I262" s="256"/>
      <c r="J262" s="275">
        <v>38</v>
      </c>
      <c r="K262" s="259"/>
    </row>
    <row r="263" spans="2:11" ht="15" hidden="1" customHeight="1" x14ac:dyDescent="0.15">
      <c r="B263" s="252"/>
      <c r="C263" s="293" t="s">
        <v>436</v>
      </c>
      <c r="D263" s="287"/>
      <c r="E263" s="275">
        <v>127</v>
      </c>
      <c r="F263" s="275">
        <v>127</v>
      </c>
      <c r="G263" s="275">
        <v>3890</v>
      </c>
      <c r="H263" s="275">
        <v>80</v>
      </c>
      <c r="I263" s="256"/>
      <c r="J263" s="275">
        <v>3414</v>
      </c>
      <c r="K263" s="259"/>
    </row>
    <row r="264" spans="2:11" ht="15" hidden="1" customHeight="1" x14ac:dyDescent="0.15">
      <c r="B264" s="276"/>
      <c r="C264" s="294" t="s">
        <v>437</v>
      </c>
      <c r="D264" s="295"/>
      <c r="E264" s="279">
        <v>38</v>
      </c>
      <c r="F264" s="279">
        <v>38</v>
      </c>
      <c r="G264" s="279">
        <v>1120</v>
      </c>
      <c r="H264" s="279">
        <v>64</v>
      </c>
      <c r="I264" s="280"/>
      <c r="J264" s="279">
        <v>1684</v>
      </c>
      <c r="K264" s="281"/>
    </row>
    <row r="265" spans="2:11" ht="15" customHeight="1" x14ac:dyDescent="0.15">
      <c r="B265" s="234" t="s">
        <v>450</v>
      </c>
      <c r="C265" s="235"/>
      <c r="D265" s="236"/>
      <c r="E265" s="237">
        <f t="shared" ref="E265:J265" si="9">E266+E273+E277+E284</f>
        <v>3413</v>
      </c>
      <c r="F265" s="237">
        <f t="shared" si="9"/>
        <v>3410</v>
      </c>
      <c r="G265" s="237">
        <f t="shared" si="9"/>
        <v>96980</v>
      </c>
      <c r="H265" s="237">
        <f t="shared" si="9"/>
        <v>2865</v>
      </c>
      <c r="I265" s="237">
        <f t="shared" si="9"/>
        <v>706443</v>
      </c>
      <c r="J265" s="237">
        <f t="shared" si="9"/>
        <v>89039</v>
      </c>
      <c r="K265" s="296">
        <v>95.6</v>
      </c>
    </row>
    <row r="266" spans="2:11" ht="15" hidden="1" customHeight="1" x14ac:dyDescent="0.15">
      <c r="B266" s="250"/>
      <c r="C266" s="310" t="s">
        <v>410</v>
      </c>
      <c r="D266" s="311"/>
      <c r="E266" s="312">
        <f>SUM(E267:E272)</f>
        <v>930</v>
      </c>
      <c r="F266" s="312">
        <f>SUM(F267:F272)</f>
        <v>930</v>
      </c>
      <c r="G266" s="312">
        <f>SUM(G267:G272)</f>
        <v>23240</v>
      </c>
      <c r="H266" s="312">
        <f>SUM(H267:H272)</f>
        <v>875</v>
      </c>
      <c r="I266" s="312">
        <v>183793</v>
      </c>
      <c r="J266" s="312">
        <f>SUM(J267:J272)</f>
        <v>21913</v>
      </c>
      <c r="K266" s="313">
        <v>99.9</v>
      </c>
    </row>
    <row r="267" spans="2:11" ht="15" hidden="1" customHeight="1" x14ac:dyDescent="0.15">
      <c r="B267" s="252"/>
      <c r="C267" s="292" t="s">
        <v>411</v>
      </c>
      <c r="D267" s="287" t="s">
        <v>439</v>
      </c>
      <c r="E267" s="298">
        <v>613</v>
      </c>
      <c r="F267" s="298">
        <v>613</v>
      </c>
      <c r="G267" s="298">
        <v>14710</v>
      </c>
      <c r="H267" s="298">
        <v>602</v>
      </c>
      <c r="I267" s="271"/>
      <c r="J267" s="298">
        <v>14874</v>
      </c>
      <c r="K267" s="271"/>
    </row>
    <row r="268" spans="2:11" ht="15" hidden="1" customHeight="1" x14ac:dyDescent="0.15">
      <c r="B268" s="252"/>
      <c r="C268" s="293" t="s">
        <v>413</v>
      </c>
      <c r="D268" s="288"/>
      <c r="E268" s="299">
        <v>79</v>
      </c>
      <c r="F268" s="299">
        <v>79</v>
      </c>
      <c r="G268" s="299">
        <v>3080</v>
      </c>
      <c r="H268" s="299">
        <v>71</v>
      </c>
      <c r="I268" s="256"/>
      <c r="J268" s="299">
        <v>2260</v>
      </c>
      <c r="K268" s="256"/>
    </row>
    <row r="269" spans="2:11" ht="15" hidden="1" customHeight="1" x14ac:dyDescent="0.15">
      <c r="B269" s="252"/>
      <c r="C269" s="293" t="s">
        <v>414</v>
      </c>
      <c r="D269" s="288"/>
      <c r="E269" s="299">
        <v>107</v>
      </c>
      <c r="F269" s="299">
        <v>107</v>
      </c>
      <c r="G269" s="299">
        <v>2170</v>
      </c>
      <c r="H269" s="299">
        <v>72</v>
      </c>
      <c r="I269" s="256"/>
      <c r="J269" s="299">
        <v>1614</v>
      </c>
      <c r="K269" s="256"/>
    </row>
    <row r="270" spans="2:11" ht="15" hidden="1" customHeight="1" x14ac:dyDescent="0.15">
      <c r="B270" s="252"/>
      <c r="C270" s="293" t="s">
        <v>415</v>
      </c>
      <c r="D270" s="288"/>
      <c r="E270" s="299">
        <v>53</v>
      </c>
      <c r="F270" s="299">
        <v>53</v>
      </c>
      <c r="G270" s="299">
        <v>1670</v>
      </c>
      <c r="H270" s="299">
        <v>53</v>
      </c>
      <c r="I270" s="256"/>
      <c r="J270" s="299">
        <v>1185</v>
      </c>
      <c r="K270" s="256"/>
    </row>
    <row r="271" spans="2:11" ht="15" hidden="1" customHeight="1" x14ac:dyDescent="0.15">
      <c r="B271" s="252"/>
      <c r="C271" s="293" t="s">
        <v>416</v>
      </c>
      <c r="D271" s="288"/>
      <c r="E271" s="299">
        <v>69</v>
      </c>
      <c r="F271" s="299">
        <v>69</v>
      </c>
      <c r="G271" s="299">
        <v>1500</v>
      </c>
      <c r="H271" s="299">
        <v>68</v>
      </c>
      <c r="I271" s="256"/>
      <c r="J271" s="299">
        <v>1967</v>
      </c>
      <c r="K271" s="256"/>
    </row>
    <row r="272" spans="2:11" ht="15" hidden="1" customHeight="1" x14ac:dyDescent="0.15">
      <c r="B272" s="252"/>
      <c r="C272" s="293" t="s">
        <v>417</v>
      </c>
      <c r="D272" s="314"/>
      <c r="E272" s="301">
        <v>9</v>
      </c>
      <c r="F272" s="301">
        <v>9</v>
      </c>
      <c r="G272" s="301">
        <v>110</v>
      </c>
      <c r="H272" s="301">
        <v>9</v>
      </c>
      <c r="I272" s="280"/>
      <c r="J272" s="301">
        <v>13</v>
      </c>
      <c r="K272" s="280"/>
    </row>
    <row r="273" spans="2:11" ht="15" hidden="1" customHeight="1" x14ac:dyDescent="0.15">
      <c r="B273" s="250"/>
      <c r="C273" s="310" t="s">
        <v>418</v>
      </c>
      <c r="D273" s="311"/>
      <c r="E273" s="312">
        <f>SUM(E274:E276)</f>
        <v>1219</v>
      </c>
      <c r="F273" s="312">
        <f>SUM(F274:F276)</f>
        <v>1216</v>
      </c>
      <c r="G273" s="312">
        <f>SUM(G274:G276)</f>
        <v>33910</v>
      </c>
      <c r="H273" s="312">
        <f>SUM(H274:H276)</f>
        <v>919</v>
      </c>
      <c r="I273" s="312">
        <v>234753</v>
      </c>
      <c r="J273" s="312">
        <f>SUM(J274:J276)</f>
        <v>29782</v>
      </c>
      <c r="K273" s="313">
        <v>89.8</v>
      </c>
    </row>
    <row r="274" spans="2:11" ht="15" hidden="1" customHeight="1" x14ac:dyDescent="0.15">
      <c r="B274" s="257"/>
      <c r="C274" s="302" t="s">
        <v>419</v>
      </c>
      <c r="D274" s="287" t="s">
        <v>440</v>
      </c>
      <c r="E274" s="269">
        <v>851</v>
      </c>
      <c r="F274" s="269">
        <v>851</v>
      </c>
      <c r="G274" s="269">
        <v>23000</v>
      </c>
      <c r="H274" s="269">
        <v>630</v>
      </c>
      <c r="I274" s="271"/>
      <c r="J274" s="269">
        <v>19137</v>
      </c>
      <c r="K274" s="272"/>
    </row>
    <row r="275" spans="2:11" ht="15" hidden="1" customHeight="1" x14ac:dyDescent="0.15">
      <c r="B275" s="257"/>
      <c r="C275" s="302" t="s">
        <v>421</v>
      </c>
      <c r="D275" s="303"/>
      <c r="E275" s="299">
        <v>215</v>
      </c>
      <c r="F275" s="299">
        <v>215</v>
      </c>
      <c r="G275" s="299">
        <v>7210</v>
      </c>
      <c r="H275" s="299">
        <v>142</v>
      </c>
      <c r="I275" s="256"/>
      <c r="J275" s="299">
        <v>6969</v>
      </c>
      <c r="K275" s="259"/>
    </row>
    <row r="276" spans="2:11" ht="21" hidden="1" customHeight="1" x14ac:dyDescent="0.15">
      <c r="B276" s="257"/>
      <c r="C276" s="294" t="s">
        <v>441</v>
      </c>
      <c r="D276" s="315" t="s">
        <v>442</v>
      </c>
      <c r="E276" s="316">
        <v>153</v>
      </c>
      <c r="F276" s="316">
        <v>150</v>
      </c>
      <c r="G276" s="316">
        <v>3700</v>
      </c>
      <c r="H276" s="316">
        <v>147</v>
      </c>
      <c r="I276" s="280"/>
      <c r="J276" s="316">
        <v>3676</v>
      </c>
      <c r="K276" s="281"/>
    </row>
    <row r="277" spans="2:11" ht="15" hidden="1" customHeight="1" x14ac:dyDescent="0.15">
      <c r="B277" s="250"/>
      <c r="C277" s="310" t="s">
        <v>423</v>
      </c>
      <c r="D277" s="311"/>
      <c r="E277" s="248">
        <f>SUM(E278:E283)</f>
        <v>702</v>
      </c>
      <c r="F277" s="248">
        <f>SUM(F278:F283)</f>
        <v>702</v>
      </c>
      <c r="G277" s="248">
        <f>SUM(G278:G283)</f>
        <v>26130</v>
      </c>
      <c r="H277" s="248">
        <f>SUM(H278:H283)</f>
        <v>644</v>
      </c>
      <c r="I277" s="248">
        <v>163433</v>
      </c>
      <c r="J277" s="248">
        <f>SUM(J278:J283)</f>
        <v>24783</v>
      </c>
      <c r="K277" s="249">
        <v>98.7</v>
      </c>
    </row>
    <row r="278" spans="2:11" ht="15" hidden="1" customHeight="1" x14ac:dyDescent="0.15">
      <c r="B278" s="257"/>
      <c r="C278" s="305" t="s">
        <v>424</v>
      </c>
      <c r="D278" s="287" t="s">
        <v>440</v>
      </c>
      <c r="E278" s="269">
        <v>228</v>
      </c>
      <c r="F278" s="269">
        <v>228</v>
      </c>
      <c r="G278" s="269">
        <v>6340</v>
      </c>
      <c r="H278" s="269">
        <v>223</v>
      </c>
      <c r="I278" s="271"/>
      <c r="J278" s="269">
        <v>8440</v>
      </c>
      <c r="K278" s="272"/>
    </row>
    <row r="279" spans="2:11" ht="15" hidden="1" customHeight="1" x14ac:dyDescent="0.15">
      <c r="B279" s="257"/>
      <c r="C279" s="306" t="s">
        <v>425</v>
      </c>
      <c r="D279" s="288"/>
      <c r="E279" s="299">
        <v>154</v>
      </c>
      <c r="F279" s="299">
        <v>154</v>
      </c>
      <c r="G279" s="299">
        <v>3390</v>
      </c>
      <c r="H279" s="299">
        <v>117</v>
      </c>
      <c r="I279" s="256"/>
      <c r="J279" s="299">
        <v>3999</v>
      </c>
      <c r="K279" s="259"/>
    </row>
    <row r="280" spans="2:11" ht="15" hidden="1" customHeight="1" x14ac:dyDescent="0.15">
      <c r="B280" s="257"/>
      <c r="C280" s="306" t="s">
        <v>426</v>
      </c>
      <c r="D280" s="288"/>
      <c r="E280" s="299">
        <v>26</v>
      </c>
      <c r="F280" s="299">
        <v>26</v>
      </c>
      <c r="G280" s="299">
        <v>3020</v>
      </c>
      <c r="H280" s="299">
        <v>25</v>
      </c>
      <c r="I280" s="256"/>
      <c r="J280" s="299">
        <v>1271</v>
      </c>
      <c r="K280" s="259"/>
    </row>
    <row r="281" spans="2:11" ht="15" hidden="1" customHeight="1" x14ac:dyDescent="0.15">
      <c r="B281" s="257"/>
      <c r="C281" s="306" t="s">
        <v>427</v>
      </c>
      <c r="D281" s="288"/>
      <c r="E281" s="301">
        <v>89</v>
      </c>
      <c r="F281" s="301">
        <v>89</v>
      </c>
      <c r="G281" s="301">
        <v>4540</v>
      </c>
      <c r="H281" s="299">
        <v>77</v>
      </c>
      <c r="I281" s="256"/>
      <c r="J281" s="301">
        <v>4671</v>
      </c>
      <c r="K281" s="259"/>
    </row>
    <row r="282" spans="2:11" ht="15" hidden="1" customHeight="1" x14ac:dyDescent="0.15">
      <c r="B282" s="262"/>
      <c r="C282" s="306" t="s">
        <v>428</v>
      </c>
      <c r="D282" s="288"/>
      <c r="E282" s="275">
        <v>67</v>
      </c>
      <c r="F282" s="275">
        <v>67</v>
      </c>
      <c r="G282" s="275">
        <v>2530</v>
      </c>
      <c r="H282" s="299">
        <v>66</v>
      </c>
      <c r="I282" s="256"/>
      <c r="J282" s="275">
        <v>2448</v>
      </c>
      <c r="K282" s="259"/>
    </row>
    <row r="283" spans="2:11" ht="15" hidden="1" customHeight="1" x14ac:dyDescent="0.15">
      <c r="B283" s="252"/>
      <c r="C283" s="317" t="s">
        <v>429</v>
      </c>
      <c r="D283" s="314"/>
      <c r="E283" s="307">
        <v>138</v>
      </c>
      <c r="F283" s="307">
        <v>138</v>
      </c>
      <c r="G283" s="307">
        <v>6310</v>
      </c>
      <c r="H283" s="316">
        <v>136</v>
      </c>
      <c r="I283" s="280"/>
      <c r="J283" s="307">
        <v>3954</v>
      </c>
      <c r="K283" s="281"/>
    </row>
    <row r="284" spans="2:11" ht="15" hidden="1" customHeight="1" x14ac:dyDescent="0.15">
      <c r="B284" s="250"/>
      <c r="C284" s="310" t="s">
        <v>430</v>
      </c>
      <c r="D284" s="311"/>
      <c r="E284" s="265">
        <f>SUM(E285:E291)</f>
        <v>562</v>
      </c>
      <c r="F284" s="265">
        <f>SUM(F285:F291)</f>
        <v>562</v>
      </c>
      <c r="G284" s="265">
        <f>SUM(G285:G291)</f>
        <v>13700</v>
      </c>
      <c r="H284" s="265">
        <f>SUM(H285:H291)</f>
        <v>427</v>
      </c>
      <c r="I284" s="265">
        <v>124464</v>
      </c>
      <c r="J284" s="265">
        <f>SUM(J285:J291)</f>
        <v>12561</v>
      </c>
      <c r="K284" s="266">
        <v>94.3</v>
      </c>
    </row>
    <row r="285" spans="2:11" ht="15" hidden="1" customHeight="1" x14ac:dyDescent="0.15">
      <c r="B285" s="252"/>
      <c r="C285" s="292" t="s">
        <v>431</v>
      </c>
      <c r="D285" s="287" t="s">
        <v>440</v>
      </c>
      <c r="E285" s="269">
        <v>180</v>
      </c>
      <c r="F285" s="270">
        <v>180</v>
      </c>
      <c r="G285" s="270">
        <v>5210</v>
      </c>
      <c r="H285" s="270">
        <v>118</v>
      </c>
      <c r="I285" s="271"/>
      <c r="J285" s="270">
        <v>4405</v>
      </c>
      <c r="K285" s="272"/>
    </row>
    <row r="286" spans="2:11" ht="15" hidden="1" customHeight="1" x14ac:dyDescent="0.15">
      <c r="B286" s="252"/>
      <c r="C286" s="293" t="s">
        <v>432</v>
      </c>
      <c r="D286" s="287"/>
      <c r="E286" s="275">
        <v>99</v>
      </c>
      <c r="F286" s="275">
        <v>99</v>
      </c>
      <c r="G286" s="275">
        <v>1200</v>
      </c>
      <c r="H286" s="275">
        <v>82</v>
      </c>
      <c r="I286" s="256"/>
      <c r="J286" s="275">
        <v>1724</v>
      </c>
      <c r="K286" s="259"/>
    </row>
    <row r="287" spans="2:11" ht="15" hidden="1" customHeight="1" x14ac:dyDescent="0.15">
      <c r="B287" s="252"/>
      <c r="C287" s="293" t="s">
        <v>433</v>
      </c>
      <c r="D287" s="287"/>
      <c r="E287" s="275">
        <v>47</v>
      </c>
      <c r="F287" s="275">
        <v>47</v>
      </c>
      <c r="G287" s="275">
        <v>770</v>
      </c>
      <c r="H287" s="275">
        <v>23</v>
      </c>
      <c r="I287" s="256"/>
      <c r="J287" s="275">
        <v>443</v>
      </c>
      <c r="K287" s="259"/>
    </row>
    <row r="288" spans="2:11" ht="15" hidden="1" customHeight="1" x14ac:dyDescent="0.15">
      <c r="B288" s="252"/>
      <c r="C288" s="293" t="s">
        <v>434</v>
      </c>
      <c r="D288" s="287"/>
      <c r="E288" s="275">
        <v>62</v>
      </c>
      <c r="F288" s="275">
        <v>62</v>
      </c>
      <c r="G288" s="275">
        <v>1460</v>
      </c>
      <c r="H288" s="275">
        <v>56</v>
      </c>
      <c r="I288" s="256"/>
      <c r="J288" s="275">
        <v>1309</v>
      </c>
      <c r="K288" s="259"/>
    </row>
    <row r="289" spans="2:11" ht="15" hidden="1" customHeight="1" x14ac:dyDescent="0.15">
      <c r="B289" s="252"/>
      <c r="C289" s="293" t="s">
        <v>435</v>
      </c>
      <c r="D289" s="287"/>
      <c r="E289" s="275">
        <v>9</v>
      </c>
      <c r="F289" s="275">
        <v>9</v>
      </c>
      <c r="G289" s="275">
        <v>50</v>
      </c>
      <c r="H289" s="275">
        <v>2</v>
      </c>
      <c r="I289" s="256"/>
      <c r="J289" s="275">
        <v>38</v>
      </c>
      <c r="K289" s="259"/>
    </row>
    <row r="290" spans="2:11" ht="15" hidden="1" customHeight="1" x14ac:dyDescent="0.15">
      <c r="B290" s="252"/>
      <c r="C290" s="293" t="s">
        <v>436</v>
      </c>
      <c r="D290" s="287"/>
      <c r="E290" s="275">
        <v>127</v>
      </c>
      <c r="F290" s="275">
        <v>127</v>
      </c>
      <c r="G290" s="275">
        <v>3890</v>
      </c>
      <c r="H290" s="275">
        <v>81</v>
      </c>
      <c r="I290" s="256"/>
      <c r="J290" s="275">
        <v>3023</v>
      </c>
      <c r="K290" s="259"/>
    </row>
    <row r="291" spans="2:11" ht="15" hidden="1" customHeight="1" x14ac:dyDescent="0.15">
      <c r="B291" s="276"/>
      <c r="C291" s="294" t="s">
        <v>437</v>
      </c>
      <c r="D291" s="295"/>
      <c r="E291" s="279">
        <v>38</v>
      </c>
      <c r="F291" s="279">
        <v>38</v>
      </c>
      <c r="G291" s="279">
        <v>1120</v>
      </c>
      <c r="H291" s="279">
        <v>65</v>
      </c>
      <c r="I291" s="280"/>
      <c r="J291" s="279">
        <v>1619</v>
      </c>
      <c r="K291" s="281"/>
    </row>
    <row r="292" spans="2:11" ht="15" customHeight="1" x14ac:dyDescent="0.15">
      <c r="B292" s="234" t="s">
        <v>451</v>
      </c>
      <c r="C292" s="235"/>
      <c r="D292" s="236"/>
      <c r="E292" s="237">
        <f t="shared" ref="E292:J292" si="10">E293+E300+E304+E311</f>
        <v>3413</v>
      </c>
      <c r="F292" s="237">
        <f t="shared" si="10"/>
        <v>3410</v>
      </c>
      <c r="G292" s="237">
        <f t="shared" si="10"/>
        <v>96980</v>
      </c>
      <c r="H292" s="237">
        <f>H293+H300+H304+H311</f>
        <v>2920</v>
      </c>
      <c r="I292" s="237">
        <f>I293+I300+I304+I311</f>
        <v>722291</v>
      </c>
      <c r="J292" s="237">
        <f t="shared" si="10"/>
        <v>88901</v>
      </c>
      <c r="K292" s="296">
        <v>95.8</v>
      </c>
    </row>
    <row r="293" spans="2:11" ht="15" hidden="1" customHeight="1" x14ac:dyDescent="0.15">
      <c r="B293" s="250"/>
      <c r="C293" s="310" t="s">
        <v>410</v>
      </c>
      <c r="D293" s="311"/>
      <c r="E293" s="312">
        <f>SUM(E294:E299)</f>
        <v>930</v>
      </c>
      <c r="F293" s="312">
        <f>SUM(F294:F299)</f>
        <v>930</v>
      </c>
      <c r="G293" s="312">
        <f>SUM(G294:G299)</f>
        <v>23240</v>
      </c>
      <c r="H293" s="312">
        <f>SUM(H294:H299)</f>
        <v>878</v>
      </c>
      <c r="I293" s="312">
        <v>184400</v>
      </c>
      <c r="J293" s="312">
        <f>SUM(J294:J299)</f>
        <v>21844</v>
      </c>
      <c r="K293" s="313">
        <v>99.9</v>
      </c>
    </row>
    <row r="294" spans="2:11" ht="15" hidden="1" customHeight="1" x14ac:dyDescent="0.15">
      <c r="B294" s="252"/>
      <c r="C294" s="292" t="s">
        <v>411</v>
      </c>
      <c r="D294" s="287" t="s">
        <v>439</v>
      </c>
      <c r="E294" s="298">
        <v>613</v>
      </c>
      <c r="F294" s="298">
        <v>613</v>
      </c>
      <c r="G294" s="298">
        <v>14710</v>
      </c>
      <c r="H294" s="298">
        <f>602+2+1</f>
        <v>605</v>
      </c>
      <c r="I294" s="271"/>
      <c r="J294" s="298">
        <v>14864</v>
      </c>
      <c r="K294" s="271"/>
    </row>
    <row r="295" spans="2:11" ht="15" hidden="1" customHeight="1" x14ac:dyDescent="0.15">
      <c r="B295" s="252"/>
      <c r="C295" s="293" t="s">
        <v>413</v>
      </c>
      <c r="D295" s="288"/>
      <c r="E295" s="299">
        <v>79</v>
      </c>
      <c r="F295" s="299">
        <v>79</v>
      </c>
      <c r="G295" s="299">
        <v>3080</v>
      </c>
      <c r="H295" s="299">
        <v>71</v>
      </c>
      <c r="I295" s="256"/>
      <c r="J295" s="299">
        <v>2234</v>
      </c>
      <c r="K295" s="256"/>
    </row>
    <row r="296" spans="2:11" ht="15" hidden="1" customHeight="1" x14ac:dyDescent="0.15">
      <c r="B296" s="252"/>
      <c r="C296" s="293" t="s">
        <v>414</v>
      </c>
      <c r="D296" s="288"/>
      <c r="E296" s="299">
        <v>107</v>
      </c>
      <c r="F296" s="299">
        <v>107</v>
      </c>
      <c r="G296" s="299">
        <v>2170</v>
      </c>
      <c r="H296" s="299">
        <v>72</v>
      </c>
      <c r="I296" s="256"/>
      <c r="J296" s="299">
        <v>1618</v>
      </c>
      <c r="K296" s="256"/>
    </row>
    <row r="297" spans="2:11" ht="15" hidden="1" customHeight="1" x14ac:dyDescent="0.15">
      <c r="B297" s="252"/>
      <c r="C297" s="293" t="s">
        <v>415</v>
      </c>
      <c r="D297" s="288"/>
      <c r="E297" s="299">
        <v>53</v>
      </c>
      <c r="F297" s="299">
        <v>53</v>
      </c>
      <c r="G297" s="299">
        <v>1670</v>
      </c>
      <c r="H297" s="299">
        <v>53</v>
      </c>
      <c r="I297" s="256"/>
      <c r="J297" s="299">
        <v>1173</v>
      </c>
      <c r="K297" s="256"/>
    </row>
    <row r="298" spans="2:11" ht="15" hidden="1" customHeight="1" x14ac:dyDescent="0.15">
      <c r="B298" s="252"/>
      <c r="C298" s="293" t="s">
        <v>416</v>
      </c>
      <c r="D298" s="288"/>
      <c r="E298" s="299">
        <v>69</v>
      </c>
      <c r="F298" s="299">
        <v>69</v>
      </c>
      <c r="G298" s="299">
        <v>1500</v>
      </c>
      <c r="H298" s="299">
        <v>68</v>
      </c>
      <c r="I298" s="256"/>
      <c r="J298" s="299">
        <v>1945</v>
      </c>
      <c r="K298" s="256"/>
    </row>
    <row r="299" spans="2:11" ht="15" hidden="1" customHeight="1" x14ac:dyDescent="0.15">
      <c r="B299" s="252"/>
      <c r="C299" s="293" t="s">
        <v>417</v>
      </c>
      <c r="D299" s="314"/>
      <c r="E299" s="301">
        <v>9</v>
      </c>
      <c r="F299" s="301">
        <v>9</v>
      </c>
      <c r="G299" s="301">
        <v>110</v>
      </c>
      <c r="H299" s="301">
        <v>9</v>
      </c>
      <c r="I299" s="280"/>
      <c r="J299" s="301">
        <v>10</v>
      </c>
      <c r="K299" s="280"/>
    </row>
    <row r="300" spans="2:11" ht="15" hidden="1" customHeight="1" x14ac:dyDescent="0.15">
      <c r="B300" s="250"/>
      <c r="C300" s="310" t="s">
        <v>418</v>
      </c>
      <c r="D300" s="311"/>
      <c r="E300" s="312">
        <f>SUM(E301:E303)</f>
        <v>1219</v>
      </c>
      <c r="F300" s="312">
        <f>SUM(F301:F303)</f>
        <v>1216</v>
      </c>
      <c r="G300" s="312">
        <f>SUM(G301:G303)</f>
        <v>33910</v>
      </c>
      <c r="H300" s="312">
        <f>SUM(H301:H303)</f>
        <v>950</v>
      </c>
      <c r="I300" s="312">
        <v>244801</v>
      </c>
      <c r="J300" s="312">
        <f>SUM(J301:J303)</f>
        <v>29571</v>
      </c>
      <c r="K300" s="313">
        <v>91.2</v>
      </c>
    </row>
    <row r="301" spans="2:11" ht="15" hidden="1" customHeight="1" x14ac:dyDescent="0.15">
      <c r="B301" s="257"/>
      <c r="C301" s="302" t="s">
        <v>419</v>
      </c>
      <c r="D301" s="287" t="s">
        <v>440</v>
      </c>
      <c r="E301" s="269">
        <v>851</v>
      </c>
      <c r="F301" s="269">
        <v>851</v>
      </c>
      <c r="G301" s="269">
        <v>23000</v>
      </c>
      <c r="H301" s="269">
        <f>630+25</f>
        <v>655</v>
      </c>
      <c r="I301" s="271"/>
      <c r="J301" s="269">
        <v>19016</v>
      </c>
      <c r="K301" s="272"/>
    </row>
    <row r="302" spans="2:11" ht="15" hidden="1" customHeight="1" x14ac:dyDescent="0.15">
      <c r="B302" s="257"/>
      <c r="C302" s="302" t="s">
        <v>421</v>
      </c>
      <c r="D302" s="303"/>
      <c r="E302" s="299">
        <v>215</v>
      </c>
      <c r="F302" s="299">
        <v>215</v>
      </c>
      <c r="G302" s="299">
        <v>7210</v>
      </c>
      <c r="H302" s="299">
        <f>142+6</f>
        <v>148</v>
      </c>
      <c r="I302" s="256"/>
      <c r="J302" s="299">
        <v>6933</v>
      </c>
      <c r="K302" s="259"/>
    </row>
    <row r="303" spans="2:11" ht="15" hidden="1" customHeight="1" x14ac:dyDescent="0.15">
      <c r="B303" s="257"/>
      <c r="C303" s="294" t="s">
        <v>441</v>
      </c>
      <c r="D303" s="315" t="s">
        <v>442</v>
      </c>
      <c r="E303" s="316">
        <v>153</v>
      </c>
      <c r="F303" s="316">
        <v>150</v>
      </c>
      <c r="G303" s="316">
        <v>3700</v>
      </c>
      <c r="H303" s="316">
        <v>147</v>
      </c>
      <c r="I303" s="280"/>
      <c r="J303" s="316">
        <v>3622</v>
      </c>
      <c r="K303" s="281"/>
    </row>
    <row r="304" spans="2:11" ht="15" hidden="1" customHeight="1" x14ac:dyDescent="0.15">
      <c r="B304" s="250"/>
      <c r="C304" s="310" t="s">
        <v>423</v>
      </c>
      <c r="D304" s="311"/>
      <c r="E304" s="248">
        <f>SUM(E305:E310)</f>
        <v>702</v>
      </c>
      <c r="F304" s="248">
        <f>SUM(F305:F310)</f>
        <v>702</v>
      </c>
      <c r="G304" s="248">
        <f>SUM(G305:G310)</f>
        <v>26130</v>
      </c>
      <c r="H304" s="248">
        <f>SUM(H305:H310)</f>
        <v>654</v>
      </c>
      <c r="I304" s="248">
        <v>165219</v>
      </c>
      <c r="J304" s="248">
        <f>SUM(J305:J310)</f>
        <v>24900</v>
      </c>
      <c r="K304" s="249">
        <v>98.8</v>
      </c>
    </row>
    <row r="305" spans="2:11" ht="15" hidden="1" customHeight="1" x14ac:dyDescent="0.15">
      <c r="B305" s="257"/>
      <c r="C305" s="305" t="s">
        <v>424</v>
      </c>
      <c r="D305" s="287" t="s">
        <v>440</v>
      </c>
      <c r="E305" s="269">
        <v>228</v>
      </c>
      <c r="F305" s="269">
        <v>228</v>
      </c>
      <c r="G305" s="269">
        <v>6340</v>
      </c>
      <c r="H305" s="269">
        <f>223+2</f>
        <v>225</v>
      </c>
      <c r="I305" s="271"/>
      <c r="J305" s="269">
        <v>8510</v>
      </c>
      <c r="K305" s="272"/>
    </row>
    <row r="306" spans="2:11" ht="15" hidden="1" customHeight="1" x14ac:dyDescent="0.15">
      <c r="B306" s="257"/>
      <c r="C306" s="306" t="s">
        <v>425</v>
      </c>
      <c r="D306" s="288"/>
      <c r="E306" s="299">
        <v>154</v>
      </c>
      <c r="F306" s="299">
        <v>154</v>
      </c>
      <c r="G306" s="299">
        <v>3390</v>
      </c>
      <c r="H306" s="299">
        <f>117+1</f>
        <v>118</v>
      </c>
      <c r="I306" s="256"/>
      <c r="J306" s="299">
        <v>4044</v>
      </c>
      <c r="K306" s="259"/>
    </row>
    <row r="307" spans="2:11" ht="15" hidden="1" customHeight="1" x14ac:dyDescent="0.15">
      <c r="B307" s="257"/>
      <c r="C307" s="306" t="s">
        <v>426</v>
      </c>
      <c r="D307" s="288"/>
      <c r="E307" s="299">
        <v>26</v>
      </c>
      <c r="F307" s="299">
        <v>26</v>
      </c>
      <c r="G307" s="299">
        <v>3020</v>
      </c>
      <c r="H307" s="299">
        <f>25+1+6</f>
        <v>32</v>
      </c>
      <c r="I307" s="256"/>
      <c r="J307" s="299">
        <v>1288</v>
      </c>
      <c r="K307" s="259"/>
    </row>
    <row r="308" spans="2:11" ht="15" hidden="1" customHeight="1" x14ac:dyDescent="0.15">
      <c r="B308" s="257"/>
      <c r="C308" s="306" t="s">
        <v>427</v>
      </c>
      <c r="D308" s="288"/>
      <c r="E308" s="301">
        <v>89</v>
      </c>
      <c r="F308" s="301">
        <v>89</v>
      </c>
      <c r="G308" s="301">
        <v>4540</v>
      </c>
      <c r="H308" s="299">
        <v>77</v>
      </c>
      <c r="I308" s="256"/>
      <c r="J308" s="301">
        <v>4667</v>
      </c>
      <c r="K308" s="259"/>
    </row>
    <row r="309" spans="2:11" ht="15" hidden="1" customHeight="1" x14ac:dyDescent="0.15">
      <c r="B309" s="262"/>
      <c r="C309" s="306" t="s">
        <v>428</v>
      </c>
      <c r="D309" s="288"/>
      <c r="E309" s="275">
        <v>67</v>
      </c>
      <c r="F309" s="275">
        <v>67</v>
      </c>
      <c r="G309" s="275">
        <v>2530</v>
      </c>
      <c r="H309" s="299">
        <v>66</v>
      </c>
      <c r="I309" s="256"/>
      <c r="J309" s="275">
        <v>2459</v>
      </c>
      <c r="K309" s="259"/>
    </row>
    <row r="310" spans="2:11" ht="15" hidden="1" customHeight="1" x14ac:dyDescent="0.15">
      <c r="B310" s="252"/>
      <c r="C310" s="317" t="s">
        <v>429</v>
      </c>
      <c r="D310" s="314"/>
      <c r="E310" s="307">
        <v>138</v>
      </c>
      <c r="F310" s="307">
        <v>138</v>
      </c>
      <c r="G310" s="307">
        <v>6310</v>
      </c>
      <c r="H310" s="316">
        <v>136</v>
      </c>
      <c r="I310" s="280"/>
      <c r="J310" s="307">
        <v>3932</v>
      </c>
      <c r="K310" s="281"/>
    </row>
    <row r="311" spans="2:11" ht="15" hidden="1" customHeight="1" x14ac:dyDescent="0.15">
      <c r="B311" s="250"/>
      <c r="C311" s="310" t="s">
        <v>430</v>
      </c>
      <c r="D311" s="311"/>
      <c r="E311" s="265">
        <f>SUM(E312:E318)</f>
        <v>562</v>
      </c>
      <c r="F311" s="265">
        <f>SUM(F312:F318)</f>
        <v>562</v>
      </c>
      <c r="G311" s="265">
        <f>SUM(G312:G318)</f>
        <v>13700</v>
      </c>
      <c r="H311" s="265">
        <f>SUM(H312:H318)</f>
        <v>438</v>
      </c>
      <c r="I311" s="265">
        <v>127871</v>
      </c>
      <c r="J311" s="265">
        <f>SUM(J312:J318)</f>
        <v>12586</v>
      </c>
      <c r="K311" s="266">
        <v>94.8</v>
      </c>
    </row>
    <row r="312" spans="2:11" ht="15" hidden="1" customHeight="1" x14ac:dyDescent="0.15">
      <c r="B312" s="252"/>
      <c r="C312" s="292" t="s">
        <v>431</v>
      </c>
      <c r="D312" s="287" t="s">
        <v>440</v>
      </c>
      <c r="E312" s="269">
        <v>180</v>
      </c>
      <c r="F312" s="270">
        <v>180</v>
      </c>
      <c r="G312" s="270">
        <v>5210</v>
      </c>
      <c r="H312" s="270">
        <f>118+6</f>
        <v>124</v>
      </c>
      <c r="I312" s="271"/>
      <c r="J312" s="270">
        <v>4445</v>
      </c>
      <c r="K312" s="272"/>
    </row>
    <row r="313" spans="2:11" ht="15" hidden="1" customHeight="1" x14ac:dyDescent="0.15">
      <c r="B313" s="252"/>
      <c r="C313" s="293" t="s">
        <v>432</v>
      </c>
      <c r="D313" s="287"/>
      <c r="E313" s="275">
        <v>99</v>
      </c>
      <c r="F313" s="275">
        <v>99</v>
      </c>
      <c r="G313" s="275">
        <v>1200</v>
      </c>
      <c r="H313" s="275">
        <f>82+1</f>
        <v>83</v>
      </c>
      <c r="I313" s="256"/>
      <c r="J313" s="275">
        <v>1728</v>
      </c>
      <c r="K313" s="259"/>
    </row>
    <row r="314" spans="2:11" ht="15" hidden="1" customHeight="1" x14ac:dyDescent="0.15">
      <c r="B314" s="252"/>
      <c r="C314" s="293" t="s">
        <v>433</v>
      </c>
      <c r="D314" s="287"/>
      <c r="E314" s="275">
        <v>47</v>
      </c>
      <c r="F314" s="275">
        <v>47</v>
      </c>
      <c r="G314" s="275">
        <v>770</v>
      </c>
      <c r="H314" s="275">
        <f>23+1</f>
        <v>24</v>
      </c>
      <c r="I314" s="256"/>
      <c r="J314" s="275">
        <v>435</v>
      </c>
      <c r="K314" s="259"/>
    </row>
    <row r="315" spans="2:11" ht="15" hidden="1" customHeight="1" x14ac:dyDescent="0.15">
      <c r="B315" s="252"/>
      <c r="C315" s="293" t="s">
        <v>434</v>
      </c>
      <c r="D315" s="287"/>
      <c r="E315" s="275">
        <v>62</v>
      </c>
      <c r="F315" s="275">
        <v>62</v>
      </c>
      <c r="G315" s="275">
        <v>1460</v>
      </c>
      <c r="H315" s="275">
        <v>56</v>
      </c>
      <c r="I315" s="256"/>
      <c r="J315" s="275">
        <v>1300</v>
      </c>
      <c r="K315" s="259"/>
    </row>
    <row r="316" spans="2:11" ht="15" hidden="1" customHeight="1" x14ac:dyDescent="0.15">
      <c r="B316" s="252"/>
      <c r="C316" s="293" t="s">
        <v>435</v>
      </c>
      <c r="D316" s="287"/>
      <c r="E316" s="275">
        <v>9</v>
      </c>
      <c r="F316" s="275">
        <v>9</v>
      </c>
      <c r="G316" s="275">
        <v>50</v>
      </c>
      <c r="H316" s="275">
        <v>2</v>
      </c>
      <c r="I316" s="256"/>
      <c r="J316" s="275">
        <v>41</v>
      </c>
      <c r="K316" s="259"/>
    </row>
    <row r="317" spans="2:11" ht="15" hidden="1" customHeight="1" x14ac:dyDescent="0.15">
      <c r="B317" s="252"/>
      <c r="C317" s="293" t="s">
        <v>436</v>
      </c>
      <c r="D317" s="287"/>
      <c r="E317" s="275">
        <v>127</v>
      </c>
      <c r="F317" s="275">
        <v>127</v>
      </c>
      <c r="G317" s="275">
        <v>3890</v>
      </c>
      <c r="H317" s="275">
        <f>81+3</f>
        <v>84</v>
      </c>
      <c r="I317" s="256"/>
      <c r="J317" s="275">
        <v>3022</v>
      </c>
      <c r="K317" s="259"/>
    </row>
    <row r="318" spans="2:11" ht="15" hidden="1" customHeight="1" x14ac:dyDescent="0.15">
      <c r="B318" s="276"/>
      <c r="C318" s="294" t="s">
        <v>437</v>
      </c>
      <c r="D318" s="295"/>
      <c r="E318" s="279">
        <v>38</v>
      </c>
      <c r="F318" s="279">
        <v>38</v>
      </c>
      <c r="G318" s="279">
        <v>1120</v>
      </c>
      <c r="H318" s="279">
        <v>65</v>
      </c>
      <c r="I318" s="280"/>
      <c r="J318" s="279">
        <v>1615</v>
      </c>
      <c r="K318" s="281"/>
    </row>
    <row r="319" spans="2:11" ht="15" customHeight="1" x14ac:dyDescent="0.15">
      <c r="B319" s="234" t="s">
        <v>452</v>
      </c>
      <c r="C319" s="235"/>
      <c r="D319" s="236"/>
      <c r="E319" s="237">
        <f t="shared" ref="E319:J319" si="11">E320+E327+E331+E338</f>
        <v>3432</v>
      </c>
      <c r="F319" s="237">
        <f t="shared" si="11"/>
        <v>3412</v>
      </c>
      <c r="G319" s="237">
        <f t="shared" si="11"/>
        <v>92029</v>
      </c>
      <c r="H319" s="237">
        <f t="shared" si="11"/>
        <v>2937</v>
      </c>
      <c r="I319" s="237">
        <f t="shared" si="11"/>
        <v>726797</v>
      </c>
      <c r="J319" s="237">
        <f t="shared" si="11"/>
        <v>90399</v>
      </c>
      <c r="K319" s="296">
        <v>97.9</v>
      </c>
    </row>
    <row r="320" spans="2:11" ht="15" hidden="1" customHeight="1" x14ac:dyDescent="0.15">
      <c r="B320" s="250"/>
      <c r="C320" s="310" t="s">
        <v>410</v>
      </c>
      <c r="D320" s="311"/>
      <c r="E320" s="312">
        <f>SUM(E321:E326)</f>
        <v>932</v>
      </c>
      <c r="F320" s="312">
        <f>SUM(F321:F326)</f>
        <v>932</v>
      </c>
      <c r="G320" s="312">
        <f>SUM(G321:G326)</f>
        <v>21668</v>
      </c>
      <c r="H320" s="312">
        <f>SUM(H321:H326)</f>
        <v>878</v>
      </c>
      <c r="I320" s="312">
        <v>184646</v>
      </c>
      <c r="J320" s="312">
        <f>SUM(J321:J326)</f>
        <v>21652</v>
      </c>
      <c r="K320" s="313">
        <v>99.8</v>
      </c>
    </row>
    <row r="321" spans="2:11" ht="15" hidden="1" customHeight="1" x14ac:dyDescent="0.15">
      <c r="B321" s="252"/>
      <c r="C321" s="292" t="s">
        <v>411</v>
      </c>
      <c r="D321" s="287" t="s">
        <v>439</v>
      </c>
      <c r="E321" s="298">
        <v>613</v>
      </c>
      <c r="F321" s="298">
        <v>613</v>
      </c>
      <c r="G321" s="298">
        <f>14734+17</f>
        <v>14751</v>
      </c>
      <c r="H321" s="298">
        <f>602+2+1</f>
        <v>605</v>
      </c>
      <c r="I321" s="271"/>
      <c r="J321" s="298">
        <v>14735</v>
      </c>
      <c r="K321" s="271"/>
    </row>
    <row r="322" spans="2:11" ht="15" hidden="1" customHeight="1" x14ac:dyDescent="0.15">
      <c r="B322" s="252"/>
      <c r="C322" s="293" t="s">
        <v>413</v>
      </c>
      <c r="D322" s="288"/>
      <c r="E322" s="299">
        <v>79</v>
      </c>
      <c r="F322" s="299">
        <v>79</v>
      </c>
      <c r="G322" s="299">
        <v>2188</v>
      </c>
      <c r="H322" s="299">
        <v>71</v>
      </c>
      <c r="I322" s="256"/>
      <c r="J322" s="299">
        <v>2188</v>
      </c>
      <c r="K322" s="256"/>
    </row>
    <row r="323" spans="2:11" ht="15" hidden="1" customHeight="1" x14ac:dyDescent="0.15">
      <c r="B323" s="252"/>
      <c r="C323" s="293" t="s">
        <v>414</v>
      </c>
      <c r="D323" s="288"/>
      <c r="E323" s="299">
        <v>109</v>
      </c>
      <c r="F323" s="299">
        <v>109</v>
      </c>
      <c r="G323" s="299">
        <v>1608</v>
      </c>
      <c r="H323" s="299">
        <v>72</v>
      </c>
      <c r="I323" s="256"/>
      <c r="J323" s="299">
        <v>1608</v>
      </c>
      <c r="K323" s="256"/>
    </row>
    <row r="324" spans="2:11" ht="15" hidden="1" customHeight="1" x14ac:dyDescent="0.15">
      <c r="B324" s="252"/>
      <c r="C324" s="293" t="s">
        <v>415</v>
      </c>
      <c r="D324" s="288"/>
      <c r="E324" s="299">
        <v>53</v>
      </c>
      <c r="F324" s="299">
        <v>53</v>
      </c>
      <c r="G324" s="299">
        <v>1156</v>
      </c>
      <c r="H324" s="299">
        <v>53</v>
      </c>
      <c r="I324" s="256"/>
      <c r="J324" s="299">
        <v>1156</v>
      </c>
      <c r="K324" s="256"/>
    </row>
    <row r="325" spans="2:11" ht="15" hidden="1" customHeight="1" x14ac:dyDescent="0.15">
      <c r="B325" s="252"/>
      <c r="C325" s="293" t="s">
        <v>416</v>
      </c>
      <c r="D325" s="288"/>
      <c r="E325" s="299">
        <v>69</v>
      </c>
      <c r="F325" s="299">
        <v>69</v>
      </c>
      <c r="G325" s="299">
        <v>1957</v>
      </c>
      <c r="H325" s="299">
        <v>68</v>
      </c>
      <c r="I325" s="256"/>
      <c r="J325" s="299">
        <v>1957</v>
      </c>
      <c r="K325" s="256"/>
    </row>
    <row r="326" spans="2:11" ht="15" hidden="1" customHeight="1" x14ac:dyDescent="0.15">
      <c r="B326" s="252"/>
      <c r="C326" s="293" t="s">
        <v>417</v>
      </c>
      <c r="D326" s="314"/>
      <c r="E326" s="301">
        <v>9</v>
      </c>
      <c r="F326" s="301">
        <v>9</v>
      </c>
      <c r="G326" s="301">
        <v>8</v>
      </c>
      <c r="H326" s="301">
        <v>9</v>
      </c>
      <c r="I326" s="280"/>
      <c r="J326" s="301">
        <v>8</v>
      </c>
      <c r="K326" s="280"/>
    </row>
    <row r="327" spans="2:11" ht="15" hidden="1" customHeight="1" x14ac:dyDescent="0.15">
      <c r="B327" s="250"/>
      <c r="C327" s="310" t="s">
        <v>418</v>
      </c>
      <c r="D327" s="311"/>
      <c r="E327" s="312">
        <f>SUM(E328:E330)</f>
        <v>1216</v>
      </c>
      <c r="F327" s="312">
        <f>SUM(F328:F330)</f>
        <v>1216</v>
      </c>
      <c r="G327" s="312">
        <f>SUM(G328:G330)</f>
        <v>31922</v>
      </c>
      <c r="H327" s="312">
        <f>SUM(H328:H330)</f>
        <v>967</v>
      </c>
      <c r="I327" s="312">
        <v>248765</v>
      </c>
      <c r="J327" s="312">
        <f>SUM(J328:J330)</f>
        <v>30732</v>
      </c>
      <c r="K327" s="313">
        <v>94.7</v>
      </c>
    </row>
    <row r="328" spans="2:11" ht="15" hidden="1" customHeight="1" x14ac:dyDescent="0.15">
      <c r="B328" s="257"/>
      <c r="C328" s="302" t="s">
        <v>419</v>
      </c>
      <c r="D328" s="287" t="s">
        <v>440</v>
      </c>
      <c r="E328" s="269">
        <v>851</v>
      </c>
      <c r="F328" s="269">
        <v>851</v>
      </c>
      <c r="G328" s="269">
        <v>20512</v>
      </c>
      <c r="H328" s="269">
        <v>670</v>
      </c>
      <c r="I328" s="271"/>
      <c r="J328" s="269">
        <v>20204</v>
      </c>
      <c r="K328" s="272"/>
    </row>
    <row r="329" spans="2:11" ht="15" hidden="1" customHeight="1" x14ac:dyDescent="0.15">
      <c r="B329" s="257"/>
      <c r="C329" s="302" t="s">
        <v>421</v>
      </c>
      <c r="D329" s="303"/>
      <c r="E329" s="299">
        <v>215</v>
      </c>
      <c r="F329" s="299">
        <v>215</v>
      </c>
      <c r="G329" s="299">
        <v>7832</v>
      </c>
      <c r="H329" s="299">
        <v>150</v>
      </c>
      <c r="I329" s="256"/>
      <c r="J329" s="299">
        <v>6950</v>
      </c>
      <c r="K329" s="259"/>
    </row>
    <row r="330" spans="2:11" ht="15" hidden="1" customHeight="1" x14ac:dyDescent="0.15">
      <c r="B330" s="257"/>
      <c r="C330" s="294" t="s">
        <v>441</v>
      </c>
      <c r="D330" s="318" t="s">
        <v>453</v>
      </c>
      <c r="E330" s="316">
        <v>150</v>
      </c>
      <c r="F330" s="316">
        <v>150</v>
      </c>
      <c r="G330" s="316">
        <v>3578</v>
      </c>
      <c r="H330" s="316">
        <v>147</v>
      </c>
      <c r="I330" s="280"/>
      <c r="J330" s="316">
        <v>3578</v>
      </c>
      <c r="K330" s="281"/>
    </row>
    <row r="331" spans="2:11" ht="15" hidden="1" customHeight="1" x14ac:dyDescent="0.15">
      <c r="B331" s="250"/>
      <c r="C331" s="310" t="s">
        <v>423</v>
      </c>
      <c r="D331" s="311"/>
      <c r="E331" s="248">
        <f>SUM(E332:E337)</f>
        <v>722</v>
      </c>
      <c r="F331" s="248">
        <f>SUM(F332:F337)</f>
        <v>702</v>
      </c>
      <c r="G331" s="248">
        <f>SUM(G332:G337)</f>
        <v>25250</v>
      </c>
      <c r="H331" s="248">
        <f>SUM(H332:H337)</f>
        <v>654</v>
      </c>
      <c r="I331" s="248">
        <v>165379</v>
      </c>
      <c r="J331" s="248">
        <f>SUM(J332:J337)</f>
        <v>25084</v>
      </c>
      <c r="K331" s="249">
        <v>99.3</v>
      </c>
    </row>
    <row r="332" spans="2:11" ht="15" hidden="1" customHeight="1" x14ac:dyDescent="0.15">
      <c r="B332" s="257"/>
      <c r="C332" s="305" t="s">
        <v>424</v>
      </c>
      <c r="D332" s="287" t="s">
        <v>440</v>
      </c>
      <c r="E332" s="269">
        <v>235</v>
      </c>
      <c r="F332" s="269">
        <v>228</v>
      </c>
      <c r="G332" s="269">
        <v>8514</v>
      </c>
      <c r="H332" s="269">
        <f>223+2</f>
        <v>225</v>
      </c>
      <c r="I332" s="271"/>
      <c r="J332" s="269">
        <v>8514</v>
      </c>
      <c r="K332" s="272"/>
    </row>
    <row r="333" spans="2:11" ht="15" hidden="1" customHeight="1" x14ac:dyDescent="0.15">
      <c r="B333" s="257"/>
      <c r="C333" s="306" t="s">
        <v>425</v>
      </c>
      <c r="D333" s="288"/>
      <c r="E333" s="299">
        <v>154</v>
      </c>
      <c r="F333" s="299">
        <v>154</v>
      </c>
      <c r="G333" s="299">
        <v>4126</v>
      </c>
      <c r="H333" s="299">
        <f>117+1</f>
        <v>118</v>
      </c>
      <c r="I333" s="256"/>
      <c r="J333" s="299">
        <v>4126</v>
      </c>
      <c r="K333" s="259"/>
    </row>
    <row r="334" spans="2:11" ht="15" hidden="1" customHeight="1" x14ac:dyDescent="0.15">
      <c r="B334" s="257"/>
      <c r="C334" s="306" t="s">
        <v>426</v>
      </c>
      <c r="D334" s="288"/>
      <c r="E334" s="299">
        <v>29</v>
      </c>
      <c r="F334" s="299">
        <v>26</v>
      </c>
      <c r="G334" s="299">
        <v>1331</v>
      </c>
      <c r="H334" s="299">
        <f>25+1+6</f>
        <v>32</v>
      </c>
      <c r="I334" s="256"/>
      <c r="J334" s="299">
        <v>1291</v>
      </c>
      <c r="K334" s="259"/>
    </row>
    <row r="335" spans="2:11" ht="15" hidden="1" customHeight="1" x14ac:dyDescent="0.15">
      <c r="B335" s="257"/>
      <c r="C335" s="306" t="s">
        <v>427</v>
      </c>
      <c r="D335" s="288"/>
      <c r="E335" s="301">
        <v>89</v>
      </c>
      <c r="F335" s="301">
        <v>89</v>
      </c>
      <c r="G335" s="301">
        <v>4833</v>
      </c>
      <c r="H335" s="299">
        <v>77</v>
      </c>
      <c r="I335" s="256"/>
      <c r="J335" s="301">
        <v>4724</v>
      </c>
      <c r="K335" s="259"/>
    </row>
    <row r="336" spans="2:11" ht="15" hidden="1" customHeight="1" x14ac:dyDescent="0.15">
      <c r="B336" s="262"/>
      <c r="C336" s="306" t="s">
        <v>428</v>
      </c>
      <c r="D336" s="288"/>
      <c r="E336" s="275">
        <v>77</v>
      </c>
      <c r="F336" s="275">
        <v>67</v>
      </c>
      <c r="G336" s="275">
        <v>2467</v>
      </c>
      <c r="H336" s="299">
        <v>66</v>
      </c>
      <c r="I336" s="256"/>
      <c r="J336" s="275">
        <v>2467</v>
      </c>
      <c r="K336" s="259"/>
    </row>
    <row r="337" spans="2:11" ht="15" hidden="1" customHeight="1" x14ac:dyDescent="0.15">
      <c r="B337" s="252"/>
      <c r="C337" s="317" t="s">
        <v>429</v>
      </c>
      <c r="D337" s="314"/>
      <c r="E337" s="307">
        <v>138</v>
      </c>
      <c r="F337" s="307">
        <v>138</v>
      </c>
      <c r="G337" s="307">
        <v>3979</v>
      </c>
      <c r="H337" s="316">
        <v>136</v>
      </c>
      <c r="I337" s="280"/>
      <c r="J337" s="307">
        <v>3962</v>
      </c>
      <c r="K337" s="281"/>
    </row>
    <row r="338" spans="2:11" ht="15" hidden="1" customHeight="1" x14ac:dyDescent="0.15">
      <c r="B338" s="250"/>
      <c r="C338" s="310" t="s">
        <v>430</v>
      </c>
      <c r="D338" s="311"/>
      <c r="E338" s="265">
        <f>SUM(E339:E345)</f>
        <v>562</v>
      </c>
      <c r="F338" s="265">
        <f>SUM(F339:F345)</f>
        <v>562</v>
      </c>
      <c r="G338" s="265">
        <f>SUM(G339:G345)</f>
        <v>13189</v>
      </c>
      <c r="H338" s="265">
        <f>SUM(H339:H345)</f>
        <v>438</v>
      </c>
      <c r="I338" s="265">
        <v>128007</v>
      </c>
      <c r="J338" s="265">
        <f>SUM(J339:J345)</f>
        <v>12931</v>
      </c>
      <c r="K338" s="266">
        <v>98</v>
      </c>
    </row>
    <row r="339" spans="2:11" ht="15" hidden="1" customHeight="1" x14ac:dyDescent="0.15">
      <c r="B339" s="252"/>
      <c r="C339" s="292" t="s">
        <v>431</v>
      </c>
      <c r="D339" s="287" t="s">
        <v>440</v>
      </c>
      <c r="E339" s="269">
        <v>180</v>
      </c>
      <c r="F339" s="270">
        <v>180</v>
      </c>
      <c r="G339" s="270">
        <v>4633</v>
      </c>
      <c r="H339" s="270">
        <f>118+6</f>
        <v>124</v>
      </c>
      <c r="I339" s="271"/>
      <c r="J339" s="270">
        <v>4599</v>
      </c>
      <c r="K339" s="272"/>
    </row>
    <row r="340" spans="2:11" ht="15" hidden="1" customHeight="1" x14ac:dyDescent="0.15">
      <c r="B340" s="252"/>
      <c r="C340" s="293" t="s">
        <v>432</v>
      </c>
      <c r="D340" s="287"/>
      <c r="E340" s="275">
        <v>99</v>
      </c>
      <c r="F340" s="275">
        <v>99</v>
      </c>
      <c r="G340" s="275">
        <v>1831</v>
      </c>
      <c r="H340" s="275">
        <f>82+1</f>
        <v>83</v>
      </c>
      <c r="I340" s="256"/>
      <c r="J340" s="275">
        <v>1740</v>
      </c>
      <c r="K340" s="259"/>
    </row>
    <row r="341" spans="2:11" ht="15" hidden="1" customHeight="1" x14ac:dyDescent="0.15">
      <c r="B341" s="252"/>
      <c r="C341" s="293" t="s">
        <v>433</v>
      </c>
      <c r="D341" s="287"/>
      <c r="E341" s="275">
        <v>47</v>
      </c>
      <c r="F341" s="275">
        <v>47</v>
      </c>
      <c r="G341" s="275">
        <v>428</v>
      </c>
      <c r="H341" s="275">
        <f>23+1</f>
        <v>24</v>
      </c>
      <c r="I341" s="256"/>
      <c r="J341" s="275">
        <v>423</v>
      </c>
      <c r="K341" s="259"/>
    </row>
    <row r="342" spans="2:11" ht="15" hidden="1" customHeight="1" x14ac:dyDescent="0.15">
      <c r="B342" s="252"/>
      <c r="C342" s="293" t="s">
        <v>434</v>
      </c>
      <c r="D342" s="287"/>
      <c r="E342" s="275">
        <v>62</v>
      </c>
      <c r="F342" s="275">
        <v>62</v>
      </c>
      <c r="G342" s="275">
        <v>1289</v>
      </c>
      <c r="H342" s="275">
        <v>56</v>
      </c>
      <c r="I342" s="256"/>
      <c r="J342" s="275">
        <v>1289</v>
      </c>
      <c r="K342" s="259"/>
    </row>
    <row r="343" spans="2:11" ht="15" hidden="1" customHeight="1" x14ac:dyDescent="0.15">
      <c r="B343" s="252"/>
      <c r="C343" s="293" t="s">
        <v>435</v>
      </c>
      <c r="D343" s="287"/>
      <c r="E343" s="275">
        <v>9</v>
      </c>
      <c r="F343" s="275">
        <v>9</v>
      </c>
      <c r="G343" s="275">
        <v>40</v>
      </c>
      <c r="H343" s="275">
        <v>2</v>
      </c>
      <c r="I343" s="256"/>
      <c r="J343" s="275">
        <v>40</v>
      </c>
      <c r="K343" s="259"/>
    </row>
    <row r="344" spans="2:11" ht="15" hidden="1" customHeight="1" x14ac:dyDescent="0.15">
      <c r="B344" s="252"/>
      <c r="C344" s="293" t="s">
        <v>436</v>
      </c>
      <c r="D344" s="287"/>
      <c r="E344" s="275">
        <v>127</v>
      </c>
      <c r="F344" s="275">
        <v>127</v>
      </c>
      <c r="G344" s="275">
        <v>3370</v>
      </c>
      <c r="H344" s="275">
        <f>81+3</f>
        <v>84</v>
      </c>
      <c r="I344" s="256"/>
      <c r="J344" s="275">
        <v>3242</v>
      </c>
      <c r="K344" s="259"/>
    </row>
    <row r="345" spans="2:11" ht="15" hidden="1" customHeight="1" x14ac:dyDescent="0.15">
      <c r="B345" s="276"/>
      <c r="C345" s="294" t="s">
        <v>437</v>
      </c>
      <c r="D345" s="295"/>
      <c r="E345" s="279">
        <v>38</v>
      </c>
      <c r="F345" s="279">
        <v>38</v>
      </c>
      <c r="G345" s="279">
        <v>1598</v>
      </c>
      <c r="H345" s="279">
        <v>65</v>
      </c>
      <c r="I345" s="280"/>
      <c r="J345" s="279">
        <v>1598</v>
      </c>
      <c r="K345" s="281"/>
    </row>
    <row r="346" spans="2:11" ht="15" customHeight="1" x14ac:dyDescent="0.15">
      <c r="B346" s="234" t="s">
        <v>454</v>
      </c>
      <c r="C346" s="235"/>
      <c r="D346" s="236"/>
      <c r="E346" s="237">
        <f t="shared" ref="E346:J346" si="12">E347+E354+E358+E365</f>
        <v>3432</v>
      </c>
      <c r="F346" s="237">
        <f t="shared" si="12"/>
        <v>3412</v>
      </c>
      <c r="G346" s="237">
        <f t="shared" si="12"/>
        <v>91774</v>
      </c>
      <c r="H346" s="237">
        <f t="shared" si="12"/>
        <v>2942.71</v>
      </c>
      <c r="I346" s="237">
        <f t="shared" si="12"/>
        <v>732075</v>
      </c>
      <c r="J346" s="237">
        <f t="shared" si="12"/>
        <v>90413</v>
      </c>
      <c r="K346" s="296">
        <v>98.2</v>
      </c>
    </row>
    <row r="347" spans="2:11" ht="15" hidden="1" customHeight="1" x14ac:dyDescent="0.15">
      <c r="B347" s="250"/>
      <c r="C347" s="310" t="s">
        <v>410</v>
      </c>
      <c r="D347" s="311"/>
      <c r="E347" s="312">
        <f>SUM(E348:E353)</f>
        <v>932</v>
      </c>
      <c r="F347" s="312">
        <f>SUM(F348:F353)</f>
        <v>932</v>
      </c>
      <c r="G347" s="312">
        <f>SUM(G348:G353)</f>
        <v>21500</v>
      </c>
      <c r="H347" s="312">
        <f>SUM(H348:H353)</f>
        <v>878.32</v>
      </c>
      <c r="I347" s="312">
        <v>187774</v>
      </c>
      <c r="J347" s="312">
        <f>SUM(J348:J353)</f>
        <v>21532</v>
      </c>
      <c r="K347" s="313">
        <v>99.9</v>
      </c>
    </row>
    <row r="348" spans="2:11" ht="15" hidden="1" customHeight="1" x14ac:dyDescent="0.15">
      <c r="B348" s="252"/>
      <c r="C348" s="292" t="s">
        <v>411</v>
      </c>
      <c r="D348" s="287" t="s">
        <v>439</v>
      </c>
      <c r="E348" s="298">
        <v>613</v>
      </c>
      <c r="F348" s="298">
        <v>613</v>
      </c>
      <c r="G348" s="298">
        <f>14645+18</f>
        <v>14663</v>
      </c>
      <c r="H348" s="298">
        <f>605+0.32</f>
        <v>605.32000000000005</v>
      </c>
      <c r="I348" s="271"/>
      <c r="J348" s="298">
        <f>14645+6</f>
        <v>14651</v>
      </c>
      <c r="K348" s="271"/>
    </row>
    <row r="349" spans="2:11" ht="15" hidden="1" customHeight="1" x14ac:dyDescent="0.15">
      <c r="B349" s="252"/>
      <c r="C349" s="293" t="s">
        <v>413</v>
      </c>
      <c r="D349" s="288"/>
      <c r="E349" s="299">
        <v>79</v>
      </c>
      <c r="F349" s="299">
        <v>79</v>
      </c>
      <c r="G349" s="299">
        <v>2195</v>
      </c>
      <c r="H349" s="299">
        <v>71</v>
      </c>
      <c r="I349" s="256"/>
      <c r="J349" s="299">
        <v>2195</v>
      </c>
      <c r="K349" s="256"/>
    </row>
    <row r="350" spans="2:11" ht="15" hidden="1" customHeight="1" x14ac:dyDescent="0.15">
      <c r="B350" s="252"/>
      <c r="C350" s="293" t="s">
        <v>414</v>
      </c>
      <c r="D350" s="288"/>
      <c r="E350" s="299">
        <v>109</v>
      </c>
      <c r="F350" s="299">
        <v>109</v>
      </c>
      <c r="G350" s="299">
        <v>1544</v>
      </c>
      <c r="H350" s="299">
        <v>72</v>
      </c>
      <c r="I350" s="256"/>
      <c r="J350" s="299">
        <v>1588</v>
      </c>
      <c r="K350" s="256"/>
    </row>
    <row r="351" spans="2:11" ht="15" hidden="1" customHeight="1" x14ac:dyDescent="0.15">
      <c r="B351" s="252"/>
      <c r="C351" s="293" t="s">
        <v>415</v>
      </c>
      <c r="D351" s="288"/>
      <c r="E351" s="299">
        <v>53</v>
      </c>
      <c r="F351" s="299">
        <v>53</v>
      </c>
      <c r="G351" s="299">
        <v>1158</v>
      </c>
      <c r="H351" s="299">
        <v>53</v>
      </c>
      <c r="I351" s="256"/>
      <c r="J351" s="299">
        <v>1158</v>
      </c>
      <c r="K351" s="256"/>
    </row>
    <row r="352" spans="2:11" ht="15" hidden="1" customHeight="1" x14ac:dyDescent="0.15">
      <c r="B352" s="252"/>
      <c r="C352" s="293" t="s">
        <v>416</v>
      </c>
      <c r="D352" s="288"/>
      <c r="E352" s="299">
        <v>69</v>
      </c>
      <c r="F352" s="299">
        <v>69</v>
      </c>
      <c r="G352" s="299">
        <v>1932</v>
      </c>
      <c r="H352" s="299">
        <v>68</v>
      </c>
      <c r="I352" s="256"/>
      <c r="J352" s="299">
        <v>1932</v>
      </c>
      <c r="K352" s="256"/>
    </row>
    <row r="353" spans="2:11" ht="15" hidden="1" customHeight="1" x14ac:dyDescent="0.15">
      <c r="B353" s="252"/>
      <c r="C353" s="293" t="s">
        <v>417</v>
      </c>
      <c r="D353" s="314"/>
      <c r="E353" s="301">
        <v>9</v>
      </c>
      <c r="F353" s="301">
        <v>9</v>
      </c>
      <c r="G353" s="301">
        <v>8</v>
      </c>
      <c r="H353" s="301">
        <v>9</v>
      </c>
      <c r="I353" s="280"/>
      <c r="J353" s="301">
        <v>8</v>
      </c>
      <c r="K353" s="280"/>
    </row>
    <row r="354" spans="2:11" ht="15" hidden="1" customHeight="1" x14ac:dyDescent="0.15">
      <c r="B354" s="250"/>
      <c r="C354" s="310" t="s">
        <v>418</v>
      </c>
      <c r="D354" s="311"/>
      <c r="E354" s="312">
        <f>SUM(E355:E357)</f>
        <v>1216</v>
      </c>
      <c r="F354" s="312">
        <f>SUM(F355:F357)</f>
        <v>1216</v>
      </c>
      <c r="G354" s="312">
        <f>SUM(G355:G357)</f>
        <v>31729</v>
      </c>
      <c r="H354" s="312">
        <f>SUM(H355:H357)</f>
        <v>971.52</v>
      </c>
      <c r="I354" s="312">
        <f>214826+35494</f>
        <v>250320</v>
      </c>
      <c r="J354" s="312">
        <f>SUM(J355:J357)</f>
        <v>30699</v>
      </c>
      <c r="K354" s="313">
        <v>96.7</v>
      </c>
    </row>
    <row r="355" spans="2:11" ht="15" hidden="1" customHeight="1" x14ac:dyDescent="0.15">
      <c r="B355" s="257"/>
      <c r="C355" s="302" t="s">
        <v>419</v>
      </c>
      <c r="D355" s="287" t="s">
        <v>440</v>
      </c>
      <c r="E355" s="269">
        <v>851</v>
      </c>
      <c r="F355" s="269">
        <v>851</v>
      </c>
      <c r="G355" s="269">
        <v>20361</v>
      </c>
      <c r="H355" s="269">
        <f>670+4.52</f>
        <v>674.52</v>
      </c>
      <c r="I355" s="271"/>
      <c r="J355" s="269">
        <v>20111</v>
      </c>
      <c r="K355" s="272"/>
    </row>
    <row r="356" spans="2:11" ht="15" hidden="1" customHeight="1" x14ac:dyDescent="0.15">
      <c r="B356" s="257"/>
      <c r="C356" s="302" t="s">
        <v>421</v>
      </c>
      <c r="D356" s="303"/>
      <c r="E356" s="299">
        <v>215</v>
      </c>
      <c r="F356" s="299">
        <v>215</v>
      </c>
      <c r="G356" s="299">
        <v>7803</v>
      </c>
      <c r="H356" s="299">
        <v>150</v>
      </c>
      <c r="I356" s="256"/>
      <c r="J356" s="299">
        <v>7023</v>
      </c>
      <c r="K356" s="259"/>
    </row>
    <row r="357" spans="2:11" ht="15" hidden="1" customHeight="1" x14ac:dyDescent="0.15">
      <c r="B357" s="257"/>
      <c r="C357" s="294" t="s">
        <v>441</v>
      </c>
      <c r="D357" s="318" t="s">
        <v>453</v>
      </c>
      <c r="E357" s="316">
        <v>150</v>
      </c>
      <c r="F357" s="316">
        <v>150</v>
      </c>
      <c r="G357" s="316">
        <v>3565</v>
      </c>
      <c r="H357" s="316">
        <v>147</v>
      </c>
      <c r="I357" s="280"/>
      <c r="J357" s="316">
        <v>3565</v>
      </c>
      <c r="K357" s="281"/>
    </row>
    <row r="358" spans="2:11" ht="15" hidden="1" customHeight="1" x14ac:dyDescent="0.15">
      <c r="B358" s="250"/>
      <c r="C358" s="310" t="s">
        <v>423</v>
      </c>
      <c r="D358" s="311"/>
      <c r="E358" s="248">
        <f>SUM(E359:E364)</f>
        <v>722</v>
      </c>
      <c r="F358" s="248">
        <f>SUM(F359:F364)</f>
        <v>702</v>
      </c>
      <c r="G358" s="248">
        <f>SUM(G359:G364)</f>
        <v>25407</v>
      </c>
      <c r="H358" s="248">
        <f>SUM(H359:H364)</f>
        <v>654</v>
      </c>
      <c r="I358" s="248">
        <v>165658</v>
      </c>
      <c r="J358" s="248">
        <f>SUM(J359:J364)</f>
        <v>25276</v>
      </c>
      <c r="K358" s="249">
        <v>99.5</v>
      </c>
    </row>
    <row r="359" spans="2:11" ht="15" hidden="1" customHeight="1" x14ac:dyDescent="0.15">
      <c r="B359" s="257"/>
      <c r="C359" s="305" t="s">
        <v>424</v>
      </c>
      <c r="D359" s="287" t="s">
        <v>440</v>
      </c>
      <c r="E359" s="269">
        <v>235</v>
      </c>
      <c r="F359" s="269">
        <v>228</v>
      </c>
      <c r="G359" s="269">
        <v>8581</v>
      </c>
      <c r="H359" s="269">
        <f>223+2</f>
        <v>225</v>
      </c>
      <c r="I359" s="271"/>
      <c r="J359" s="269">
        <v>8581</v>
      </c>
      <c r="K359" s="272"/>
    </row>
    <row r="360" spans="2:11" ht="15" hidden="1" customHeight="1" x14ac:dyDescent="0.15">
      <c r="B360" s="257"/>
      <c r="C360" s="306" t="s">
        <v>425</v>
      </c>
      <c r="D360" s="288"/>
      <c r="E360" s="299">
        <v>154</v>
      </c>
      <c r="F360" s="299">
        <v>154</v>
      </c>
      <c r="G360" s="299">
        <v>4238</v>
      </c>
      <c r="H360" s="299">
        <f>117+1</f>
        <v>118</v>
      </c>
      <c r="I360" s="256"/>
      <c r="J360" s="299">
        <v>4238</v>
      </c>
      <c r="K360" s="259"/>
    </row>
    <row r="361" spans="2:11" ht="15" hidden="1" customHeight="1" x14ac:dyDescent="0.15">
      <c r="B361" s="257"/>
      <c r="C361" s="306" t="s">
        <v>426</v>
      </c>
      <c r="D361" s="288"/>
      <c r="E361" s="299">
        <v>29</v>
      </c>
      <c r="F361" s="299">
        <v>26</v>
      </c>
      <c r="G361" s="299">
        <v>1357</v>
      </c>
      <c r="H361" s="299">
        <f>25+1+6</f>
        <v>32</v>
      </c>
      <c r="I361" s="256"/>
      <c r="J361" s="299">
        <v>1320</v>
      </c>
      <c r="K361" s="259"/>
    </row>
    <row r="362" spans="2:11" ht="15" hidden="1" customHeight="1" x14ac:dyDescent="0.15">
      <c r="B362" s="257"/>
      <c r="C362" s="306" t="s">
        <v>427</v>
      </c>
      <c r="D362" s="288"/>
      <c r="E362" s="301">
        <v>89</v>
      </c>
      <c r="F362" s="301">
        <v>89</v>
      </c>
      <c r="G362" s="301">
        <v>4773</v>
      </c>
      <c r="H362" s="299">
        <v>77</v>
      </c>
      <c r="I362" s="256"/>
      <c r="J362" s="301">
        <v>4693</v>
      </c>
      <c r="K362" s="259"/>
    </row>
    <row r="363" spans="2:11" ht="15" hidden="1" customHeight="1" x14ac:dyDescent="0.15">
      <c r="B363" s="262"/>
      <c r="C363" s="306" t="s">
        <v>428</v>
      </c>
      <c r="D363" s="288"/>
      <c r="E363" s="275">
        <v>77</v>
      </c>
      <c r="F363" s="275">
        <v>67</v>
      </c>
      <c r="G363" s="275">
        <v>2471</v>
      </c>
      <c r="H363" s="299">
        <v>66</v>
      </c>
      <c r="I363" s="256"/>
      <c r="J363" s="275">
        <v>2471</v>
      </c>
      <c r="K363" s="259"/>
    </row>
    <row r="364" spans="2:11" ht="15" hidden="1" customHeight="1" x14ac:dyDescent="0.15">
      <c r="B364" s="252"/>
      <c r="C364" s="317" t="s">
        <v>429</v>
      </c>
      <c r="D364" s="314"/>
      <c r="E364" s="307">
        <v>138</v>
      </c>
      <c r="F364" s="307">
        <v>138</v>
      </c>
      <c r="G364" s="307">
        <v>3987</v>
      </c>
      <c r="H364" s="316">
        <v>136</v>
      </c>
      <c r="I364" s="280"/>
      <c r="J364" s="307">
        <v>3973</v>
      </c>
      <c r="K364" s="281"/>
    </row>
    <row r="365" spans="2:11" ht="15" hidden="1" customHeight="1" x14ac:dyDescent="0.15">
      <c r="B365" s="250"/>
      <c r="C365" s="310" t="s">
        <v>430</v>
      </c>
      <c r="D365" s="311"/>
      <c r="E365" s="265">
        <f>SUM(E366:E372)</f>
        <v>562</v>
      </c>
      <c r="F365" s="265">
        <f>SUM(F366:F372)</f>
        <v>562</v>
      </c>
      <c r="G365" s="265">
        <f>SUM(G366:G372)</f>
        <v>13138</v>
      </c>
      <c r="H365" s="265">
        <f>SUM(H366:H372)</f>
        <v>438.87</v>
      </c>
      <c r="I365" s="265">
        <v>128323</v>
      </c>
      <c r="J365" s="265">
        <f>SUM(J366:J372)</f>
        <v>12906</v>
      </c>
      <c r="K365" s="266">
        <v>98.6</v>
      </c>
    </row>
    <row r="366" spans="2:11" ht="15" hidden="1" customHeight="1" x14ac:dyDescent="0.15">
      <c r="B366" s="252"/>
      <c r="C366" s="292" t="s">
        <v>431</v>
      </c>
      <c r="D366" s="287" t="s">
        <v>440</v>
      </c>
      <c r="E366" s="269">
        <v>180</v>
      </c>
      <c r="F366" s="270">
        <v>180</v>
      </c>
      <c r="G366" s="270">
        <v>4581</v>
      </c>
      <c r="H366" s="270">
        <f>118+6</f>
        <v>124</v>
      </c>
      <c r="I366" s="271"/>
      <c r="J366" s="270">
        <v>4549</v>
      </c>
      <c r="K366" s="272"/>
    </row>
    <row r="367" spans="2:11" ht="15" hidden="1" customHeight="1" x14ac:dyDescent="0.15">
      <c r="B367" s="252"/>
      <c r="C367" s="293" t="s">
        <v>432</v>
      </c>
      <c r="D367" s="287"/>
      <c r="E367" s="275">
        <v>99</v>
      </c>
      <c r="F367" s="275">
        <v>99</v>
      </c>
      <c r="G367" s="275">
        <v>1814</v>
      </c>
      <c r="H367" s="275">
        <f>83+0.17</f>
        <v>83.17</v>
      </c>
      <c r="I367" s="256"/>
      <c r="J367" s="275">
        <v>1726</v>
      </c>
      <c r="K367" s="259"/>
    </row>
    <row r="368" spans="2:11" ht="15" hidden="1" customHeight="1" x14ac:dyDescent="0.15">
      <c r="B368" s="252"/>
      <c r="C368" s="293" t="s">
        <v>433</v>
      </c>
      <c r="D368" s="287"/>
      <c r="E368" s="275">
        <v>47</v>
      </c>
      <c r="F368" s="275">
        <v>47</v>
      </c>
      <c r="G368" s="275">
        <v>435</v>
      </c>
      <c r="H368" s="275">
        <f>23+1</f>
        <v>24</v>
      </c>
      <c r="I368" s="256"/>
      <c r="J368" s="275">
        <v>429</v>
      </c>
      <c r="K368" s="259"/>
    </row>
    <row r="369" spans="2:11" ht="15" hidden="1" customHeight="1" x14ac:dyDescent="0.15">
      <c r="B369" s="252"/>
      <c r="C369" s="293" t="s">
        <v>434</v>
      </c>
      <c r="D369" s="287"/>
      <c r="E369" s="275">
        <v>62</v>
      </c>
      <c r="F369" s="275">
        <v>62</v>
      </c>
      <c r="G369" s="275">
        <v>1292</v>
      </c>
      <c r="H369" s="275">
        <v>56</v>
      </c>
      <c r="I369" s="256"/>
      <c r="J369" s="275">
        <v>1292</v>
      </c>
      <c r="K369" s="259"/>
    </row>
    <row r="370" spans="2:11" ht="15" hidden="1" customHeight="1" x14ac:dyDescent="0.15">
      <c r="B370" s="252"/>
      <c r="C370" s="293" t="s">
        <v>435</v>
      </c>
      <c r="D370" s="287"/>
      <c r="E370" s="275">
        <v>9</v>
      </c>
      <c r="F370" s="275">
        <v>9</v>
      </c>
      <c r="G370" s="275">
        <v>44</v>
      </c>
      <c r="H370" s="275">
        <v>2</v>
      </c>
      <c r="I370" s="256"/>
      <c r="J370" s="275">
        <v>44</v>
      </c>
      <c r="K370" s="259"/>
    </row>
    <row r="371" spans="2:11" ht="15" hidden="1" customHeight="1" x14ac:dyDescent="0.15">
      <c r="B371" s="252"/>
      <c r="C371" s="293" t="s">
        <v>436</v>
      </c>
      <c r="D371" s="287"/>
      <c r="E371" s="275">
        <v>127</v>
      </c>
      <c r="F371" s="275">
        <v>127</v>
      </c>
      <c r="G371" s="275">
        <v>3350</v>
      </c>
      <c r="H371" s="275">
        <f>84+0.7</f>
        <v>84.7</v>
      </c>
      <c r="I371" s="256"/>
      <c r="J371" s="275">
        <v>3288</v>
      </c>
      <c r="K371" s="259"/>
    </row>
    <row r="372" spans="2:11" ht="15" hidden="1" customHeight="1" x14ac:dyDescent="0.15">
      <c r="B372" s="276"/>
      <c r="C372" s="294" t="s">
        <v>437</v>
      </c>
      <c r="D372" s="295"/>
      <c r="E372" s="279">
        <v>38</v>
      </c>
      <c r="F372" s="279">
        <v>38</v>
      </c>
      <c r="G372" s="279">
        <v>1622</v>
      </c>
      <c r="H372" s="279">
        <v>65</v>
      </c>
      <c r="I372" s="280"/>
      <c r="J372" s="279">
        <v>1578</v>
      </c>
      <c r="K372" s="281"/>
    </row>
    <row r="373" spans="2:11" ht="15" customHeight="1" x14ac:dyDescent="0.15">
      <c r="B373" s="234" t="s">
        <v>455</v>
      </c>
      <c r="C373" s="235"/>
      <c r="D373" s="236"/>
      <c r="E373" s="237">
        <f t="shared" ref="E373:J373" si="13">E374+E381+E385+E392</f>
        <v>3432</v>
      </c>
      <c r="F373" s="237">
        <f t="shared" si="13"/>
        <v>3412</v>
      </c>
      <c r="G373" s="237">
        <f t="shared" si="13"/>
        <v>91288</v>
      </c>
      <c r="H373" s="237">
        <f t="shared" si="13"/>
        <v>2960.5</v>
      </c>
      <c r="I373" s="237">
        <f t="shared" si="13"/>
        <v>734124</v>
      </c>
      <c r="J373" s="237">
        <f t="shared" si="13"/>
        <v>89956</v>
      </c>
      <c r="K373" s="296">
        <v>98.2</v>
      </c>
    </row>
    <row r="374" spans="2:11" ht="15" hidden="1" customHeight="1" x14ac:dyDescent="0.15">
      <c r="B374" s="250"/>
      <c r="C374" s="310" t="s">
        <v>410</v>
      </c>
      <c r="D374" s="311"/>
      <c r="E374" s="312">
        <f>SUM(E375:E380)</f>
        <v>932</v>
      </c>
      <c r="F374" s="312">
        <f>SUM(F375:F380)</f>
        <v>932</v>
      </c>
      <c r="G374" s="312">
        <f>SUM(G375:G380)</f>
        <v>21228</v>
      </c>
      <c r="H374" s="312">
        <f>SUM(H375:H380)</f>
        <v>878</v>
      </c>
      <c r="I374" s="312">
        <v>187774</v>
      </c>
      <c r="J374" s="312">
        <f>SUM(J375:J380)</f>
        <v>21228</v>
      </c>
      <c r="K374" s="313">
        <v>100</v>
      </c>
    </row>
    <row r="375" spans="2:11" ht="15" hidden="1" customHeight="1" x14ac:dyDescent="0.15">
      <c r="B375" s="252"/>
      <c r="C375" s="292" t="s">
        <v>411</v>
      </c>
      <c r="D375" s="287" t="s">
        <v>439</v>
      </c>
      <c r="E375" s="298">
        <v>613</v>
      </c>
      <c r="F375" s="298">
        <v>613</v>
      </c>
      <c r="G375" s="298">
        <v>14489</v>
      </c>
      <c r="H375" s="298">
        <v>605</v>
      </c>
      <c r="I375" s="271"/>
      <c r="J375" s="298">
        <v>14489</v>
      </c>
      <c r="K375" s="271"/>
    </row>
    <row r="376" spans="2:11" ht="15" hidden="1" customHeight="1" x14ac:dyDescent="0.15">
      <c r="B376" s="252"/>
      <c r="C376" s="293" t="s">
        <v>413</v>
      </c>
      <c r="D376" s="288"/>
      <c r="E376" s="299">
        <v>79</v>
      </c>
      <c r="F376" s="299">
        <v>79</v>
      </c>
      <c r="G376" s="299">
        <v>2156</v>
      </c>
      <c r="H376" s="299">
        <v>71</v>
      </c>
      <c r="I376" s="256"/>
      <c r="J376" s="299">
        <v>2156</v>
      </c>
      <c r="K376" s="256"/>
    </row>
    <row r="377" spans="2:11" ht="15" hidden="1" customHeight="1" x14ac:dyDescent="0.15">
      <c r="B377" s="252"/>
      <c r="C377" s="293" t="s">
        <v>414</v>
      </c>
      <c r="D377" s="288"/>
      <c r="E377" s="299">
        <v>109</v>
      </c>
      <c r="F377" s="299">
        <v>109</v>
      </c>
      <c r="G377" s="299">
        <v>1505</v>
      </c>
      <c r="H377" s="299">
        <v>72</v>
      </c>
      <c r="I377" s="256"/>
      <c r="J377" s="299">
        <v>1505</v>
      </c>
      <c r="K377" s="256"/>
    </row>
    <row r="378" spans="2:11" ht="15" hidden="1" customHeight="1" x14ac:dyDescent="0.15">
      <c r="B378" s="252"/>
      <c r="C378" s="293" t="s">
        <v>415</v>
      </c>
      <c r="D378" s="288"/>
      <c r="E378" s="299">
        <v>53</v>
      </c>
      <c r="F378" s="299">
        <v>53</v>
      </c>
      <c r="G378" s="299">
        <v>1162</v>
      </c>
      <c r="H378" s="299">
        <v>53</v>
      </c>
      <c r="I378" s="256"/>
      <c r="J378" s="299">
        <v>1162</v>
      </c>
      <c r="K378" s="256"/>
    </row>
    <row r="379" spans="2:11" ht="15" hidden="1" customHeight="1" x14ac:dyDescent="0.15">
      <c r="B379" s="252"/>
      <c r="C379" s="293" t="s">
        <v>416</v>
      </c>
      <c r="D379" s="288"/>
      <c r="E379" s="299">
        <v>69</v>
      </c>
      <c r="F379" s="299">
        <v>69</v>
      </c>
      <c r="G379" s="299">
        <v>1909</v>
      </c>
      <c r="H379" s="299">
        <v>68</v>
      </c>
      <c r="I379" s="256"/>
      <c r="J379" s="299">
        <v>1909</v>
      </c>
      <c r="K379" s="256"/>
    </row>
    <row r="380" spans="2:11" ht="15" hidden="1" customHeight="1" x14ac:dyDescent="0.15">
      <c r="B380" s="252"/>
      <c r="C380" s="293" t="s">
        <v>417</v>
      </c>
      <c r="D380" s="314"/>
      <c r="E380" s="301">
        <v>9</v>
      </c>
      <c r="F380" s="301">
        <v>9</v>
      </c>
      <c r="G380" s="301">
        <v>7</v>
      </c>
      <c r="H380" s="301">
        <v>9</v>
      </c>
      <c r="I380" s="280"/>
      <c r="J380" s="301">
        <v>7</v>
      </c>
      <c r="K380" s="280"/>
    </row>
    <row r="381" spans="2:11" ht="15" hidden="1" customHeight="1" x14ac:dyDescent="0.15">
      <c r="B381" s="250"/>
      <c r="C381" s="310" t="s">
        <v>418</v>
      </c>
      <c r="D381" s="311"/>
      <c r="E381" s="312">
        <f>SUM(E382:E384)</f>
        <v>1216</v>
      </c>
      <c r="F381" s="312">
        <f>SUM(F382:F384)</f>
        <v>1216</v>
      </c>
      <c r="G381" s="312">
        <f>SUM(G382:G384)</f>
        <v>31501</v>
      </c>
      <c r="H381" s="312">
        <f>SUM(H382:H384)</f>
        <v>986</v>
      </c>
      <c r="I381" s="312">
        <v>251683</v>
      </c>
      <c r="J381" s="312">
        <f>SUM(J382:J384)</f>
        <v>30481</v>
      </c>
      <c r="K381" s="313">
        <v>95.8</v>
      </c>
    </row>
    <row r="382" spans="2:11" ht="15" hidden="1" customHeight="1" x14ac:dyDescent="0.15">
      <c r="B382" s="257"/>
      <c r="C382" s="302" t="s">
        <v>419</v>
      </c>
      <c r="D382" s="287" t="s">
        <v>440</v>
      </c>
      <c r="E382" s="269">
        <v>851</v>
      </c>
      <c r="F382" s="269">
        <v>851</v>
      </c>
      <c r="G382" s="269">
        <v>20206</v>
      </c>
      <c r="H382" s="269">
        <f>675+4</f>
        <v>679</v>
      </c>
      <c r="I382" s="271"/>
      <c r="J382" s="269">
        <v>19959</v>
      </c>
      <c r="K382" s="272"/>
    </row>
    <row r="383" spans="2:11" ht="15" hidden="1" customHeight="1" x14ac:dyDescent="0.15">
      <c r="B383" s="257"/>
      <c r="C383" s="302" t="s">
        <v>421</v>
      </c>
      <c r="D383" s="303"/>
      <c r="E383" s="299">
        <v>215</v>
      </c>
      <c r="F383" s="299">
        <v>215</v>
      </c>
      <c r="G383" s="299">
        <v>7781</v>
      </c>
      <c r="H383" s="299">
        <f>150+1</f>
        <v>151</v>
      </c>
      <c r="I383" s="256"/>
      <c r="J383" s="299">
        <v>7008</v>
      </c>
      <c r="K383" s="259"/>
    </row>
    <row r="384" spans="2:11" ht="15" hidden="1" customHeight="1" x14ac:dyDescent="0.15">
      <c r="B384" s="257"/>
      <c r="C384" s="294" t="s">
        <v>441</v>
      </c>
      <c r="D384" s="318" t="s">
        <v>453</v>
      </c>
      <c r="E384" s="316">
        <v>150</v>
      </c>
      <c r="F384" s="316">
        <v>150</v>
      </c>
      <c r="G384" s="316">
        <v>3514</v>
      </c>
      <c r="H384" s="316">
        <v>156</v>
      </c>
      <c r="I384" s="280"/>
      <c r="J384" s="316">
        <v>3514</v>
      </c>
      <c r="K384" s="281"/>
    </row>
    <row r="385" spans="2:11" ht="15" hidden="1" customHeight="1" x14ac:dyDescent="0.15">
      <c r="B385" s="250"/>
      <c r="C385" s="310" t="s">
        <v>423</v>
      </c>
      <c r="D385" s="311"/>
      <c r="E385" s="248">
        <f>SUM(E386:E391)</f>
        <v>722</v>
      </c>
      <c r="F385" s="248">
        <f>SUM(F386:F391)</f>
        <v>702</v>
      </c>
      <c r="G385" s="248">
        <f>SUM(G386:G391)</f>
        <v>25536</v>
      </c>
      <c r="H385" s="248">
        <f>SUM(H386:H391)</f>
        <v>654</v>
      </c>
      <c r="I385" s="248">
        <v>165658</v>
      </c>
      <c r="J385" s="248">
        <f>SUM(J386:J391)</f>
        <v>25395</v>
      </c>
      <c r="K385" s="249">
        <v>99.4</v>
      </c>
    </row>
    <row r="386" spans="2:11" ht="15" hidden="1" customHeight="1" x14ac:dyDescent="0.15">
      <c r="B386" s="257"/>
      <c r="C386" s="305" t="s">
        <v>424</v>
      </c>
      <c r="D386" s="287" t="s">
        <v>440</v>
      </c>
      <c r="E386" s="269">
        <v>235</v>
      </c>
      <c r="F386" s="269">
        <v>228</v>
      </c>
      <c r="G386" s="269">
        <v>8320</v>
      </c>
      <c r="H386" s="269">
        <v>225</v>
      </c>
      <c r="I386" s="271"/>
      <c r="J386" s="269">
        <v>8320</v>
      </c>
      <c r="K386" s="272"/>
    </row>
    <row r="387" spans="2:11" ht="15" hidden="1" customHeight="1" x14ac:dyDescent="0.15">
      <c r="B387" s="257"/>
      <c r="C387" s="306" t="s">
        <v>425</v>
      </c>
      <c r="D387" s="288"/>
      <c r="E387" s="299">
        <v>154</v>
      </c>
      <c r="F387" s="299">
        <v>154</v>
      </c>
      <c r="G387" s="299">
        <v>4358</v>
      </c>
      <c r="H387" s="299">
        <v>118</v>
      </c>
      <c r="I387" s="256"/>
      <c r="J387" s="299">
        <v>4358</v>
      </c>
      <c r="K387" s="259"/>
    </row>
    <row r="388" spans="2:11" ht="15" hidden="1" customHeight="1" x14ac:dyDescent="0.15">
      <c r="B388" s="257"/>
      <c r="C388" s="306" t="s">
        <v>426</v>
      </c>
      <c r="D388" s="288"/>
      <c r="E388" s="299">
        <v>29</v>
      </c>
      <c r="F388" s="299">
        <v>26</v>
      </c>
      <c r="G388" s="299">
        <v>1359</v>
      </c>
      <c r="H388" s="299">
        <v>32</v>
      </c>
      <c r="I388" s="256"/>
      <c r="J388" s="299">
        <v>1330</v>
      </c>
      <c r="K388" s="259"/>
    </row>
    <row r="389" spans="2:11" ht="15" hidden="1" customHeight="1" x14ac:dyDescent="0.15">
      <c r="B389" s="257"/>
      <c r="C389" s="306" t="s">
        <v>427</v>
      </c>
      <c r="D389" s="288"/>
      <c r="E389" s="301">
        <v>89</v>
      </c>
      <c r="F389" s="301">
        <v>89</v>
      </c>
      <c r="G389" s="301">
        <v>4800</v>
      </c>
      <c r="H389" s="299">
        <v>77</v>
      </c>
      <c r="I389" s="256"/>
      <c r="J389" s="301">
        <v>4725</v>
      </c>
      <c r="K389" s="259"/>
    </row>
    <row r="390" spans="2:11" ht="15" hidden="1" customHeight="1" x14ac:dyDescent="0.15">
      <c r="B390" s="262"/>
      <c r="C390" s="306" t="s">
        <v>428</v>
      </c>
      <c r="D390" s="288"/>
      <c r="E390" s="275">
        <v>77</v>
      </c>
      <c r="F390" s="275">
        <v>67</v>
      </c>
      <c r="G390" s="275">
        <v>2453</v>
      </c>
      <c r="H390" s="299">
        <v>66</v>
      </c>
      <c r="I390" s="256"/>
      <c r="J390" s="275">
        <v>2453</v>
      </c>
      <c r="K390" s="259"/>
    </row>
    <row r="391" spans="2:11" ht="15" hidden="1" customHeight="1" x14ac:dyDescent="0.15">
      <c r="B391" s="252"/>
      <c r="C391" s="317" t="s">
        <v>429</v>
      </c>
      <c r="D391" s="314"/>
      <c r="E391" s="307">
        <v>138</v>
      </c>
      <c r="F391" s="307">
        <v>138</v>
      </c>
      <c r="G391" s="307">
        <v>4246</v>
      </c>
      <c r="H391" s="316">
        <v>136</v>
      </c>
      <c r="I391" s="280"/>
      <c r="J391" s="307">
        <v>4209</v>
      </c>
      <c r="K391" s="281"/>
    </row>
    <row r="392" spans="2:11" ht="15" hidden="1" customHeight="1" x14ac:dyDescent="0.15">
      <c r="B392" s="250"/>
      <c r="C392" s="310" t="s">
        <v>430</v>
      </c>
      <c r="D392" s="311"/>
      <c r="E392" s="265">
        <f>SUM(E393:E399)</f>
        <v>562</v>
      </c>
      <c r="F392" s="265">
        <f>SUM(F393:F399)</f>
        <v>562</v>
      </c>
      <c r="G392" s="265">
        <f>SUM(G393:G399)</f>
        <v>13023</v>
      </c>
      <c r="H392" s="265">
        <f>SUM(H393:H399)</f>
        <v>442.5</v>
      </c>
      <c r="I392" s="265">
        <v>129009</v>
      </c>
      <c r="J392" s="265">
        <f>SUM(J393:J399)</f>
        <v>12852</v>
      </c>
      <c r="K392" s="266">
        <v>98.7</v>
      </c>
    </row>
    <row r="393" spans="2:11" ht="15" hidden="1" customHeight="1" x14ac:dyDescent="0.15">
      <c r="B393" s="252"/>
      <c r="C393" s="292" t="s">
        <v>431</v>
      </c>
      <c r="D393" s="287" t="s">
        <v>440</v>
      </c>
      <c r="E393" s="269">
        <v>180</v>
      </c>
      <c r="F393" s="270">
        <v>180</v>
      </c>
      <c r="G393" s="270">
        <v>4543</v>
      </c>
      <c r="H393" s="270">
        <f>126</f>
        <v>126</v>
      </c>
      <c r="I393" s="271"/>
      <c r="J393" s="270">
        <v>4512</v>
      </c>
      <c r="K393" s="272"/>
    </row>
    <row r="394" spans="2:11" ht="15" hidden="1" customHeight="1" x14ac:dyDescent="0.15">
      <c r="B394" s="252"/>
      <c r="C394" s="293" t="s">
        <v>432</v>
      </c>
      <c r="D394" s="287"/>
      <c r="E394" s="275">
        <v>99</v>
      </c>
      <c r="F394" s="275">
        <v>99</v>
      </c>
      <c r="G394" s="275">
        <v>1807</v>
      </c>
      <c r="H394" s="275">
        <f>84</f>
        <v>84</v>
      </c>
      <c r="I394" s="256"/>
      <c r="J394" s="275">
        <v>1722</v>
      </c>
      <c r="K394" s="259"/>
    </row>
    <row r="395" spans="2:11" ht="15" hidden="1" customHeight="1" x14ac:dyDescent="0.15">
      <c r="B395" s="252"/>
      <c r="C395" s="293" t="s">
        <v>433</v>
      </c>
      <c r="D395" s="287"/>
      <c r="E395" s="275">
        <v>47</v>
      </c>
      <c r="F395" s="275">
        <v>47</v>
      </c>
      <c r="G395" s="275">
        <v>432</v>
      </c>
      <c r="H395" s="275">
        <v>24</v>
      </c>
      <c r="I395" s="256"/>
      <c r="J395" s="275">
        <v>426</v>
      </c>
      <c r="K395" s="259"/>
    </row>
    <row r="396" spans="2:11" ht="15" hidden="1" customHeight="1" x14ac:dyDescent="0.15">
      <c r="B396" s="252"/>
      <c r="C396" s="293" t="s">
        <v>434</v>
      </c>
      <c r="D396" s="287"/>
      <c r="E396" s="275">
        <v>62</v>
      </c>
      <c r="F396" s="275">
        <v>62</v>
      </c>
      <c r="G396" s="275">
        <v>3324</v>
      </c>
      <c r="H396" s="275">
        <v>56</v>
      </c>
      <c r="I396" s="256"/>
      <c r="J396" s="275">
        <v>3275</v>
      </c>
      <c r="K396" s="259"/>
    </row>
    <row r="397" spans="2:11" ht="15" hidden="1" customHeight="1" x14ac:dyDescent="0.15">
      <c r="B397" s="252"/>
      <c r="C397" s="293" t="s">
        <v>435</v>
      </c>
      <c r="D397" s="287"/>
      <c r="E397" s="275">
        <v>9</v>
      </c>
      <c r="F397" s="275">
        <v>9</v>
      </c>
      <c r="G397" s="275">
        <v>1275</v>
      </c>
      <c r="H397" s="275">
        <v>2</v>
      </c>
      <c r="I397" s="256"/>
      <c r="J397" s="275">
        <v>1275</v>
      </c>
      <c r="K397" s="259"/>
    </row>
    <row r="398" spans="2:11" ht="15" hidden="1" customHeight="1" x14ac:dyDescent="0.15">
      <c r="B398" s="252"/>
      <c r="C398" s="293" t="s">
        <v>436</v>
      </c>
      <c r="D398" s="287"/>
      <c r="E398" s="275">
        <v>127</v>
      </c>
      <c r="F398" s="275">
        <v>127</v>
      </c>
      <c r="G398" s="275">
        <v>44</v>
      </c>
      <c r="H398" s="275">
        <f>84.7+0.8</f>
        <v>85.5</v>
      </c>
      <c r="I398" s="256"/>
      <c r="J398" s="275">
        <v>44</v>
      </c>
      <c r="K398" s="259"/>
    </row>
    <row r="399" spans="2:11" ht="15" hidden="1" customHeight="1" x14ac:dyDescent="0.15">
      <c r="B399" s="276"/>
      <c r="C399" s="294" t="s">
        <v>437</v>
      </c>
      <c r="D399" s="295"/>
      <c r="E399" s="279">
        <v>38</v>
      </c>
      <c r="F399" s="279">
        <v>38</v>
      </c>
      <c r="G399" s="279">
        <v>1598</v>
      </c>
      <c r="H399" s="279">
        <v>65</v>
      </c>
      <c r="I399" s="280"/>
      <c r="J399" s="279">
        <v>1598</v>
      </c>
      <c r="K399" s="281"/>
    </row>
    <row r="400" spans="2:11" ht="15" customHeight="1" x14ac:dyDescent="0.15">
      <c r="B400" s="234" t="s">
        <v>456</v>
      </c>
      <c r="C400" s="235"/>
      <c r="D400" s="236"/>
      <c r="E400" s="237">
        <f t="shared" ref="E400:J400" si="14">E401+E408+E412+E419</f>
        <v>3442</v>
      </c>
      <c r="F400" s="237">
        <f t="shared" si="14"/>
        <v>3439</v>
      </c>
      <c r="G400" s="237">
        <f>G401+G408+G412+G419</f>
        <v>88480</v>
      </c>
      <c r="H400" s="237">
        <f t="shared" si="14"/>
        <v>2963.5</v>
      </c>
      <c r="I400" s="237">
        <f t="shared" si="14"/>
        <v>734907</v>
      </c>
      <c r="J400" s="237">
        <f t="shared" si="14"/>
        <v>89869</v>
      </c>
      <c r="K400" s="296">
        <v>98.9</v>
      </c>
    </row>
    <row r="401" spans="2:11" ht="15" hidden="1" customHeight="1" x14ac:dyDescent="0.15">
      <c r="B401" s="250"/>
      <c r="C401" s="310" t="s">
        <v>410</v>
      </c>
      <c r="D401" s="311"/>
      <c r="E401" s="312">
        <f>SUM(E402:E407)</f>
        <v>932</v>
      </c>
      <c r="F401" s="312">
        <f>SUM(F402:F407)</f>
        <v>932</v>
      </c>
      <c r="G401" s="312">
        <f>SUM(G402:G407)</f>
        <v>21770</v>
      </c>
      <c r="H401" s="312">
        <f>SUM(H402:H407)</f>
        <v>878</v>
      </c>
      <c r="I401" s="312">
        <v>187774</v>
      </c>
      <c r="J401" s="312">
        <f>SUM(J402:J407)</f>
        <v>20929</v>
      </c>
      <c r="K401" s="313">
        <v>100</v>
      </c>
    </row>
    <row r="402" spans="2:11" ht="15" hidden="1" customHeight="1" x14ac:dyDescent="0.15">
      <c r="B402" s="252"/>
      <c r="C402" s="292" t="s">
        <v>411</v>
      </c>
      <c r="D402" s="287" t="s">
        <v>439</v>
      </c>
      <c r="E402" s="298">
        <v>613</v>
      </c>
      <c r="F402" s="298">
        <v>613</v>
      </c>
      <c r="G402" s="298">
        <v>13810</v>
      </c>
      <c r="H402" s="298">
        <v>605</v>
      </c>
      <c r="I402" s="271"/>
      <c r="J402" s="298">
        <v>14246</v>
      </c>
      <c r="K402" s="271"/>
    </row>
    <row r="403" spans="2:11" ht="15" hidden="1" customHeight="1" x14ac:dyDescent="0.15">
      <c r="B403" s="252"/>
      <c r="C403" s="293" t="s">
        <v>413</v>
      </c>
      <c r="D403" s="288"/>
      <c r="E403" s="299">
        <v>79</v>
      </c>
      <c r="F403" s="299">
        <v>79</v>
      </c>
      <c r="G403" s="299">
        <v>2890</v>
      </c>
      <c r="H403" s="299">
        <v>71</v>
      </c>
      <c r="I403" s="256"/>
      <c r="J403" s="299">
        <v>2145</v>
      </c>
      <c r="K403" s="256"/>
    </row>
    <row r="404" spans="2:11" ht="15" hidden="1" customHeight="1" x14ac:dyDescent="0.15">
      <c r="B404" s="252"/>
      <c r="C404" s="293" t="s">
        <v>414</v>
      </c>
      <c r="D404" s="288"/>
      <c r="E404" s="299">
        <v>109</v>
      </c>
      <c r="F404" s="299">
        <v>109</v>
      </c>
      <c r="G404" s="299">
        <v>1990</v>
      </c>
      <c r="H404" s="299">
        <v>72</v>
      </c>
      <c r="I404" s="256"/>
      <c r="J404" s="299">
        <v>1525</v>
      </c>
      <c r="K404" s="256"/>
    </row>
    <row r="405" spans="2:11" ht="15" hidden="1" customHeight="1" x14ac:dyDescent="0.15">
      <c r="B405" s="252"/>
      <c r="C405" s="293" t="s">
        <v>415</v>
      </c>
      <c r="D405" s="288"/>
      <c r="E405" s="299">
        <v>53</v>
      </c>
      <c r="F405" s="299">
        <v>53</v>
      </c>
      <c r="G405" s="299">
        <v>1570</v>
      </c>
      <c r="H405" s="299">
        <v>53</v>
      </c>
      <c r="I405" s="256"/>
      <c r="J405" s="299">
        <v>1146</v>
      </c>
      <c r="K405" s="256"/>
    </row>
    <row r="406" spans="2:11" ht="15" hidden="1" customHeight="1" x14ac:dyDescent="0.15">
      <c r="B406" s="252"/>
      <c r="C406" s="293" t="s">
        <v>416</v>
      </c>
      <c r="D406" s="288"/>
      <c r="E406" s="299">
        <v>69</v>
      </c>
      <c r="F406" s="299">
        <v>69</v>
      </c>
      <c r="G406" s="299">
        <v>1410</v>
      </c>
      <c r="H406" s="299">
        <v>68</v>
      </c>
      <c r="I406" s="256"/>
      <c r="J406" s="299">
        <v>1861</v>
      </c>
      <c r="K406" s="256"/>
    </row>
    <row r="407" spans="2:11" ht="15" hidden="1" customHeight="1" x14ac:dyDescent="0.15">
      <c r="B407" s="252"/>
      <c r="C407" s="293" t="s">
        <v>417</v>
      </c>
      <c r="D407" s="314"/>
      <c r="E407" s="301">
        <v>9</v>
      </c>
      <c r="F407" s="301">
        <v>9</v>
      </c>
      <c r="G407" s="301">
        <v>100</v>
      </c>
      <c r="H407" s="301">
        <v>9</v>
      </c>
      <c r="I407" s="280"/>
      <c r="J407" s="301">
        <v>6</v>
      </c>
      <c r="K407" s="280"/>
    </row>
    <row r="408" spans="2:11" ht="15" hidden="1" customHeight="1" x14ac:dyDescent="0.15">
      <c r="B408" s="250"/>
      <c r="C408" s="310" t="s">
        <v>418</v>
      </c>
      <c r="D408" s="311"/>
      <c r="E408" s="312">
        <f>SUM(E409:E411)</f>
        <v>1227</v>
      </c>
      <c r="F408" s="312">
        <f>SUM(F409:F411)</f>
        <v>1224</v>
      </c>
      <c r="G408" s="312">
        <f>SUM(G409:G411)</f>
        <v>31020</v>
      </c>
      <c r="H408" s="312">
        <f>SUM(H409:H411)</f>
        <v>988</v>
      </c>
      <c r="I408" s="312">
        <f>251683+562+122</f>
        <v>252367</v>
      </c>
      <c r="J408" s="312">
        <f>SUM(J409:J411)</f>
        <v>30525</v>
      </c>
      <c r="K408" s="313">
        <v>97.3</v>
      </c>
    </row>
    <row r="409" spans="2:11" ht="15" hidden="1" customHeight="1" x14ac:dyDescent="0.15">
      <c r="B409" s="257"/>
      <c r="C409" s="302" t="s">
        <v>419</v>
      </c>
      <c r="D409" s="287" t="s">
        <v>440</v>
      </c>
      <c r="E409" s="269">
        <v>851</v>
      </c>
      <c r="F409" s="269">
        <v>851</v>
      </c>
      <c r="G409" s="269">
        <v>20870</v>
      </c>
      <c r="H409" s="269">
        <f>679+1</f>
        <v>680</v>
      </c>
      <c r="I409" s="271"/>
      <c r="J409" s="269">
        <v>20098</v>
      </c>
      <c r="K409" s="272"/>
    </row>
    <row r="410" spans="2:11" ht="15" hidden="1" customHeight="1" x14ac:dyDescent="0.15">
      <c r="B410" s="257"/>
      <c r="C410" s="302" t="s">
        <v>421</v>
      </c>
      <c r="D410" s="303"/>
      <c r="E410" s="299">
        <v>215</v>
      </c>
      <c r="F410" s="299">
        <v>215</v>
      </c>
      <c r="G410" s="299">
        <v>6550</v>
      </c>
      <c r="H410" s="299">
        <f>151+1</f>
        <v>152</v>
      </c>
      <c r="I410" s="256"/>
      <c r="J410" s="299">
        <v>6948</v>
      </c>
      <c r="K410" s="259"/>
    </row>
    <row r="411" spans="2:11" ht="15" hidden="1" customHeight="1" x14ac:dyDescent="0.15">
      <c r="B411" s="257"/>
      <c r="C411" s="294" t="s">
        <v>441</v>
      </c>
      <c r="D411" s="318" t="s">
        <v>453</v>
      </c>
      <c r="E411" s="316">
        <v>161</v>
      </c>
      <c r="F411" s="316">
        <v>158</v>
      </c>
      <c r="G411" s="316">
        <v>3600</v>
      </c>
      <c r="H411" s="316">
        <v>156</v>
      </c>
      <c r="I411" s="280"/>
      <c r="J411" s="316">
        <v>3479</v>
      </c>
      <c r="K411" s="281"/>
    </row>
    <row r="412" spans="2:11" ht="15" hidden="1" customHeight="1" x14ac:dyDescent="0.15">
      <c r="B412" s="250"/>
      <c r="C412" s="310" t="s">
        <v>423</v>
      </c>
      <c r="D412" s="311"/>
      <c r="E412" s="248">
        <f>SUM(E413:E418)</f>
        <v>722</v>
      </c>
      <c r="F412" s="248">
        <f>SUM(F413:F418)</f>
        <v>722</v>
      </c>
      <c r="G412" s="248">
        <f>SUM(G413:G418)</f>
        <v>23850</v>
      </c>
      <c r="H412" s="248">
        <f>SUM(H413:H418)</f>
        <v>654</v>
      </c>
      <c r="I412" s="248">
        <f>165658+31</f>
        <v>165689</v>
      </c>
      <c r="J412" s="248">
        <f>SUM(J413:J418)</f>
        <v>25468</v>
      </c>
      <c r="K412" s="249">
        <v>99.4</v>
      </c>
    </row>
    <row r="413" spans="2:11" ht="15" hidden="1" customHeight="1" x14ac:dyDescent="0.15">
      <c r="B413" s="257"/>
      <c r="C413" s="305" t="s">
        <v>424</v>
      </c>
      <c r="D413" s="287" t="s">
        <v>440</v>
      </c>
      <c r="E413" s="269">
        <v>235</v>
      </c>
      <c r="F413" s="269">
        <v>235</v>
      </c>
      <c r="G413" s="269">
        <v>5790</v>
      </c>
      <c r="H413" s="269">
        <v>225</v>
      </c>
      <c r="I413" s="271"/>
      <c r="J413" s="269">
        <v>8370</v>
      </c>
      <c r="K413" s="272"/>
    </row>
    <row r="414" spans="2:11" ht="15" hidden="1" customHeight="1" x14ac:dyDescent="0.15">
      <c r="B414" s="257"/>
      <c r="C414" s="306" t="s">
        <v>425</v>
      </c>
      <c r="D414" s="288"/>
      <c r="E414" s="299">
        <v>154</v>
      </c>
      <c r="F414" s="299">
        <v>154</v>
      </c>
      <c r="G414" s="299">
        <v>3090</v>
      </c>
      <c r="H414" s="299">
        <v>118</v>
      </c>
      <c r="I414" s="256"/>
      <c r="J414" s="299">
        <v>4406</v>
      </c>
      <c r="K414" s="259"/>
    </row>
    <row r="415" spans="2:11" ht="15" hidden="1" customHeight="1" x14ac:dyDescent="0.15">
      <c r="B415" s="257"/>
      <c r="C415" s="306" t="s">
        <v>426</v>
      </c>
      <c r="D415" s="288"/>
      <c r="E415" s="299">
        <v>29</v>
      </c>
      <c r="F415" s="299">
        <v>29</v>
      </c>
      <c r="G415" s="299">
        <v>2760</v>
      </c>
      <c r="H415" s="299">
        <v>32</v>
      </c>
      <c r="I415" s="256"/>
      <c r="J415" s="299">
        <v>1340</v>
      </c>
      <c r="K415" s="259"/>
    </row>
    <row r="416" spans="2:11" ht="15" hidden="1" customHeight="1" x14ac:dyDescent="0.15">
      <c r="B416" s="257"/>
      <c r="C416" s="306" t="s">
        <v>427</v>
      </c>
      <c r="D416" s="288"/>
      <c r="E416" s="301">
        <v>89</v>
      </c>
      <c r="F416" s="301">
        <v>89</v>
      </c>
      <c r="G416" s="301">
        <v>4140</v>
      </c>
      <c r="H416" s="299">
        <v>77</v>
      </c>
      <c r="I416" s="256"/>
      <c r="J416" s="301">
        <v>4685</v>
      </c>
      <c r="K416" s="259"/>
    </row>
    <row r="417" spans="2:11" ht="15" hidden="1" customHeight="1" x14ac:dyDescent="0.15">
      <c r="B417" s="262"/>
      <c r="C417" s="306" t="s">
        <v>428</v>
      </c>
      <c r="D417" s="288"/>
      <c r="E417" s="275">
        <v>77</v>
      </c>
      <c r="F417" s="275">
        <v>77</v>
      </c>
      <c r="G417" s="275">
        <v>2310</v>
      </c>
      <c r="H417" s="299">
        <v>66</v>
      </c>
      <c r="I417" s="256"/>
      <c r="J417" s="275">
        <v>2449</v>
      </c>
      <c r="K417" s="259"/>
    </row>
    <row r="418" spans="2:11" ht="15" hidden="1" customHeight="1" x14ac:dyDescent="0.15">
      <c r="B418" s="252"/>
      <c r="C418" s="317" t="s">
        <v>429</v>
      </c>
      <c r="D418" s="314"/>
      <c r="E418" s="307">
        <v>138</v>
      </c>
      <c r="F418" s="307">
        <v>138</v>
      </c>
      <c r="G418" s="307">
        <v>5760</v>
      </c>
      <c r="H418" s="316">
        <v>136</v>
      </c>
      <c r="I418" s="280"/>
      <c r="J418" s="307">
        <v>4218</v>
      </c>
      <c r="K418" s="281"/>
    </row>
    <row r="419" spans="2:11" ht="15" hidden="1" customHeight="1" x14ac:dyDescent="0.15">
      <c r="B419" s="250"/>
      <c r="C419" s="310" t="s">
        <v>430</v>
      </c>
      <c r="D419" s="311"/>
      <c r="E419" s="265">
        <f>SUM(E420:E426)</f>
        <v>561</v>
      </c>
      <c r="F419" s="265">
        <f>SUM(F420:F426)</f>
        <v>561</v>
      </c>
      <c r="G419" s="265">
        <f>SUM(G420:G426)</f>
        <v>11840</v>
      </c>
      <c r="H419" s="265">
        <f>SUM(H420:H426)</f>
        <v>443.5</v>
      </c>
      <c r="I419" s="265">
        <f>129009+68</f>
        <v>129077</v>
      </c>
      <c r="J419" s="265">
        <f>SUM(J420:J426)</f>
        <v>12947</v>
      </c>
      <c r="K419" s="266">
        <v>99.9</v>
      </c>
    </row>
    <row r="420" spans="2:11" ht="15" hidden="1" customHeight="1" x14ac:dyDescent="0.15">
      <c r="B420" s="252"/>
      <c r="C420" s="292" t="s">
        <v>431</v>
      </c>
      <c r="D420" s="287" t="s">
        <v>440</v>
      </c>
      <c r="E420" s="269">
        <v>180</v>
      </c>
      <c r="F420" s="270">
        <v>180</v>
      </c>
      <c r="G420" s="270">
        <v>4500</v>
      </c>
      <c r="H420" s="270">
        <f>126</f>
        <v>126</v>
      </c>
      <c r="I420" s="271"/>
      <c r="J420" s="270">
        <v>4506</v>
      </c>
      <c r="K420" s="272"/>
    </row>
    <row r="421" spans="2:11" ht="15" hidden="1" customHeight="1" x14ac:dyDescent="0.15">
      <c r="B421" s="252"/>
      <c r="C421" s="293" t="s">
        <v>432</v>
      </c>
      <c r="D421" s="287"/>
      <c r="E421" s="275">
        <v>99</v>
      </c>
      <c r="F421" s="275">
        <v>99</v>
      </c>
      <c r="G421" s="275">
        <v>1040</v>
      </c>
      <c r="H421" s="275">
        <f>84</f>
        <v>84</v>
      </c>
      <c r="I421" s="256"/>
      <c r="J421" s="275">
        <v>1803</v>
      </c>
      <c r="K421" s="259"/>
    </row>
    <row r="422" spans="2:11" ht="15" hidden="1" customHeight="1" x14ac:dyDescent="0.15">
      <c r="B422" s="252"/>
      <c r="C422" s="293" t="s">
        <v>433</v>
      </c>
      <c r="D422" s="287"/>
      <c r="E422" s="275">
        <v>47</v>
      </c>
      <c r="F422" s="275">
        <v>47</v>
      </c>
      <c r="G422" s="275">
        <v>670</v>
      </c>
      <c r="H422" s="275">
        <v>25</v>
      </c>
      <c r="I422" s="256"/>
      <c r="J422" s="275">
        <v>437</v>
      </c>
      <c r="K422" s="259"/>
    </row>
    <row r="423" spans="2:11" ht="15" hidden="1" customHeight="1" x14ac:dyDescent="0.15">
      <c r="B423" s="252"/>
      <c r="C423" s="293" t="s">
        <v>434</v>
      </c>
      <c r="D423" s="287"/>
      <c r="E423" s="275">
        <v>62</v>
      </c>
      <c r="F423" s="275">
        <v>62</v>
      </c>
      <c r="G423" s="275">
        <v>1260</v>
      </c>
      <c r="H423" s="275">
        <v>56</v>
      </c>
      <c r="I423" s="256"/>
      <c r="J423" s="275">
        <v>3333</v>
      </c>
      <c r="K423" s="259"/>
    </row>
    <row r="424" spans="2:11" ht="15" hidden="1" customHeight="1" x14ac:dyDescent="0.15">
      <c r="B424" s="252"/>
      <c r="C424" s="293" t="s">
        <v>435</v>
      </c>
      <c r="D424" s="287"/>
      <c r="E424" s="275">
        <v>9</v>
      </c>
      <c r="F424" s="275">
        <v>9</v>
      </c>
      <c r="G424" s="275">
        <v>40</v>
      </c>
      <c r="H424" s="275">
        <v>2</v>
      </c>
      <c r="I424" s="256"/>
      <c r="J424" s="275">
        <v>1255</v>
      </c>
      <c r="K424" s="259"/>
    </row>
    <row r="425" spans="2:11" ht="15" hidden="1" customHeight="1" x14ac:dyDescent="0.15">
      <c r="B425" s="252"/>
      <c r="C425" s="293" t="s">
        <v>436</v>
      </c>
      <c r="D425" s="287"/>
      <c r="E425" s="275">
        <v>126</v>
      </c>
      <c r="F425" s="275">
        <v>126</v>
      </c>
      <c r="G425" s="275">
        <v>3360</v>
      </c>
      <c r="H425" s="275">
        <f>84.7+0.8</f>
        <v>85.5</v>
      </c>
      <c r="I425" s="256"/>
      <c r="J425" s="275">
        <v>43</v>
      </c>
      <c r="K425" s="259"/>
    </row>
    <row r="426" spans="2:11" ht="15" hidden="1" customHeight="1" x14ac:dyDescent="0.15">
      <c r="B426" s="276"/>
      <c r="C426" s="294" t="s">
        <v>437</v>
      </c>
      <c r="D426" s="295"/>
      <c r="E426" s="279">
        <v>38</v>
      </c>
      <c r="F426" s="279">
        <v>38</v>
      </c>
      <c r="G426" s="279">
        <v>970</v>
      </c>
      <c r="H426" s="279">
        <v>65</v>
      </c>
      <c r="I426" s="280"/>
      <c r="J426" s="279">
        <v>1570</v>
      </c>
      <c r="K426" s="281"/>
    </row>
    <row r="427" spans="2:11" ht="15" customHeight="1" x14ac:dyDescent="0.15">
      <c r="B427" s="234" t="s">
        <v>457</v>
      </c>
      <c r="C427" s="235"/>
      <c r="D427" s="236"/>
      <c r="E427" s="237">
        <f t="shared" ref="E427:J427" si="15">E428+E435+E439+E446</f>
        <v>3444</v>
      </c>
      <c r="F427" s="237">
        <f t="shared" si="15"/>
        <v>3441</v>
      </c>
      <c r="G427" s="237">
        <f t="shared" si="15"/>
        <v>85805</v>
      </c>
      <c r="H427" s="237">
        <f t="shared" si="15"/>
        <v>2973.5</v>
      </c>
      <c r="I427" s="237">
        <f t="shared" si="15"/>
        <v>736952</v>
      </c>
      <c r="J427" s="237">
        <f t="shared" si="15"/>
        <v>89525</v>
      </c>
      <c r="K427" s="296">
        <v>98.9</v>
      </c>
    </row>
    <row r="428" spans="2:11" ht="15" hidden="1" customHeight="1" x14ac:dyDescent="0.15">
      <c r="B428" s="250"/>
      <c r="C428" s="310" t="s">
        <v>410</v>
      </c>
      <c r="D428" s="311"/>
      <c r="E428" s="312">
        <f>SUM(E429:E434)</f>
        <v>931</v>
      </c>
      <c r="F428" s="312">
        <f>SUM(F429:F434)</f>
        <v>931</v>
      </c>
      <c r="G428" s="312">
        <f>SUM(G429:G434)</f>
        <v>21150</v>
      </c>
      <c r="H428" s="312">
        <f>SUM(H429:H434)</f>
        <v>879</v>
      </c>
      <c r="I428" s="319">
        <f>187774+75</f>
        <v>187849</v>
      </c>
      <c r="J428" s="312">
        <f>SUM(J429:J434)</f>
        <v>20715</v>
      </c>
      <c r="K428" s="313">
        <v>99.9</v>
      </c>
    </row>
    <row r="429" spans="2:11" ht="15" hidden="1" customHeight="1" x14ac:dyDescent="0.15">
      <c r="B429" s="252"/>
      <c r="C429" s="292" t="s">
        <v>411</v>
      </c>
      <c r="D429" s="287" t="s">
        <v>439</v>
      </c>
      <c r="E429" s="298">
        <v>614</v>
      </c>
      <c r="F429" s="298">
        <v>614</v>
      </c>
      <c r="G429" s="298">
        <v>13420</v>
      </c>
      <c r="H429" s="298">
        <v>605</v>
      </c>
      <c r="I429" s="271"/>
      <c r="J429" s="298">
        <v>14072</v>
      </c>
      <c r="K429" s="271"/>
    </row>
    <row r="430" spans="2:11" ht="15" hidden="1" customHeight="1" x14ac:dyDescent="0.15">
      <c r="B430" s="252"/>
      <c r="C430" s="293" t="s">
        <v>413</v>
      </c>
      <c r="D430" s="288"/>
      <c r="E430" s="299">
        <v>79</v>
      </c>
      <c r="F430" s="299">
        <v>79</v>
      </c>
      <c r="G430" s="299">
        <v>2810</v>
      </c>
      <c r="H430" s="299">
        <f>71+1</f>
        <v>72</v>
      </c>
      <c r="I430" s="256"/>
      <c r="J430" s="299">
        <v>2135</v>
      </c>
      <c r="K430" s="256"/>
    </row>
    <row r="431" spans="2:11" ht="15" hidden="1" customHeight="1" x14ac:dyDescent="0.15">
      <c r="B431" s="252"/>
      <c r="C431" s="293" t="s">
        <v>414</v>
      </c>
      <c r="D431" s="288"/>
      <c r="E431" s="299">
        <v>107</v>
      </c>
      <c r="F431" s="299">
        <v>107</v>
      </c>
      <c r="G431" s="299">
        <v>1930</v>
      </c>
      <c r="H431" s="299">
        <v>72</v>
      </c>
      <c r="I431" s="256"/>
      <c r="J431" s="299">
        <v>1522</v>
      </c>
      <c r="K431" s="256"/>
    </row>
    <row r="432" spans="2:11" ht="15" hidden="1" customHeight="1" x14ac:dyDescent="0.15">
      <c r="B432" s="252"/>
      <c r="C432" s="293" t="s">
        <v>415</v>
      </c>
      <c r="D432" s="288"/>
      <c r="E432" s="299">
        <v>53</v>
      </c>
      <c r="F432" s="299">
        <v>53</v>
      </c>
      <c r="G432" s="299">
        <v>1520</v>
      </c>
      <c r="H432" s="299">
        <v>53</v>
      </c>
      <c r="I432" s="256"/>
      <c r="J432" s="299">
        <v>1138</v>
      </c>
      <c r="K432" s="256"/>
    </row>
    <row r="433" spans="2:11" ht="15" hidden="1" customHeight="1" x14ac:dyDescent="0.15">
      <c r="B433" s="252"/>
      <c r="C433" s="293" t="s">
        <v>416</v>
      </c>
      <c r="D433" s="288"/>
      <c r="E433" s="299">
        <v>69</v>
      </c>
      <c r="F433" s="299">
        <v>69</v>
      </c>
      <c r="G433" s="299">
        <v>1370</v>
      </c>
      <c r="H433" s="299">
        <v>68</v>
      </c>
      <c r="I433" s="256"/>
      <c r="J433" s="299">
        <v>1843</v>
      </c>
      <c r="K433" s="256"/>
    </row>
    <row r="434" spans="2:11" ht="15" hidden="1" customHeight="1" x14ac:dyDescent="0.15">
      <c r="B434" s="252"/>
      <c r="C434" s="293" t="s">
        <v>417</v>
      </c>
      <c r="D434" s="314"/>
      <c r="E434" s="301">
        <v>9</v>
      </c>
      <c r="F434" s="301">
        <v>9</v>
      </c>
      <c r="G434" s="301">
        <v>100</v>
      </c>
      <c r="H434" s="301">
        <v>9</v>
      </c>
      <c r="I434" s="280"/>
      <c r="J434" s="301">
        <v>5</v>
      </c>
      <c r="K434" s="280"/>
    </row>
    <row r="435" spans="2:11" ht="15" hidden="1" customHeight="1" x14ac:dyDescent="0.15">
      <c r="B435" s="250"/>
      <c r="C435" s="310" t="s">
        <v>418</v>
      </c>
      <c r="D435" s="311"/>
      <c r="E435" s="312">
        <f>SUM(E436:E438)</f>
        <v>1229</v>
      </c>
      <c r="F435" s="312">
        <f>SUM(F436:F438)</f>
        <v>1226</v>
      </c>
      <c r="G435" s="312">
        <f>SUM(G436:G438)</f>
        <v>29965</v>
      </c>
      <c r="H435" s="312">
        <f>SUM(H436:H438)</f>
        <v>996</v>
      </c>
      <c r="I435" s="320">
        <f>216888+35494+1311+15</f>
        <v>253708</v>
      </c>
      <c r="J435" s="312">
        <f>SUM(J436:J438)</f>
        <v>30460</v>
      </c>
      <c r="K435" s="313">
        <v>97.5</v>
      </c>
    </row>
    <row r="436" spans="2:11" ht="15" hidden="1" customHeight="1" x14ac:dyDescent="0.15">
      <c r="B436" s="257"/>
      <c r="C436" s="302" t="s">
        <v>419</v>
      </c>
      <c r="D436" s="287" t="s">
        <v>440</v>
      </c>
      <c r="E436" s="269">
        <v>852</v>
      </c>
      <c r="F436" s="269">
        <v>852</v>
      </c>
      <c r="G436" s="269">
        <v>20280</v>
      </c>
      <c r="H436" s="321">
        <f>680+3</f>
        <v>683</v>
      </c>
      <c r="I436" s="271"/>
      <c r="J436" s="269">
        <v>19918</v>
      </c>
      <c r="K436" s="272"/>
    </row>
    <row r="437" spans="2:11" ht="15" hidden="1" customHeight="1" x14ac:dyDescent="0.15">
      <c r="B437" s="257"/>
      <c r="C437" s="302" t="s">
        <v>421</v>
      </c>
      <c r="D437" s="303"/>
      <c r="E437" s="299">
        <v>215</v>
      </c>
      <c r="F437" s="299">
        <v>215</v>
      </c>
      <c r="G437" s="299">
        <v>6360</v>
      </c>
      <c r="H437" s="322">
        <f>152+5</f>
        <v>157</v>
      </c>
      <c r="I437" s="256"/>
      <c r="J437" s="299">
        <v>7140</v>
      </c>
      <c r="K437" s="259"/>
    </row>
    <row r="438" spans="2:11" ht="15" hidden="1" customHeight="1" x14ac:dyDescent="0.15">
      <c r="B438" s="257"/>
      <c r="C438" s="294" t="s">
        <v>441</v>
      </c>
      <c r="D438" s="318" t="s">
        <v>453</v>
      </c>
      <c r="E438" s="316">
        <v>162</v>
      </c>
      <c r="F438" s="316">
        <v>159</v>
      </c>
      <c r="G438" s="316">
        <v>3325</v>
      </c>
      <c r="H438" s="316">
        <v>156</v>
      </c>
      <c r="I438" s="280"/>
      <c r="J438" s="316">
        <v>3402</v>
      </c>
      <c r="K438" s="281"/>
    </row>
    <row r="439" spans="2:11" ht="15" hidden="1" customHeight="1" x14ac:dyDescent="0.15">
      <c r="B439" s="250"/>
      <c r="C439" s="310" t="s">
        <v>423</v>
      </c>
      <c r="D439" s="311"/>
      <c r="E439" s="248">
        <f>SUM(E440:E445)</f>
        <v>723</v>
      </c>
      <c r="F439" s="248">
        <f>SUM(F440:F445)</f>
        <v>723</v>
      </c>
      <c r="G439" s="248">
        <f>SUM(G440:G445)</f>
        <v>23180</v>
      </c>
      <c r="H439" s="248">
        <f>SUM(H440:H445)</f>
        <v>654</v>
      </c>
      <c r="I439" s="323">
        <f>165691+272</f>
        <v>165963</v>
      </c>
      <c r="J439" s="248">
        <f>SUM(J440:J445)</f>
        <v>25485</v>
      </c>
      <c r="K439" s="249">
        <v>99.4</v>
      </c>
    </row>
    <row r="440" spans="2:11" ht="15" hidden="1" customHeight="1" x14ac:dyDescent="0.15">
      <c r="B440" s="257"/>
      <c r="C440" s="305" t="s">
        <v>424</v>
      </c>
      <c r="D440" s="287" t="s">
        <v>440</v>
      </c>
      <c r="E440" s="269">
        <v>236</v>
      </c>
      <c r="F440" s="269">
        <v>236</v>
      </c>
      <c r="G440" s="269">
        <v>5640</v>
      </c>
      <c r="H440" s="269">
        <v>225</v>
      </c>
      <c r="I440" s="271"/>
      <c r="J440" s="269">
        <v>8470</v>
      </c>
      <c r="K440" s="272"/>
    </row>
    <row r="441" spans="2:11" ht="15" hidden="1" customHeight="1" x14ac:dyDescent="0.15">
      <c r="B441" s="257"/>
      <c r="C441" s="306" t="s">
        <v>425</v>
      </c>
      <c r="D441" s="288"/>
      <c r="E441" s="299">
        <v>155</v>
      </c>
      <c r="F441" s="299">
        <v>155</v>
      </c>
      <c r="G441" s="299">
        <v>3010</v>
      </c>
      <c r="H441" s="299">
        <v>118</v>
      </c>
      <c r="I441" s="256"/>
      <c r="J441" s="299">
        <v>4422</v>
      </c>
      <c r="K441" s="259"/>
    </row>
    <row r="442" spans="2:11" ht="15" hidden="1" customHeight="1" x14ac:dyDescent="0.15">
      <c r="B442" s="257"/>
      <c r="C442" s="306" t="s">
        <v>426</v>
      </c>
      <c r="D442" s="288"/>
      <c r="E442" s="299">
        <v>29</v>
      </c>
      <c r="F442" s="299">
        <v>29</v>
      </c>
      <c r="G442" s="299">
        <v>2680</v>
      </c>
      <c r="H442" s="299">
        <v>32</v>
      </c>
      <c r="I442" s="256"/>
      <c r="J442" s="299">
        <v>1331</v>
      </c>
      <c r="K442" s="259"/>
    </row>
    <row r="443" spans="2:11" ht="15" hidden="1" customHeight="1" x14ac:dyDescent="0.15">
      <c r="B443" s="257"/>
      <c r="C443" s="306" t="s">
        <v>427</v>
      </c>
      <c r="D443" s="288"/>
      <c r="E443" s="301">
        <v>89</v>
      </c>
      <c r="F443" s="301">
        <v>89</v>
      </c>
      <c r="G443" s="301">
        <v>4020</v>
      </c>
      <c r="H443" s="322">
        <v>77</v>
      </c>
      <c r="I443" s="256"/>
      <c r="J443" s="301">
        <v>4679</v>
      </c>
      <c r="K443" s="259"/>
    </row>
    <row r="444" spans="2:11" ht="15" hidden="1" customHeight="1" x14ac:dyDescent="0.15">
      <c r="B444" s="262"/>
      <c r="C444" s="306" t="s">
        <v>428</v>
      </c>
      <c r="D444" s="288"/>
      <c r="E444" s="275">
        <v>77</v>
      </c>
      <c r="F444" s="275">
        <v>77</v>
      </c>
      <c r="G444" s="275">
        <v>2240</v>
      </c>
      <c r="H444" s="299">
        <v>66</v>
      </c>
      <c r="I444" s="256"/>
      <c r="J444" s="275">
        <v>2426</v>
      </c>
      <c r="K444" s="259"/>
    </row>
    <row r="445" spans="2:11" ht="15" hidden="1" customHeight="1" x14ac:dyDescent="0.15">
      <c r="B445" s="252"/>
      <c r="C445" s="317" t="s">
        <v>429</v>
      </c>
      <c r="D445" s="314"/>
      <c r="E445" s="307">
        <v>137</v>
      </c>
      <c r="F445" s="307">
        <v>137</v>
      </c>
      <c r="G445" s="307">
        <v>5590</v>
      </c>
      <c r="H445" s="316">
        <v>136</v>
      </c>
      <c r="I445" s="280"/>
      <c r="J445" s="307">
        <v>4157</v>
      </c>
      <c r="K445" s="281"/>
    </row>
    <row r="446" spans="2:11" ht="15" hidden="1" customHeight="1" x14ac:dyDescent="0.15">
      <c r="B446" s="250"/>
      <c r="C446" s="310" t="s">
        <v>430</v>
      </c>
      <c r="D446" s="311"/>
      <c r="E446" s="265">
        <f>SUM(E447:E453)</f>
        <v>561</v>
      </c>
      <c r="F446" s="265">
        <f>SUM(F447:F453)</f>
        <v>561</v>
      </c>
      <c r="G446" s="265">
        <f>SUM(G447:G453)</f>
        <v>11510</v>
      </c>
      <c r="H446" s="265">
        <f>SUM(H447:H453)</f>
        <v>444.5</v>
      </c>
      <c r="I446" s="265">
        <v>129432</v>
      </c>
      <c r="J446" s="265">
        <f>SUM(J447:J453)</f>
        <v>12865</v>
      </c>
      <c r="K446" s="266">
        <v>99.9</v>
      </c>
    </row>
    <row r="447" spans="2:11" ht="15" hidden="1" customHeight="1" x14ac:dyDescent="0.15">
      <c r="B447" s="252"/>
      <c r="C447" s="292" t="s">
        <v>431</v>
      </c>
      <c r="D447" s="287" t="s">
        <v>440</v>
      </c>
      <c r="E447" s="269">
        <v>180</v>
      </c>
      <c r="F447" s="270">
        <v>180</v>
      </c>
      <c r="G447" s="270">
        <v>4370</v>
      </c>
      <c r="H447" s="270">
        <v>126</v>
      </c>
      <c r="I447" s="271"/>
      <c r="J447" s="270">
        <v>4476</v>
      </c>
      <c r="K447" s="272"/>
    </row>
    <row r="448" spans="2:11" ht="15" hidden="1" customHeight="1" x14ac:dyDescent="0.15">
      <c r="B448" s="252"/>
      <c r="C448" s="293" t="s">
        <v>432</v>
      </c>
      <c r="D448" s="287"/>
      <c r="E448" s="275">
        <v>97</v>
      </c>
      <c r="F448" s="275">
        <v>97</v>
      </c>
      <c r="G448" s="275">
        <v>1010</v>
      </c>
      <c r="H448" s="275">
        <v>84</v>
      </c>
      <c r="I448" s="256"/>
      <c r="J448" s="275">
        <v>1795</v>
      </c>
      <c r="K448" s="259"/>
    </row>
    <row r="449" spans="2:11" ht="15" hidden="1" customHeight="1" x14ac:dyDescent="0.15">
      <c r="B449" s="252"/>
      <c r="C449" s="293" t="s">
        <v>433</v>
      </c>
      <c r="D449" s="287"/>
      <c r="E449" s="275">
        <v>49</v>
      </c>
      <c r="F449" s="275">
        <v>49</v>
      </c>
      <c r="G449" s="275">
        <v>650</v>
      </c>
      <c r="H449" s="275">
        <f>25+1</f>
        <v>26</v>
      </c>
      <c r="I449" s="256"/>
      <c r="J449" s="275">
        <v>445</v>
      </c>
      <c r="K449" s="259"/>
    </row>
    <row r="450" spans="2:11" ht="15" hidden="1" customHeight="1" x14ac:dyDescent="0.15">
      <c r="B450" s="252"/>
      <c r="C450" s="293" t="s">
        <v>434</v>
      </c>
      <c r="D450" s="287"/>
      <c r="E450" s="275">
        <v>62</v>
      </c>
      <c r="F450" s="275">
        <v>62</v>
      </c>
      <c r="G450" s="275">
        <v>1230</v>
      </c>
      <c r="H450" s="275">
        <v>56</v>
      </c>
      <c r="I450" s="256"/>
      <c r="J450" s="275">
        <v>3322</v>
      </c>
      <c r="K450" s="259"/>
    </row>
    <row r="451" spans="2:11" ht="15" hidden="1" customHeight="1" x14ac:dyDescent="0.15">
      <c r="B451" s="252"/>
      <c r="C451" s="293" t="s">
        <v>435</v>
      </c>
      <c r="D451" s="287"/>
      <c r="E451" s="275">
        <v>9</v>
      </c>
      <c r="F451" s="275">
        <v>9</v>
      </c>
      <c r="G451" s="275">
        <v>40</v>
      </c>
      <c r="H451" s="275">
        <v>2</v>
      </c>
      <c r="I451" s="256"/>
      <c r="J451" s="275">
        <v>1231</v>
      </c>
      <c r="K451" s="259"/>
    </row>
    <row r="452" spans="2:11" ht="15" hidden="1" customHeight="1" x14ac:dyDescent="0.15">
      <c r="B452" s="252"/>
      <c r="C452" s="293" t="s">
        <v>436</v>
      </c>
      <c r="D452" s="287"/>
      <c r="E452" s="275">
        <v>126</v>
      </c>
      <c r="F452" s="275">
        <v>126</v>
      </c>
      <c r="G452" s="275">
        <v>3270</v>
      </c>
      <c r="H452" s="275">
        <v>85.5</v>
      </c>
      <c r="I452" s="256"/>
      <c r="J452" s="275">
        <v>44</v>
      </c>
      <c r="K452" s="259"/>
    </row>
    <row r="453" spans="2:11" ht="15" hidden="1" customHeight="1" x14ac:dyDescent="0.15">
      <c r="B453" s="276"/>
      <c r="C453" s="294" t="s">
        <v>437</v>
      </c>
      <c r="D453" s="295"/>
      <c r="E453" s="279">
        <v>38</v>
      </c>
      <c r="F453" s="279">
        <v>38</v>
      </c>
      <c r="G453" s="279">
        <v>940</v>
      </c>
      <c r="H453" s="279">
        <v>65</v>
      </c>
      <c r="I453" s="280"/>
      <c r="J453" s="279">
        <v>1552</v>
      </c>
      <c r="K453" s="281"/>
    </row>
    <row r="454" spans="2:11" ht="15" customHeight="1" x14ac:dyDescent="0.15">
      <c r="B454" s="234" t="s">
        <v>458</v>
      </c>
      <c r="C454" s="235"/>
      <c r="D454" s="236"/>
      <c r="E454" s="237">
        <f t="shared" ref="E454:J454" si="16">E455+E462+E466+E473</f>
        <v>3444</v>
      </c>
      <c r="F454" s="237">
        <f t="shared" si="16"/>
        <v>3441</v>
      </c>
      <c r="G454" s="237">
        <f t="shared" si="16"/>
        <v>85805</v>
      </c>
      <c r="H454" s="237">
        <f>H455+H462+H466+H473</f>
        <v>2978</v>
      </c>
      <c r="I454" s="237">
        <v>738464</v>
      </c>
      <c r="J454" s="237">
        <f t="shared" si="16"/>
        <v>88631</v>
      </c>
      <c r="K454" s="296">
        <v>99</v>
      </c>
    </row>
    <row r="455" spans="2:11" ht="15" hidden="1" customHeight="1" x14ac:dyDescent="0.15">
      <c r="B455" s="250"/>
      <c r="C455" s="310" t="s">
        <v>410</v>
      </c>
      <c r="D455" s="311"/>
      <c r="E455" s="312">
        <f>SUM(E456:E461)</f>
        <v>932</v>
      </c>
      <c r="F455" s="312">
        <f>SUM(F456:F461)</f>
        <v>932</v>
      </c>
      <c r="G455" s="312">
        <f>SUM(G456:G461)</f>
        <v>21150</v>
      </c>
      <c r="H455" s="312">
        <f>SUM(H456:H461)</f>
        <v>879</v>
      </c>
      <c r="I455" s="319">
        <v>187849</v>
      </c>
      <c r="J455" s="312">
        <f>SUM(J456:J461)</f>
        <v>20406</v>
      </c>
      <c r="K455" s="313">
        <v>99.9</v>
      </c>
    </row>
    <row r="456" spans="2:11" ht="15" hidden="1" customHeight="1" x14ac:dyDescent="0.15">
      <c r="B456" s="252"/>
      <c r="C456" s="292" t="s">
        <v>411</v>
      </c>
      <c r="D456" s="287" t="s">
        <v>439</v>
      </c>
      <c r="E456" s="298">
        <v>614</v>
      </c>
      <c r="F456" s="298">
        <v>614</v>
      </c>
      <c r="G456" s="298">
        <v>13420</v>
      </c>
      <c r="H456" s="298">
        <v>578</v>
      </c>
      <c r="I456" s="271"/>
      <c r="J456" s="298">
        <v>13848</v>
      </c>
      <c r="K456" s="271"/>
    </row>
    <row r="457" spans="2:11" ht="15" hidden="1" customHeight="1" x14ac:dyDescent="0.15">
      <c r="B457" s="252"/>
      <c r="C457" s="293" t="s">
        <v>413</v>
      </c>
      <c r="D457" s="288"/>
      <c r="E457" s="299">
        <v>79</v>
      </c>
      <c r="F457" s="299">
        <v>79</v>
      </c>
      <c r="G457" s="299">
        <v>2810</v>
      </c>
      <c r="H457" s="299">
        <v>74</v>
      </c>
      <c r="I457" s="256"/>
      <c r="J457" s="299">
        <v>2130</v>
      </c>
      <c r="K457" s="256"/>
    </row>
    <row r="458" spans="2:11" ht="15" hidden="1" customHeight="1" x14ac:dyDescent="0.15">
      <c r="B458" s="252"/>
      <c r="C458" s="293" t="s">
        <v>414</v>
      </c>
      <c r="D458" s="288"/>
      <c r="E458" s="299">
        <v>108</v>
      </c>
      <c r="F458" s="299">
        <v>108</v>
      </c>
      <c r="G458" s="299">
        <v>1930</v>
      </c>
      <c r="H458" s="299">
        <v>103</v>
      </c>
      <c r="I458" s="256"/>
      <c r="J458" s="299">
        <v>1503</v>
      </c>
      <c r="K458" s="256"/>
    </row>
    <row r="459" spans="2:11" ht="15" hidden="1" customHeight="1" x14ac:dyDescent="0.15">
      <c r="B459" s="252"/>
      <c r="C459" s="293" t="s">
        <v>415</v>
      </c>
      <c r="D459" s="288"/>
      <c r="E459" s="299">
        <v>53</v>
      </c>
      <c r="F459" s="299">
        <v>53</v>
      </c>
      <c r="G459" s="299">
        <v>1520</v>
      </c>
      <c r="H459" s="299">
        <v>50</v>
      </c>
      <c r="I459" s="256"/>
      <c r="J459" s="299">
        <v>1102</v>
      </c>
      <c r="K459" s="256"/>
    </row>
    <row r="460" spans="2:11" ht="15" hidden="1" customHeight="1" x14ac:dyDescent="0.15">
      <c r="B460" s="252"/>
      <c r="C460" s="293" t="s">
        <v>416</v>
      </c>
      <c r="D460" s="288"/>
      <c r="E460" s="299">
        <v>69</v>
      </c>
      <c r="F460" s="299">
        <v>69</v>
      </c>
      <c r="G460" s="299">
        <v>1370</v>
      </c>
      <c r="H460" s="299">
        <v>65</v>
      </c>
      <c r="I460" s="256"/>
      <c r="J460" s="299">
        <v>1823</v>
      </c>
      <c r="K460" s="256"/>
    </row>
    <row r="461" spans="2:11" ht="15" hidden="1" customHeight="1" x14ac:dyDescent="0.15">
      <c r="B461" s="252"/>
      <c r="C461" s="293" t="s">
        <v>417</v>
      </c>
      <c r="D461" s="314"/>
      <c r="E461" s="301">
        <v>9</v>
      </c>
      <c r="F461" s="301">
        <v>9</v>
      </c>
      <c r="G461" s="301">
        <v>100</v>
      </c>
      <c r="H461" s="301">
        <v>9</v>
      </c>
      <c r="I461" s="280"/>
      <c r="J461" s="301">
        <v>0</v>
      </c>
      <c r="K461" s="280"/>
    </row>
    <row r="462" spans="2:11" ht="15" hidden="1" customHeight="1" x14ac:dyDescent="0.15">
      <c r="B462" s="250"/>
      <c r="C462" s="310" t="s">
        <v>418</v>
      </c>
      <c r="D462" s="311"/>
      <c r="E462" s="312">
        <f>SUM(E463:E465)</f>
        <v>1226</v>
      </c>
      <c r="F462" s="312">
        <f>SUM(F463:F465)</f>
        <v>1223</v>
      </c>
      <c r="G462" s="312">
        <f>SUM(G463:G465)</f>
        <v>29965</v>
      </c>
      <c r="H462" s="312">
        <f>SUM(H463:H465)</f>
        <v>1001</v>
      </c>
      <c r="I462" s="320">
        <v>254901</v>
      </c>
      <c r="J462" s="312">
        <f>SUM(J463:J465)</f>
        <v>30205</v>
      </c>
      <c r="K462" s="313">
        <v>97.6</v>
      </c>
    </row>
    <row r="463" spans="2:11" ht="15" hidden="1" customHeight="1" x14ac:dyDescent="0.15">
      <c r="B463" s="257"/>
      <c r="C463" s="302" t="s">
        <v>419</v>
      </c>
      <c r="D463" s="287" t="s">
        <v>440</v>
      </c>
      <c r="E463" s="269">
        <v>852</v>
      </c>
      <c r="F463" s="269">
        <v>852</v>
      </c>
      <c r="G463" s="269">
        <v>20280</v>
      </c>
      <c r="H463" s="321">
        <v>673</v>
      </c>
      <c r="I463" s="271"/>
      <c r="J463" s="269">
        <v>19752</v>
      </c>
      <c r="K463" s="272"/>
    </row>
    <row r="464" spans="2:11" ht="15" hidden="1" customHeight="1" x14ac:dyDescent="0.15">
      <c r="B464" s="257"/>
      <c r="C464" s="302" t="s">
        <v>421</v>
      </c>
      <c r="D464" s="303"/>
      <c r="E464" s="299">
        <v>215</v>
      </c>
      <c r="F464" s="299">
        <v>215</v>
      </c>
      <c r="G464" s="299">
        <v>6360</v>
      </c>
      <c r="H464" s="322">
        <v>172</v>
      </c>
      <c r="I464" s="256"/>
      <c r="J464" s="299">
        <v>7136</v>
      </c>
      <c r="K464" s="259"/>
    </row>
    <row r="465" spans="2:11" ht="15" hidden="1" customHeight="1" x14ac:dyDescent="0.15">
      <c r="B465" s="257"/>
      <c r="C465" s="294" t="s">
        <v>441</v>
      </c>
      <c r="D465" s="318" t="s">
        <v>453</v>
      </c>
      <c r="E465" s="316">
        <v>159</v>
      </c>
      <c r="F465" s="316">
        <v>156</v>
      </c>
      <c r="G465" s="316">
        <v>3325</v>
      </c>
      <c r="H465" s="316">
        <v>156</v>
      </c>
      <c r="I465" s="280"/>
      <c r="J465" s="316">
        <v>3317</v>
      </c>
      <c r="K465" s="281"/>
    </row>
    <row r="466" spans="2:11" ht="15" hidden="1" customHeight="1" x14ac:dyDescent="0.15">
      <c r="B466" s="250"/>
      <c r="C466" s="310" t="s">
        <v>423</v>
      </c>
      <c r="D466" s="311"/>
      <c r="E466" s="248">
        <f>SUM(E467:E472)</f>
        <v>724</v>
      </c>
      <c r="F466" s="248">
        <f>SUM(F467:F472)</f>
        <v>724</v>
      </c>
      <c r="G466" s="248">
        <f>SUM(G467:G472)</f>
        <v>23180</v>
      </c>
      <c r="H466" s="248">
        <f>SUM(H467:H472)</f>
        <v>654</v>
      </c>
      <c r="I466" s="323">
        <v>166282</v>
      </c>
      <c r="J466" s="248">
        <f>SUM(J467:J472)</f>
        <v>25348</v>
      </c>
      <c r="K466" s="249">
        <v>99.4</v>
      </c>
    </row>
    <row r="467" spans="2:11" ht="15" hidden="1" customHeight="1" x14ac:dyDescent="0.15">
      <c r="B467" s="257"/>
      <c r="C467" s="305" t="s">
        <v>424</v>
      </c>
      <c r="D467" s="287" t="s">
        <v>440</v>
      </c>
      <c r="E467" s="269">
        <v>236</v>
      </c>
      <c r="F467" s="269">
        <v>236</v>
      </c>
      <c r="G467" s="269">
        <v>5640</v>
      </c>
      <c r="H467" s="269">
        <v>213</v>
      </c>
      <c r="I467" s="271"/>
      <c r="J467" s="269">
        <v>8382</v>
      </c>
      <c r="K467" s="272"/>
    </row>
    <row r="468" spans="2:11" ht="15" hidden="1" customHeight="1" x14ac:dyDescent="0.15">
      <c r="B468" s="257"/>
      <c r="C468" s="306" t="s">
        <v>425</v>
      </c>
      <c r="D468" s="288"/>
      <c r="E468" s="299">
        <v>155</v>
      </c>
      <c r="F468" s="299">
        <v>155</v>
      </c>
      <c r="G468" s="299">
        <v>3010</v>
      </c>
      <c r="H468" s="299">
        <v>139</v>
      </c>
      <c r="I468" s="256"/>
      <c r="J468" s="299">
        <v>4460</v>
      </c>
      <c r="K468" s="259"/>
    </row>
    <row r="469" spans="2:11" ht="15" hidden="1" customHeight="1" x14ac:dyDescent="0.15">
      <c r="B469" s="257"/>
      <c r="C469" s="306" t="s">
        <v>426</v>
      </c>
      <c r="D469" s="288"/>
      <c r="E469" s="299">
        <v>29</v>
      </c>
      <c r="F469" s="299">
        <v>29</v>
      </c>
      <c r="G469" s="299">
        <v>2680</v>
      </c>
      <c r="H469" s="299">
        <v>27</v>
      </c>
      <c r="I469" s="256"/>
      <c r="J469" s="299">
        <v>1308</v>
      </c>
      <c r="K469" s="259"/>
    </row>
    <row r="470" spans="2:11" ht="15" hidden="1" customHeight="1" x14ac:dyDescent="0.15">
      <c r="B470" s="257"/>
      <c r="C470" s="306" t="s">
        <v>427</v>
      </c>
      <c r="D470" s="288"/>
      <c r="E470" s="301">
        <v>89</v>
      </c>
      <c r="F470" s="301">
        <v>89</v>
      </c>
      <c r="G470" s="301">
        <v>4020</v>
      </c>
      <c r="H470" s="322">
        <v>80</v>
      </c>
      <c r="I470" s="256"/>
      <c r="J470" s="301">
        <v>4691</v>
      </c>
      <c r="K470" s="259"/>
    </row>
    <row r="471" spans="2:11" ht="15" hidden="1" customHeight="1" x14ac:dyDescent="0.15">
      <c r="B471" s="262"/>
      <c r="C471" s="306" t="s">
        <v>428</v>
      </c>
      <c r="D471" s="288"/>
      <c r="E471" s="275">
        <v>77</v>
      </c>
      <c r="F471" s="275">
        <v>77</v>
      </c>
      <c r="G471" s="275">
        <v>2240</v>
      </c>
      <c r="H471" s="299">
        <v>70</v>
      </c>
      <c r="I471" s="256"/>
      <c r="J471" s="275">
        <v>2395</v>
      </c>
      <c r="K471" s="259"/>
    </row>
    <row r="472" spans="2:11" ht="15" hidden="1" customHeight="1" x14ac:dyDescent="0.15">
      <c r="B472" s="252"/>
      <c r="C472" s="317" t="s">
        <v>429</v>
      </c>
      <c r="D472" s="314"/>
      <c r="E472" s="307">
        <v>138</v>
      </c>
      <c r="F472" s="307">
        <v>138</v>
      </c>
      <c r="G472" s="307">
        <v>5590</v>
      </c>
      <c r="H472" s="316">
        <v>125</v>
      </c>
      <c r="I472" s="280"/>
      <c r="J472" s="307">
        <v>4112</v>
      </c>
      <c r="K472" s="281"/>
    </row>
    <row r="473" spans="2:11" ht="15" hidden="1" customHeight="1" x14ac:dyDescent="0.15">
      <c r="B473" s="250"/>
      <c r="C473" s="310" t="s">
        <v>430</v>
      </c>
      <c r="D473" s="311"/>
      <c r="E473" s="265">
        <f>SUM(E474:E480)</f>
        <v>562</v>
      </c>
      <c r="F473" s="265">
        <f>SUM(F474:F480)</f>
        <v>562</v>
      </c>
      <c r="G473" s="265">
        <f>SUM(G474:G480)</f>
        <v>11510</v>
      </c>
      <c r="H473" s="265">
        <f>SUM(H474:H480)</f>
        <v>444</v>
      </c>
      <c r="I473" s="265">
        <v>129432</v>
      </c>
      <c r="J473" s="265">
        <f>SUM(J474:J480)</f>
        <v>12672</v>
      </c>
      <c r="K473" s="266">
        <v>99.8</v>
      </c>
    </row>
    <row r="474" spans="2:11" ht="15" hidden="1" customHeight="1" x14ac:dyDescent="0.15">
      <c r="B474" s="252"/>
      <c r="C474" s="292" t="s">
        <v>431</v>
      </c>
      <c r="D474" s="287" t="s">
        <v>440</v>
      </c>
      <c r="E474" s="269">
        <v>180</v>
      </c>
      <c r="F474" s="269">
        <v>180</v>
      </c>
      <c r="G474" s="270">
        <v>4370</v>
      </c>
      <c r="H474" s="270">
        <v>143</v>
      </c>
      <c r="I474" s="271"/>
      <c r="J474" s="270">
        <v>4422</v>
      </c>
      <c r="K474" s="272"/>
    </row>
    <row r="475" spans="2:11" ht="15" hidden="1" customHeight="1" x14ac:dyDescent="0.15">
      <c r="B475" s="252"/>
      <c r="C475" s="293" t="s">
        <v>432</v>
      </c>
      <c r="D475" s="287"/>
      <c r="E475" s="275">
        <v>97</v>
      </c>
      <c r="F475" s="275">
        <v>97</v>
      </c>
      <c r="G475" s="275">
        <v>1010</v>
      </c>
      <c r="H475" s="275">
        <v>78</v>
      </c>
      <c r="I475" s="256"/>
      <c r="J475" s="275">
        <v>1760</v>
      </c>
      <c r="K475" s="259"/>
    </row>
    <row r="476" spans="2:11" ht="15" hidden="1" customHeight="1" x14ac:dyDescent="0.15">
      <c r="B476" s="252"/>
      <c r="C476" s="293" t="s">
        <v>433</v>
      </c>
      <c r="D476" s="287"/>
      <c r="E476" s="275">
        <v>49</v>
      </c>
      <c r="F476" s="275">
        <v>49</v>
      </c>
      <c r="G476" s="275">
        <v>650</v>
      </c>
      <c r="H476" s="275">
        <v>37</v>
      </c>
      <c r="I476" s="256"/>
      <c r="J476" s="275">
        <v>436</v>
      </c>
      <c r="K476" s="259"/>
    </row>
    <row r="477" spans="2:11" ht="15" hidden="1" customHeight="1" x14ac:dyDescent="0.15">
      <c r="B477" s="252"/>
      <c r="C477" s="293" t="s">
        <v>434</v>
      </c>
      <c r="D477" s="287"/>
      <c r="E477" s="275">
        <v>62</v>
      </c>
      <c r="F477" s="275">
        <v>62</v>
      </c>
      <c r="G477" s="275">
        <v>1230</v>
      </c>
      <c r="H477" s="275">
        <v>49</v>
      </c>
      <c r="I477" s="256"/>
      <c r="J477" s="275">
        <v>1227</v>
      </c>
      <c r="K477" s="259"/>
    </row>
    <row r="478" spans="2:11" ht="15" hidden="1" customHeight="1" x14ac:dyDescent="0.15">
      <c r="B478" s="252"/>
      <c r="C478" s="293" t="s">
        <v>435</v>
      </c>
      <c r="D478" s="287"/>
      <c r="E478" s="275">
        <v>9</v>
      </c>
      <c r="F478" s="275">
        <v>9</v>
      </c>
      <c r="G478" s="275">
        <v>40</v>
      </c>
      <c r="H478" s="275">
        <v>7</v>
      </c>
      <c r="I478" s="256"/>
      <c r="J478" s="275">
        <v>42</v>
      </c>
      <c r="K478" s="259"/>
    </row>
    <row r="479" spans="2:11" ht="15" hidden="1" customHeight="1" x14ac:dyDescent="0.15">
      <c r="B479" s="252"/>
      <c r="C479" s="293" t="s">
        <v>436</v>
      </c>
      <c r="D479" s="287"/>
      <c r="E479" s="275">
        <v>127</v>
      </c>
      <c r="F479" s="275">
        <v>127</v>
      </c>
      <c r="G479" s="275">
        <v>3270</v>
      </c>
      <c r="H479" s="275">
        <v>100</v>
      </c>
      <c r="I479" s="256"/>
      <c r="J479" s="275">
        <v>3268</v>
      </c>
      <c r="K479" s="259"/>
    </row>
    <row r="480" spans="2:11" ht="15" hidden="1" customHeight="1" x14ac:dyDescent="0.15">
      <c r="B480" s="276"/>
      <c r="C480" s="294" t="s">
        <v>437</v>
      </c>
      <c r="D480" s="295"/>
      <c r="E480" s="279">
        <v>38</v>
      </c>
      <c r="F480" s="279">
        <v>38</v>
      </c>
      <c r="G480" s="279">
        <v>940</v>
      </c>
      <c r="H480" s="279">
        <v>30</v>
      </c>
      <c r="I480" s="280"/>
      <c r="J480" s="279">
        <v>1517</v>
      </c>
      <c r="K480" s="281"/>
    </row>
    <row r="481" spans="2:11" ht="15" customHeight="1" x14ac:dyDescent="0.15">
      <c r="B481" s="234" t="s">
        <v>459</v>
      </c>
      <c r="C481" s="235"/>
      <c r="D481" s="236"/>
      <c r="E481" s="237">
        <f>E482+E489+E493+E500</f>
        <v>3444</v>
      </c>
      <c r="F481" s="237">
        <f>F482+F489+F493+F500</f>
        <v>3441</v>
      </c>
      <c r="G481" s="237">
        <f>G482+G489+G493+G500</f>
        <v>85805</v>
      </c>
      <c r="H481" s="237">
        <f>H482+H489+H493+H500</f>
        <v>2982</v>
      </c>
      <c r="I481" s="237">
        <v>739341</v>
      </c>
      <c r="J481" s="237">
        <f>J482+J489+J493+J500</f>
        <v>88446</v>
      </c>
      <c r="K481" s="296">
        <v>99.3</v>
      </c>
    </row>
    <row r="482" spans="2:11" ht="15" hidden="1" customHeight="1" x14ac:dyDescent="0.15">
      <c r="B482" s="250"/>
      <c r="C482" s="310" t="s">
        <v>410</v>
      </c>
      <c r="D482" s="311"/>
      <c r="E482" s="312">
        <f>SUM(E483:E488)</f>
        <v>932</v>
      </c>
      <c r="F482" s="312">
        <f>SUM(F483:F488)</f>
        <v>932</v>
      </c>
      <c r="G482" s="312">
        <f>SUM(G483:G488)</f>
        <v>21150</v>
      </c>
      <c r="H482" s="312">
        <f>SUM(H483:H488)</f>
        <v>879</v>
      </c>
      <c r="I482" s="319">
        <v>187849</v>
      </c>
      <c r="J482" s="312">
        <v>20178</v>
      </c>
      <c r="K482" s="313">
        <v>99.9</v>
      </c>
    </row>
    <row r="483" spans="2:11" ht="15" hidden="1" customHeight="1" x14ac:dyDescent="0.15">
      <c r="B483" s="252"/>
      <c r="C483" s="292" t="s">
        <v>411</v>
      </c>
      <c r="D483" s="324" t="s">
        <v>439</v>
      </c>
      <c r="E483" s="298">
        <v>614</v>
      </c>
      <c r="F483" s="298">
        <v>614</v>
      </c>
      <c r="G483" s="298">
        <v>13420</v>
      </c>
      <c r="H483" s="298">
        <v>578</v>
      </c>
      <c r="I483" s="271"/>
      <c r="J483" s="298">
        <v>13651</v>
      </c>
      <c r="K483" s="271"/>
    </row>
    <row r="484" spans="2:11" ht="15" hidden="1" customHeight="1" x14ac:dyDescent="0.15">
      <c r="B484" s="252"/>
      <c r="C484" s="293" t="s">
        <v>413</v>
      </c>
      <c r="D484" s="287"/>
      <c r="E484" s="299">
        <v>79</v>
      </c>
      <c r="F484" s="299">
        <v>79</v>
      </c>
      <c r="G484" s="299">
        <v>2810</v>
      </c>
      <c r="H484" s="299">
        <v>74</v>
      </c>
      <c r="I484" s="256"/>
      <c r="J484" s="299">
        <v>2160</v>
      </c>
      <c r="K484" s="256"/>
    </row>
    <row r="485" spans="2:11" ht="15" hidden="1" customHeight="1" x14ac:dyDescent="0.15">
      <c r="B485" s="252"/>
      <c r="C485" s="293" t="s">
        <v>414</v>
      </c>
      <c r="D485" s="287"/>
      <c r="E485" s="299">
        <v>108</v>
      </c>
      <c r="F485" s="299">
        <v>108</v>
      </c>
      <c r="G485" s="299">
        <v>1930</v>
      </c>
      <c r="H485" s="299">
        <v>103</v>
      </c>
      <c r="I485" s="256"/>
      <c r="J485" s="299">
        <v>1487</v>
      </c>
      <c r="K485" s="256"/>
    </row>
    <row r="486" spans="2:11" ht="15" hidden="1" customHeight="1" x14ac:dyDescent="0.15">
      <c r="B486" s="252"/>
      <c r="C486" s="293" t="s">
        <v>415</v>
      </c>
      <c r="D486" s="287"/>
      <c r="E486" s="299">
        <v>53</v>
      </c>
      <c r="F486" s="299">
        <v>53</v>
      </c>
      <c r="G486" s="299">
        <v>1520</v>
      </c>
      <c r="H486" s="299">
        <v>50</v>
      </c>
      <c r="I486" s="256"/>
      <c r="J486" s="299">
        <v>1104</v>
      </c>
      <c r="K486" s="256"/>
    </row>
    <row r="487" spans="2:11" ht="15" hidden="1" customHeight="1" x14ac:dyDescent="0.15">
      <c r="B487" s="252"/>
      <c r="C487" s="293" t="s">
        <v>416</v>
      </c>
      <c r="D487" s="287"/>
      <c r="E487" s="299">
        <v>69</v>
      </c>
      <c r="F487" s="299">
        <v>69</v>
      </c>
      <c r="G487" s="299">
        <v>1370</v>
      </c>
      <c r="H487" s="299">
        <v>65</v>
      </c>
      <c r="I487" s="256"/>
      <c r="J487" s="299">
        <v>1676</v>
      </c>
      <c r="K487" s="256"/>
    </row>
    <row r="488" spans="2:11" ht="15" hidden="1" customHeight="1" x14ac:dyDescent="0.15">
      <c r="B488" s="252"/>
      <c r="C488" s="293" t="s">
        <v>417</v>
      </c>
      <c r="D488" s="295"/>
      <c r="E488" s="301">
        <v>9</v>
      </c>
      <c r="F488" s="301">
        <v>9</v>
      </c>
      <c r="G488" s="301">
        <v>100</v>
      </c>
      <c r="H488" s="301">
        <v>9</v>
      </c>
      <c r="I488" s="280"/>
      <c r="J488" s="301">
        <v>100</v>
      </c>
      <c r="K488" s="280"/>
    </row>
    <row r="489" spans="2:11" ht="15" hidden="1" customHeight="1" x14ac:dyDescent="0.15">
      <c r="B489" s="250"/>
      <c r="C489" s="310" t="s">
        <v>418</v>
      </c>
      <c r="D489" s="311"/>
      <c r="E489" s="312">
        <f>SUM(E490:E492)</f>
        <v>1226</v>
      </c>
      <c r="F489" s="312">
        <f>SUM(F490:F492)</f>
        <v>1223</v>
      </c>
      <c r="G489" s="312">
        <f>SUM(G490:G492)</f>
        <v>29965</v>
      </c>
      <c r="H489" s="312">
        <f>SUM(H490:H492)</f>
        <v>1002</v>
      </c>
      <c r="I489" s="320">
        <v>255457</v>
      </c>
      <c r="J489" s="312">
        <f>26964+3264</f>
        <v>30228</v>
      </c>
      <c r="K489" s="313">
        <v>98.3</v>
      </c>
    </row>
    <row r="490" spans="2:11" ht="15" hidden="1" customHeight="1" x14ac:dyDescent="0.15">
      <c r="B490" s="257"/>
      <c r="C490" s="302" t="s">
        <v>419</v>
      </c>
      <c r="D490" s="287" t="s">
        <v>440</v>
      </c>
      <c r="E490" s="269">
        <v>852</v>
      </c>
      <c r="F490" s="269">
        <v>852</v>
      </c>
      <c r="G490" s="269">
        <v>20280</v>
      </c>
      <c r="H490" s="321">
        <v>673</v>
      </c>
      <c r="I490" s="271"/>
      <c r="J490" s="269">
        <v>19698</v>
      </c>
      <c r="K490" s="272"/>
    </row>
    <row r="491" spans="2:11" ht="15" hidden="1" customHeight="1" x14ac:dyDescent="0.15">
      <c r="B491" s="257"/>
      <c r="C491" s="302" t="s">
        <v>421</v>
      </c>
      <c r="D491" s="303"/>
      <c r="E491" s="299">
        <v>215</v>
      </c>
      <c r="F491" s="299">
        <v>215</v>
      </c>
      <c r="G491" s="299">
        <v>6360</v>
      </c>
      <c r="H491" s="322">
        <v>173</v>
      </c>
      <c r="I491" s="256"/>
      <c r="J491" s="299">
        <v>7266</v>
      </c>
      <c r="K491" s="259"/>
    </row>
    <row r="492" spans="2:11" ht="15" hidden="1" customHeight="1" x14ac:dyDescent="0.15">
      <c r="B492" s="257"/>
      <c r="C492" s="294" t="s">
        <v>441</v>
      </c>
      <c r="D492" s="318" t="s">
        <v>453</v>
      </c>
      <c r="E492" s="316">
        <v>159</v>
      </c>
      <c r="F492" s="316">
        <v>156</v>
      </c>
      <c r="G492" s="316">
        <v>3325</v>
      </c>
      <c r="H492" s="316">
        <v>156</v>
      </c>
      <c r="I492" s="280"/>
      <c r="J492" s="316">
        <v>3264</v>
      </c>
      <c r="K492" s="281"/>
    </row>
    <row r="493" spans="2:11" ht="15" hidden="1" customHeight="1" x14ac:dyDescent="0.15">
      <c r="B493" s="250"/>
      <c r="C493" s="310" t="s">
        <v>423</v>
      </c>
      <c r="D493" s="311"/>
      <c r="E493" s="248">
        <f>SUM(E494:E499)</f>
        <v>724</v>
      </c>
      <c r="F493" s="248">
        <f>SUM(F494:F499)</f>
        <v>724</v>
      </c>
      <c r="G493" s="248">
        <f>SUM(G494:G499)</f>
        <v>23180</v>
      </c>
      <c r="H493" s="248">
        <f>SUM(H494:H499)</f>
        <v>657</v>
      </c>
      <c r="I493" s="323">
        <v>166562</v>
      </c>
      <c r="J493" s="248">
        <v>25447</v>
      </c>
      <c r="K493" s="249">
        <v>99.6</v>
      </c>
    </row>
    <row r="494" spans="2:11" ht="15" hidden="1" customHeight="1" x14ac:dyDescent="0.15">
      <c r="B494" s="257"/>
      <c r="C494" s="305" t="s">
        <v>424</v>
      </c>
      <c r="D494" s="287" t="s">
        <v>440</v>
      </c>
      <c r="E494" s="269">
        <v>236</v>
      </c>
      <c r="F494" s="269">
        <v>236</v>
      </c>
      <c r="G494" s="269">
        <v>5640</v>
      </c>
      <c r="H494" s="269">
        <v>214</v>
      </c>
      <c r="I494" s="271"/>
      <c r="J494" s="269">
        <v>8414</v>
      </c>
      <c r="K494" s="272"/>
    </row>
    <row r="495" spans="2:11" ht="15" hidden="1" customHeight="1" x14ac:dyDescent="0.15">
      <c r="B495" s="257"/>
      <c r="C495" s="306" t="s">
        <v>425</v>
      </c>
      <c r="D495" s="288"/>
      <c r="E495" s="299">
        <v>155</v>
      </c>
      <c r="F495" s="299">
        <v>155</v>
      </c>
      <c r="G495" s="299">
        <v>3010</v>
      </c>
      <c r="H495" s="299">
        <v>142</v>
      </c>
      <c r="I495" s="256"/>
      <c r="J495" s="299">
        <v>4454</v>
      </c>
      <c r="K495" s="259"/>
    </row>
    <row r="496" spans="2:11" ht="15" hidden="1" customHeight="1" x14ac:dyDescent="0.15">
      <c r="B496" s="257"/>
      <c r="C496" s="306" t="s">
        <v>426</v>
      </c>
      <c r="D496" s="288"/>
      <c r="E496" s="299">
        <v>29</v>
      </c>
      <c r="F496" s="299">
        <v>29</v>
      </c>
      <c r="G496" s="299">
        <v>2680</v>
      </c>
      <c r="H496" s="299">
        <v>26</v>
      </c>
      <c r="I496" s="256"/>
      <c r="J496" s="299">
        <v>1313</v>
      </c>
      <c r="K496" s="259"/>
    </row>
    <row r="497" spans="2:11" ht="15" hidden="1" customHeight="1" x14ac:dyDescent="0.15">
      <c r="B497" s="257"/>
      <c r="C497" s="306" t="s">
        <v>427</v>
      </c>
      <c r="D497" s="288"/>
      <c r="E497" s="301">
        <v>89</v>
      </c>
      <c r="F497" s="301">
        <v>89</v>
      </c>
      <c r="G497" s="301">
        <v>4020</v>
      </c>
      <c r="H497" s="322">
        <v>81</v>
      </c>
      <c r="I497" s="256"/>
      <c r="J497" s="301">
        <v>4799</v>
      </c>
      <c r="K497" s="259"/>
    </row>
    <row r="498" spans="2:11" ht="15" hidden="1" customHeight="1" x14ac:dyDescent="0.15">
      <c r="B498" s="262"/>
      <c r="C498" s="306" t="s">
        <v>428</v>
      </c>
      <c r="D498" s="288"/>
      <c r="E498" s="275">
        <v>77</v>
      </c>
      <c r="F498" s="275">
        <v>77</v>
      </c>
      <c r="G498" s="275">
        <v>2240</v>
      </c>
      <c r="H498" s="299">
        <v>70</v>
      </c>
      <c r="I498" s="256"/>
      <c r="J498" s="275">
        <v>2358</v>
      </c>
      <c r="K498" s="259"/>
    </row>
    <row r="499" spans="2:11" ht="15" hidden="1" customHeight="1" x14ac:dyDescent="0.15">
      <c r="B499" s="252"/>
      <c r="C499" s="317" t="s">
        <v>429</v>
      </c>
      <c r="D499" s="314"/>
      <c r="E499" s="307">
        <v>138</v>
      </c>
      <c r="F499" s="307">
        <v>138</v>
      </c>
      <c r="G499" s="307">
        <v>5590</v>
      </c>
      <c r="H499" s="316">
        <v>124</v>
      </c>
      <c r="I499" s="280"/>
      <c r="J499" s="307">
        <v>4109</v>
      </c>
      <c r="K499" s="281"/>
    </row>
    <row r="500" spans="2:11" ht="15" hidden="1" customHeight="1" x14ac:dyDescent="0.15">
      <c r="B500" s="250"/>
      <c r="C500" s="310" t="s">
        <v>430</v>
      </c>
      <c r="D500" s="311"/>
      <c r="E500" s="265">
        <f>SUM(E501:E507)</f>
        <v>562</v>
      </c>
      <c r="F500" s="265">
        <f>SUM(F501:F507)</f>
        <v>562</v>
      </c>
      <c r="G500" s="265">
        <f>SUM(G501:G507)</f>
        <v>11510</v>
      </c>
      <c r="H500" s="265">
        <f>SUM(H501:H507)</f>
        <v>444</v>
      </c>
      <c r="I500" s="265">
        <v>129473</v>
      </c>
      <c r="J500" s="265">
        <v>12593</v>
      </c>
      <c r="K500" s="266">
        <v>99.8</v>
      </c>
    </row>
    <row r="501" spans="2:11" ht="15" hidden="1" customHeight="1" x14ac:dyDescent="0.15">
      <c r="B501" s="252"/>
      <c r="C501" s="292" t="s">
        <v>431</v>
      </c>
      <c r="D501" s="287" t="s">
        <v>440</v>
      </c>
      <c r="E501" s="269">
        <v>180</v>
      </c>
      <c r="F501" s="269">
        <v>180</v>
      </c>
      <c r="G501" s="270">
        <v>4370</v>
      </c>
      <c r="H501" s="270">
        <v>143</v>
      </c>
      <c r="I501" s="271"/>
      <c r="J501" s="325">
        <v>4426</v>
      </c>
      <c r="K501" s="272"/>
    </row>
    <row r="502" spans="2:11" ht="15" hidden="1" customHeight="1" x14ac:dyDescent="0.15">
      <c r="B502" s="252"/>
      <c r="C502" s="293" t="s">
        <v>432</v>
      </c>
      <c r="D502" s="287"/>
      <c r="E502" s="275">
        <v>97</v>
      </c>
      <c r="F502" s="275">
        <v>97</v>
      </c>
      <c r="G502" s="275">
        <v>1010</v>
      </c>
      <c r="H502" s="275">
        <v>78</v>
      </c>
      <c r="I502" s="256"/>
      <c r="J502" s="326">
        <v>1779</v>
      </c>
      <c r="K502" s="259"/>
    </row>
    <row r="503" spans="2:11" ht="15" hidden="1" customHeight="1" x14ac:dyDescent="0.15">
      <c r="B503" s="252"/>
      <c r="C503" s="293" t="s">
        <v>433</v>
      </c>
      <c r="D503" s="287"/>
      <c r="E503" s="275">
        <v>49</v>
      </c>
      <c r="F503" s="275">
        <v>49</v>
      </c>
      <c r="G503" s="275">
        <v>650</v>
      </c>
      <c r="H503" s="275">
        <v>37</v>
      </c>
      <c r="I503" s="256"/>
      <c r="J503" s="326">
        <v>429</v>
      </c>
      <c r="K503" s="259"/>
    </row>
    <row r="504" spans="2:11" ht="15" hidden="1" customHeight="1" x14ac:dyDescent="0.15">
      <c r="B504" s="252"/>
      <c r="C504" s="293" t="s">
        <v>460</v>
      </c>
      <c r="D504" s="287"/>
      <c r="E504" s="275">
        <v>62</v>
      </c>
      <c r="F504" s="275">
        <v>62</v>
      </c>
      <c r="G504" s="275">
        <v>1230</v>
      </c>
      <c r="H504" s="275">
        <v>49</v>
      </c>
      <c r="I504" s="256"/>
      <c r="J504" s="326">
        <v>1218</v>
      </c>
      <c r="K504" s="259"/>
    </row>
    <row r="505" spans="2:11" ht="15" hidden="1" customHeight="1" x14ac:dyDescent="0.15">
      <c r="B505" s="252"/>
      <c r="C505" s="293" t="s">
        <v>461</v>
      </c>
      <c r="D505" s="287"/>
      <c r="E505" s="275">
        <v>9</v>
      </c>
      <c r="F505" s="275">
        <v>9</v>
      </c>
      <c r="G505" s="275">
        <v>40</v>
      </c>
      <c r="H505" s="275">
        <v>7</v>
      </c>
      <c r="I505" s="256"/>
      <c r="J505" s="326">
        <v>44</v>
      </c>
      <c r="K505" s="259"/>
    </row>
    <row r="506" spans="2:11" ht="15" hidden="1" customHeight="1" x14ac:dyDescent="0.15">
      <c r="B506" s="252"/>
      <c r="C506" s="293" t="s">
        <v>436</v>
      </c>
      <c r="D506" s="287"/>
      <c r="E506" s="275">
        <v>127</v>
      </c>
      <c r="F506" s="275">
        <v>127</v>
      </c>
      <c r="G506" s="275">
        <v>3270</v>
      </c>
      <c r="H506" s="275">
        <v>100</v>
      </c>
      <c r="I506" s="256"/>
      <c r="J506" s="326">
        <v>3207</v>
      </c>
      <c r="K506" s="259"/>
    </row>
    <row r="507" spans="2:11" ht="15" hidden="1" customHeight="1" x14ac:dyDescent="0.15">
      <c r="B507" s="276"/>
      <c r="C507" s="294" t="s">
        <v>437</v>
      </c>
      <c r="D507" s="295"/>
      <c r="E507" s="279">
        <v>38</v>
      </c>
      <c r="F507" s="279">
        <v>38</v>
      </c>
      <c r="G507" s="279">
        <v>940</v>
      </c>
      <c r="H507" s="279">
        <v>30</v>
      </c>
      <c r="I507" s="280"/>
      <c r="J507" s="327">
        <v>1490</v>
      </c>
      <c r="K507" s="281"/>
    </row>
    <row r="508" spans="2:11" ht="15" customHeight="1" x14ac:dyDescent="0.15">
      <c r="B508" s="328" t="s">
        <v>462</v>
      </c>
      <c r="C508" s="329"/>
      <c r="D508" s="330"/>
      <c r="E508" s="331">
        <f t="shared" ref="E508:J508" si="17">E509+E516+E520+E527</f>
        <v>3444</v>
      </c>
      <c r="F508" s="331">
        <f t="shared" si="17"/>
        <v>3441</v>
      </c>
      <c r="G508" s="331">
        <f t="shared" si="17"/>
        <v>85805</v>
      </c>
      <c r="H508" s="331">
        <f t="shared" si="17"/>
        <v>2983</v>
      </c>
      <c r="I508" s="331">
        <f>I509+I516+I520+I527</f>
        <v>739533</v>
      </c>
      <c r="J508" s="331">
        <f t="shared" si="17"/>
        <v>88116</v>
      </c>
      <c r="K508" s="332">
        <v>99.4</v>
      </c>
    </row>
    <row r="509" spans="2:11" ht="15" hidden="1" customHeight="1" x14ac:dyDescent="0.15">
      <c r="B509" s="333"/>
      <c r="C509" s="334" t="s">
        <v>410</v>
      </c>
      <c r="D509" s="335"/>
      <c r="E509" s="336">
        <f>SUM(E510:E515)</f>
        <v>932</v>
      </c>
      <c r="F509" s="336">
        <f>SUM(F510:F515)</f>
        <v>932</v>
      </c>
      <c r="G509" s="336">
        <f>SUM(G510:G515)</f>
        <v>21150</v>
      </c>
      <c r="H509" s="336">
        <f>SUM(H510:H515)</f>
        <v>879</v>
      </c>
      <c r="I509" s="337">
        <v>187849</v>
      </c>
      <c r="J509" s="336">
        <f>SUM(J510:J515)</f>
        <v>19933</v>
      </c>
      <c r="K509" s="338">
        <v>99.9</v>
      </c>
    </row>
    <row r="510" spans="2:11" ht="15" hidden="1" customHeight="1" x14ac:dyDescent="0.15">
      <c r="B510" s="339"/>
      <c r="C510" s="340" t="s">
        <v>411</v>
      </c>
      <c r="D510" s="341" t="s">
        <v>439</v>
      </c>
      <c r="E510" s="342">
        <v>614</v>
      </c>
      <c r="F510" s="342">
        <v>614</v>
      </c>
      <c r="G510" s="342">
        <v>13420</v>
      </c>
      <c r="H510" s="342">
        <v>578</v>
      </c>
      <c r="I510" s="343"/>
      <c r="J510" s="342">
        <f>13486+11</f>
        <v>13497</v>
      </c>
      <c r="K510" s="343"/>
    </row>
    <row r="511" spans="2:11" ht="15" hidden="1" customHeight="1" x14ac:dyDescent="0.15">
      <c r="B511" s="339"/>
      <c r="C511" s="344" t="s">
        <v>413</v>
      </c>
      <c r="D511" s="345"/>
      <c r="E511" s="346">
        <v>79</v>
      </c>
      <c r="F511" s="346">
        <v>79</v>
      </c>
      <c r="G511" s="346">
        <v>2810</v>
      </c>
      <c r="H511" s="346">
        <v>74</v>
      </c>
      <c r="I511" s="347"/>
      <c r="J511" s="346">
        <v>2156</v>
      </c>
      <c r="K511" s="347"/>
    </row>
    <row r="512" spans="2:11" ht="15" hidden="1" customHeight="1" x14ac:dyDescent="0.15">
      <c r="B512" s="339"/>
      <c r="C512" s="344" t="s">
        <v>414</v>
      </c>
      <c r="D512" s="345"/>
      <c r="E512" s="346">
        <v>108</v>
      </c>
      <c r="F512" s="346">
        <v>108</v>
      </c>
      <c r="G512" s="346">
        <v>1930</v>
      </c>
      <c r="H512" s="346">
        <v>103</v>
      </c>
      <c r="I512" s="347"/>
      <c r="J512" s="346">
        <v>1474</v>
      </c>
      <c r="K512" s="347"/>
    </row>
    <row r="513" spans="2:11" ht="15" hidden="1" customHeight="1" x14ac:dyDescent="0.15">
      <c r="B513" s="339"/>
      <c r="C513" s="344" t="s">
        <v>415</v>
      </c>
      <c r="D513" s="345"/>
      <c r="E513" s="346">
        <v>53</v>
      </c>
      <c r="F513" s="346">
        <v>53</v>
      </c>
      <c r="G513" s="346">
        <v>1520</v>
      </c>
      <c r="H513" s="346">
        <v>50</v>
      </c>
      <c r="I513" s="347"/>
      <c r="J513" s="346">
        <v>1079</v>
      </c>
      <c r="K513" s="347"/>
    </row>
    <row r="514" spans="2:11" ht="15" hidden="1" customHeight="1" x14ac:dyDescent="0.15">
      <c r="B514" s="339"/>
      <c r="C514" s="344" t="s">
        <v>416</v>
      </c>
      <c r="D514" s="345"/>
      <c r="E514" s="346">
        <v>69</v>
      </c>
      <c r="F514" s="346">
        <v>69</v>
      </c>
      <c r="G514" s="346">
        <v>1370</v>
      </c>
      <c r="H514" s="346">
        <v>65</v>
      </c>
      <c r="I514" s="347"/>
      <c r="J514" s="346">
        <v>1193</v>
      </c>
      <c r="K514" s="347"/>
    </row>
    <row r="515" spans="2:11" ht="15" hidden="1" customHeight="1" x14ac:dyDescent="0.15">
      <c r="B515" s="339"/>
      <c r="C515" s="344" t="s">
        <v>417</v>
      </c>
      <c r="D515" s="345"/>
      <c r="E515" s="348">
        <v>9</v>
      </c>
      <c r="F515" s="348">
        <v>9</v>
      </c>
      <c r="G515" s="348">
        <v>100</v>
      </c>
      <c r="H515" s="348">
        <v>9</v>
      </c>
      <c r="I515" s="347"/>
      <c r="J515" s="348">
        <v>534</v>
      </c>
      <c r="K515" s="347"/>
    </row>
    <row r="516" spans="2:11" ht="15" hidden="1" customHeight="1" x14ac:dyDescent="0.15">
      <c r="B516" s="333"/>
      <c r="C516" s="334" t="s">
        <v>418</v>
      </c>
      <c r="D516" s="335"/>
      <c r="E516" s="336">
        <f>SUM(E517:E519)</f>
        <v>1226</v>
      </c>
      <c r="F516" s="336">
        <f>SUM(F517:F519)</f>
        <v>1223</v>
      </c>
      <c r="G516" s="336">
        <f>SUM(G517:G519)</f>
        <v>29965</v>
      </c>
      <c r="H516" s="336">
        <f>SUM(H517:H519)</f>
        <v>1002</v>
      </c>
      <c r="I516" s="349">
        <f>255597-1</f>
        <v>255596</v>
      </c>
      <c r="J516" s="336">
        <f>SUM(J517:J519)</f>
        <v>30197</v>
      </c>
      <c r="K516" s="338">
        <v>98.6</v>
      </c>
    </row>
    <row r="517" spans="2:11" ht="15" hidden="1" customHeight="1" x14ac:dyDescent="0.15">
      <c r="B517" s="350"/>
      <c r="C517" s="351" t="s">
        <v>419</v>
      </c>
      <c r="D517" s="341" t="s">
        <v>440</v>
      </c>
      <c r="E517" s="352">
        <v>852</v>
      </c>
      <c r="F517" s="352">
        <v>852</v>
      </c>
      <c r="G517" s="352">
        <v>20280</v>
      </c>
      <c r="H517" s="353">
        <v>673</v>
      </c>
      <c r="I517" s="343"/>
      <c r="J517" s="352">
        <v>19612</v>
      </c>
      <c r="K517" s="354"/>
    </row>
    <row r="518" spans="2:11" ht="15" hidden="1" customHeight="1" x14ac:dyDescent="0.15">
      <c r="B518" s="350"/>
      <c r="C518" s="351" t="s">
        <v>421</v>
      </c>
      <c r="D518" s="355"/>
      <c r="E518" s="346">
        <v>215</v>
      </c>
      <c r="F518" s="346">
        <v>215</v>
      </c>
      <c r="G518" s="346">
        <v>6360</v>
      </c>
      <c r="H518" s="356">
        <v>173</v>
      </c>
      <c r="I518" s="347"/>
      <c r="J518" s="346">
        <v>7325</v>
      </c>
      <c r="K518" s="357"/>
    </row>
    <row r="519" spans="2:11" ht="15" hidden="1" customHeight="1" x14ac:dyDescent="0.15">
      <c r="B519" s="350"/>
      <c r="C519" s="358" t="s">
        <v>441</v>
      </c>
      <c r="D519" s="359" t="s">
        <v>453</v>
      </c>
      <c r="E519" s="360">
        <v>159</v>
      </c>
      <c r="F519" s="360">
        <v>156</v>
      </c>
      <c r="G519" s="360">
        <v>3325</v>
      </c>
      <c r="H519" s="360">
        <v>156</v>
      </c>
      <c r="I519" s="361"/>
      <c r="J519" s="360">
        <v>3260</v>
      </c>
      <c r="K519" s="362"/>
    </row>
    <row r="520" spans="2:11" ht="15" hidden="1" customHeight="1" x14ac:dyDescent="0.15">
      <c r="B520" s="333"/>
      <c r="C520" s="334" t="s">
        <v>423</v>
      </c>
      <c r="D520" s="335"/>
      <c r="E520" s="363">
        <f>SUM(E521:E526)</f>
        <v>724</v>
      </c>
      <c r="F520" s="363">
        <f>SUM(F521:F526)</f>
        <v>724</v>
      </c>
      <c r="G520" s="363">
        <f>SUM(G521:G526)</f>
        <v>23180</v>
      </c>
      <c r="H520" s="363">
        <f>SUM(H521:H526)</f>
        <v>657</v>
      </c>
      <c r="I520" s="364">
        <v>166615</v>
      </c>
      <c r="J520" s="363">
        <f>SUM(J521:J526)</f>
        <v>25491</v>
      </c>
      <c r="K520" s="365">
        <v>99.6</v>
      </c>
    </row>
    <row r="521" spans="2:11" ht="15" hidden="1" customHeight="1" x14ac:dyDescent="0.15">
      <c r="B521" s="350"/>
      <c r="C521" s="366" t="s">
        <v>424</v>
      </c>
      <c r="D521" s="341" t="s">
        <v>440</v>
      </c>
      <c r="E521" s="352">
        <v>236</v>
      </c>
      <c r="F521" s="352">
        <v>236</v>
      </c>
      <c r="G521" s="352">
        <v>5640</v>
      </c>
      <c r="H521" s="352">
        <v>214</v>
      </c>
      <c r="I521" s="343"/>
      <c r="J521" s="352">
        <v>8429</v>
      </c>
      <c r="K521" s="354"/>
    </row>
    <row r="522" spans="2:11" ht="15" hidden="1" customHeight="1" x14ac:dyDescent="0.15">
      <c r="B522" s="350"/>
      <c r="C522" s="367" t="s">
        <v>425</v>
      </c>
      <c r="D522" s="345"/>
      <c r="E522" s="346">
        <v>155</v>
      </c>
      <c r="F522" s="346">
        <v>155</v>
      </c>
      <c r="G522" s="346">
        <v>3010</v>
      </c>
      <c r="H522" s="346">
        <v>142</v>
      </c>
      <c r="I522" s="347"/>
      <c r="J522" s="346">
        <v>4461</v>
      </c>
      <c r="K522" s="357"/>
    </row>
    <row r="523" spans="2:11" ht="15" hidden="1" customHeight="1" x14ac:dyDescent="0.15">
      <c r="B523" s="350"/>
      <c r="C523" s="367" t="s">
        <v>426</v>
      </c>
      <c r="D523" s="345"/>
      <c r="E523" s="346">
        <v>29</v>
      </c>
      <c r="F523" s="346">
        <v>29</v>
      </c>
      <c r="G523" s="346">
        <v>2680</v>
      </c>
      <c r="H523" s="346">
        <v>26</v>
      </c>
      <c r="I523" s="347"/>
      <c r="J523" s="346">
        <v>1278</v>
      </c>
      <c r="K523" s="357"/>
    </row>
    <row r="524" spans="2:11" ht="15" hidden="1" customHeight="1" x14ac:dyDescent="0.15">
      <c r="B524" s="350"/>
      <c r="C524" s="367" t="s">
        <v>427</v>
      </c>
      <c r="D524" s="345"/>
      <c r="E524" s="348">
        <v>89</v>
      </c>
      <c r="F524" s="348">
        <v>89</v>
      </c>
      <c r="G524" s="348">
        <v>4020</v>
      </c>
      <c r="H524" s="356">
        <v>81</v>
      </c>
      <c r="I524" s="347"/>
      <c r="J524" s="348">
        <v>4882</v>
      </c>
      <c r="K524" s="357"/>
    </row>
    <row r="525" spans="2:11" ht="15" hidden="1" customHeight="1" x14ac:dyDescent="0.15">
      <c r="B525" s="368"/>
      <c r="C525" s="367" t="s">
        <v>428</v>
      </c>
      <c r="D525" s="345"/>
      <c r="E525" s="369">
        <v>77</v>
      </c>
      <c r="F525" s="369">
        <v>77</v>
      </c>
      <c r="G525" s="369">
        <v>2240</v>
      </c>
      <c r="H525" s="346">
        <v>70</v>
      </c>
      <c r="I525" s="347"/>
      <c r="J525" s="369">
        <v>2320</v>
      </c>
      <c r="K525" s="357"/>
    </row>
    <row r="526" spans="2:11" ht="15" hidden="1" customHeight="1" x14ac:dyDescent="0.15">
      <c r="B526" s="339"/>
      <c r="C526" s="370" t="s">
        <v>429</v>
      </c>
      <c r="D526" s="371"/>
      <c r="E526" s="372">
        <v>138</v>
      </c>
      <c r="F526" s="372">
        <v>138</v>
      </c>
      <c r="G526" s="372">
        <v>5590</v>
      </c>
      <c r="H526" s="360">
        <v>124</v>
      </c>
      <c r="I526" s="361"/>
      <c r="J526" s="372">
        <v>4121</v>
      </c>
      <c r="K526" s="362"/>
    </row>
    <row r="527" spans="2:11" ht="15" hidden="1" customHeight="1" x14ac:dyDescent="0.15">
      <c r="B527" s="333"/>
      <c r="C527" s="334" t="s">
        <v>430</v>
      </c>
      <c r="D527" s="335"/>
      <c r="E527" s="373">
        <f>SUM(E528:E534)</f>
        <v>562</v>
      </c>
      <c r="F527" s="373">
        <f>SUM(F528:F534)</f>
        <v>562</v>
      </c>
      <c r="G527" s="373">
        <f>SUM(G528:G534)</f>
        <v>11510</v>
      </c>
      <c r="H527" s="373">
        <f>SUM(H528:H534)</f>
        <v>445</v>
      </c>
      <c r="I527" s="373">
        <v>129473</v>
      </c>
      <c r="J527" s="373">
        <f>SUM(J528:J534)</f>
        <v>12495</v>
      </c>
      <c r="K527" s="374">
        <v>99.8</v>
      </c>
    </row>
    <row r="528" spans="2:11" ht="15" hidden="1" customHeight="1" x14ac:dyDescent="0.15">
      <c r="B528" s="339"/>
      <c r="C528" s="351" t="s">
        <v>431</v>
      </c>
      <c r="D528" s="341" t="s">
        <v>440</v>
      </c>
      <c r="E528" s="352">
        <v>180</v>
      </c>
      <c r="F528" s="352">
        <v>180</v>
      </c>
      <c r="G528" s="375">
        <v>4370</v>
      </c>
      <c r="H528" s="375">
        <v>143</v>
      </c>
      <c r="I528" s="343"/>
      <c r="J528" s="375">
        <v>4418</v>
      </c>
      <c r="K528" s="354"/>
    </row>
    <row r="529" spans="2:11" ht="15" hidden="1" customHeight="1" x14ac:dyDescent="0.15">
      <c r="B529" s="339"/>
      <c r="C529" s="367" t="s">
        <v>432</v>
      </c>
      <c r="D529" s="341"/>
      <c r="E529" s="369">
        <v>97</v>
      </c>
      <c r="F529" s="369">
        <v>97</v>
      </c>
      <c r="G529" s="369">
        <v>1010</v>
      </c>
      <c r="H529" s="369">
        <v>78</v>
      </c>
      <c r="I529" s="347"/>
      <c r="J529" s="369">
        <v>1780</v>
      </c>
      <c r="K529" s="357"/>
    </row>
    <row r="530" spans="2:11" ht="15" hidden="1" customHeight="1" x14ac:dyDescent="0.15">
      <c r="B530" s="339"/>
      <c r="C530" s="367" t="s">
        <v>433</v>
      </c>
      <c r="D530" s="341"/>
      <c r="E530" s="369">
        <v>49</v>
      </c>
      <c r="F530" s="369">
        <v>49</v>
      </c>
      <c r="G530" s="369">
        <v>650</v>
      </c>
      <c r="H530" s="369">
        <v>37</v>
      </c>
      <c r="I530" s="347"/>
      <c r="J530" s="369">
        <v>420</v>
      </c>
      <c r="K530" s="357"/>
    </row>
    <row r="531" spans="2:11" ht="15" hidden="1" customHeight="1" x14ac:dyDescent="0.15">
      <c r="B531" s="339"/>
      <c r="C531" s="344" t="s">
        <v>460</v>
      </c>
      <c r="D531" s="341"/>
      <c r="E531" s="369">
        <v>62</v>
      </c>
      <c r="F531" s="369">
        <v>62</v>
      </c>
      <c r="G531" s="369">
        <v>1230</v>
      </c>
      <c r="H531" s="369">
        <v>50</v>
      </c>
      <c r="I531" s="347"/>
      <c r="J531" s="369">
        <v>1199</v>
      </c>
      <c r="K531" s="357"/>
    </row>
    <row r="532" spans="2:11" ht="15" hidden="1" customHeight="1" x14ac:dyDescent="0.15">
      <c r="B532" s="339"/>
      <c r="C532" s="344" t="s">
        <v>461</v>
      </c>
      <c r="D532" s="341"/>
      <c r="E532" s="369">
        <v>9</v>
      </c>
      <c r="F532" s="369">
        <v>9</v>
      </c>
      <c r="G532" s="369">
        <v>40</v>
      </c>
      <c r="H532" s="369">
        <v>7</v>
      </c>
      <c r="I532" s="347"/>
      <c r="J532" s="369">
        <v>44</v>
      </c>
      <c r="K532" s="357"/>
    </row>
    <row r="533" spans="2:11" ht="15" hidden="1" customHeight="1" x14ac:dyDescent="0.15">
      <c r="B533" s="339"/>
      <c r="C533" s="344" t="s">
        <v>436</v>
      </c>
      <c r="D533" s="341"/>
      <c r="E533" s="369">
        <v>127</v>
      </c>
      <c r="F533" s="369">
        <v>127</v>
      </c>
      <c r="G533" s="369">
        <v>3270</v>
      </c>
      <c r="H533" s="369">
        <v>100</v>
      </c>
      <c r="I533" s="347"/>
      <c r="J533" s="369">
        <v>3166</v>
      </c>
      <c r="K533" s="357"/>
    </row>
    <row r="534" spans="2:11" ht="15" hidden="1" customHeight="1" x14ac:dyDescent="0.15">
      <c r="B534" s="376"/>
      <c r="C534" s="358" t="s">
        <v>463</v>
      </c>
      <c r="D534" s="377"/>
      <c r="E534" s="378">
        <v>38</v>
      </c>
      <c r="F534" s="378">
        <v>38</v>
      </c>
      <c r="G534" s="378">
        <v>940</v>
      </c>
      <c r="H534" s="378">
        <v>30</v>
      </c>
      <c r="I534" s="361"/>
      <c r="J534" s="378">
        <v>1468</v>
      </c>
      <c r="K534" s="362"/>
    </row>
    <row r="535" spans="2:11" ht="15" customHeight="1" x14ac:dyDescent="0.15">
      <c r="B535" s="328" t="s">
        <v>464</v>
      </c>
      <c r="C535" s="329"/>
      <c r="D535" s="330"/>
      <c r="E535" s="331">
        <f t="shared" ref="E535:H535" si="18">E536+E543+E547+E554</f>
        <v>3444</v>
      </c>
      <c r="F535" s="331">
        <f t="shared" si="18"/>
        <v>3441</v>
      </c>
      <c r="G535" s="331">
        <f t="shared" si="18"/>
        <v>85805</v>
      </c>
      <c r="H535" s="331">
        <f t="shared" si="18"/>
        <v>2984</v>
      </c>
      <c r="I535" s="331">
        <f>I536+I543+I547+I554</f>
        <v>740472</v>
      </c>
      <c r="J535" s="331">
        <f t="shared" ref="J535" si="19">J536+J543+J547+J554</f>
        <v>87673</v>
      </c>
      <c r="K535" s="332">
        <v>99.4</v>
      </c>
    </row>
    <row r="536" spans="2:11" ht="15" customHeight="1" x14ac:dyDescent="0.15">
      <c r="B536" s="333"/>
      <c r="C536" s="334" t="s">
        <v>410</v>
      </c>
      <c r="D536" s="335"/>
      <c r="E536" s="336">
        <f>SUM(E537:E542)</f>
        <v>932</v>
      </c>
      <c r="F536" s="336">
        <f>SUM(F537:F542)</f>
        <v>932</v>
      </c>
      <c r="G536" s="336">
        <f>SUM(G537:G542)</f>
        <v>21150</v>
      </c>
      <c r="H536" s="336">
        <f>SUM(H537:H542)</f>
        <v>879</v>
      </c>
      <c r="I536" s="337">
        <v>187849</v>
      </c>
      <c r="J536" s="336">
        <f>SUM(J537:J542)</f>
        <v>19615</v>
      </c>
      <c r="K536" s="338">
        <v>99.9</v>
      </c>
    </row>
    <row r="537" spans="2:11" ht="15" customHeight="1" x14ac:dyDescent="0.15">
      <c r="B537" s="339"/>
      <c r="C537" s="340" t="s">
        <v>411</v>
      </c>
      <c r="D537" s="341" t="s">
        <v>439</v>
      </c>
      <c r="E537" s="342">
        <v>614</v>
      </c>
      <c r="F537" s="342">
        <v>614</v>
      </c>
      <c r="G537" s="342">
        <v>13420</v>
      </c>
      <c r="H537" s="342">
        <v>578</v>
      </c>
      <c r="I537" s="343"/>
      <c r="J537" s="342">
        <f>13242+11</f>
        <v>13253</v>
      </c>
      <c r="K537" s="343"/>
    </row>
    <row r="538" spans="2:11" ht="15" customHeight="1" x14ac:dyDescent="0.15">
      <c r="B538" s="339"/>
      <c r="C538" s="344" t="s">
        <v>413</v>
      </c>
      <c r="D538" s="345"/>
      <c r="E538" s="346">
        <v>79</v>
      </c>
      <c r="F538" s="346">
        <v>79</v>
      </c>
      <c r="G538" s="346">
        <v>2810</v>
      </c>
      <c r="H538" s="346">
        <v>74</v>
      </c>
      <c r="I538" s="347"/>
      <c r="J538" s="346">
        <v>2153</v>
      </c>
      <c r="K538" s="347"/>
    </row>
    <row r="539" spans="2:11" ht="15" customHeight="1" x14ac:dyDescent="0.15">
      <c r="B539" s="339"/>
      <c r="C539" s="344" t="s">
        <v>414</v>
      </c>
      <c r="D539" s="345"/>
      <c r="E539" s="346">
        <v>108</v>
      </c>
      <c r="F539" s="346">
        <v>108</v>
      </c>
      <c r="G539" s="346">
        <v>1930</v>
      </c>
      <c r="H539" s="346">
        <v>103</v>
      </c>
      <c r="I539" s="347"/>
      <c r="J539" s="346">
        <v>1459</v>
      </c>
      <c r="K539" s="347"/>
    </row>
    <row r="540" spans="2:11" ht="15" customHeight="1" x14ac:dyDescent="0.15">
      <c r="B540" s="339"/>
      <c r="C540" s="344" t="s">
        <v>415</v>
      </c>
      <c r="D540" s="345"/>
      <c r="E540" s="346">
        <v>53</v>
      </c>
      <c r="F540" s="346">
        <v>53</v>
      </c>
      <c r="G540" s="346">
        <v>1520</v>
      </c>
      <c r="H540" s="346">
        <v>50</v>
      </c>
      <c r="I540" s="347"/>
      <c r="J540" s="346">
        <v>1033</v>
      </c>
      <c r="K540" s="347"/>
    </row>
    <row r="541" spans="2:11" ht="15" customHeight="1" x14ac:dyDescent="0.15">
      <c r="B541" s="339"/>
      <c r="C541" s="344" t="s">
        <v>416</v>
      </c>
      <c r="D541" s="345"/>
      <c r="E541" s="346">
        <v>69</v>
      </c>
      <c r="F541" s="346">
        <v>69</v>
      </c>
      <c r="G541" s="346">
        <v>1370</v>
      </c>
      <c r="H541" s="346">
        <v>65</v>
      </c>
      <c r="I541" s="347"/>
      <c r="J541" s="346">
        <v>1180</v>
      </c>
      <c r="K541" s="347"/>
    </row>
    <row r="542" spans="2:11" ht="15" customHeight="1" x14ac:dyDescent="0.15">
      <c r="B542" s="339"/>
      <c r="C542" s="344" t="s">
        <v>417</v>
      </c>
      <c r="D542" s="345"/>
      <c r="E542" s="348">
        <v>9</v>
      </c>
      <c r="F542" s="348">
        <v>9</v>
      </c>
      <c r="G542" s="348">
        <v>100</v>
      </c>
      <c r="H542" s="348">
        <v>9</v>
      </c>
      <c r="I542" s="347"/>
      <c r="J542" s="348">
        <v>537</v>
      </c>
      <c r="K542" s="347"/>
    </row>
    <row r="543" spans="2:11" ht="15" customHeight="1" x14ac:dyDescent="0.15">
      <c r="B543" s="333"/>
      <c r="C543" s="334" t="s">
        <v>418</v>
      </c>
      <c r="D543" s="335"/>
      <c r="E543" s="336">
        <f>SUM(E544:E546)</f>
        <v>1226</v>
      </c>
      <c r="F543" s="336">
        <f>SUM(F544:F546)</f>
        <v>1223</v>
      </c>
      <c r="G543" s="336">
        <f>SUM(G544:G546)</f>
        <v>29965</v>
      </c>
      <c r="H543" s="336">
        <f>SUM(H544:H546)</f>
        <v>1002</v>
      </c>
      <c r="I543" s="349">
        <v>255882</v>
      </c>
      <c r="J543" s="336">
        <f>SUM(J544:J546)</f>
        <v>30078</v>
      </c>
      <c r="K543" s="338">
        <v>98.7</v>
      </c>
    </row>
    <row r="544" spans="2:11" ht="15" customHeight="1" x14ac:dyDescent="0.15">
      <c r="B544" s="350"/>
      <c r="C544" s="351" t="s">
        <v>419</v>
      </c>
      <c r="D544" s="341" t="s">
        <v>440</v>
      </c>
      <c r="E544" s="352">
        <v>852</v>
      </c>
      <c r="F544" s="352">
        <v>852</v>
      </c>
      <c r="G544" s="352">
        <v>20280</v>
      </c>
      <c r="H544" s="353">
        <v>673</v>
      </c>
      <c r="I544" s="343"/>
      <c r="J544" s="352">
        <v>19537</v>
      </c>
      <c r="K544" s="354"/>
    </row>
    <row r="545" spans="2:11" ht="15" customHeight="1" x14ac:dyDescent="0.15">
      <c r="B545" s="350"/>
      <c r="C545" s="351" t="s">
        <v>421</v>
      </c>
      <c r="D545" s="355"/>
      <c r="E545" s="346">
        <v>215</v>
      </c>
      <c r="F545" s="346">
        <v>215</v>
      </c>
      <c r="G545" s="346">
        <v>6360</v>
      </c>
      <c r="H545" s="356">
        <v>173</v>
      </c>
      <c r="I545" s="347"/>
      <c r="J545" s="346">
        <v>7302</v>
      </c>
      <c r="K545" s="357"/>
    </row>
    <row r="546" spans="2:11" ht="15" customHeight="1" x14ac:dyDescent="0.15">
      <c r="B546" s="350"/>
      <c r="C546" s="358" t="s">
        <v>441</v>
      </c>
      <c r="D546" s="359" t="s">
        <v>453</v>
      </c>
      <c r="E546" s="360">
        <v>159</v>
      </c>
      <c r="F546" s="360">
        <v>156</v>
      </c>
      <c r="G546" s="360">
        <v>3325</v>
      </c>
      <c r="H546" s="360">
        <v>156</v>
      </c>
      <c r="I546" s="361"/>
      <c r="J546" s="360">
        <v>3239</v>
      </c>
      <c r="K546" s="362"/>
    </row>
    <row r="547" spans="2:11" ht="15" customHeight="1" x14ac:dyDescent="0.15">
      <c r="B547" s="333"/>
      <c r="C547" s="334" t="s">
        <v>423</v>
      </c>
      <c r="D547" s="335"/>
      <c r="E547" s="363">
        <f>SUM(E548:E553)</f>
        <v>724</v>
      </c>
      <c r="F547" s="363">
        <f>SUM(F548:F553)</f>
        <v>724</v>
      </c>
      <c r="G547" s="363">
        <f>SUM(G548:G553)</f>
        <v>23180</v>
      </c>
      <c r="H547" s="363">
        <f>SUM(H548:H553)</f>
        <v>658</v>
      </c>
      <c r="I547" s="364">
        <v>167134</v>
      </c>
      <c r="J547" s="363">
        <f>SUM(J548:J553)</f>
        <v>25614</v>
      </c>
      <c r="K547" s="365">
        <v>99.6</v>
      </c>
    </row>
    <row r="548" spans="2:11" ht="15" customHeight="1" x14ac:dyDescent="0.15">
      <c r="B548" s="350"/>
      <c r="C548" s="366" t="s">
        <v>424</v>
      </c>
      <c r="D548" s="341" t="s">
        <v>440</v>
      </c>
      <c r="E548" s="352">
        <v>236</v>
      </c>
      <c r="F548" s="352">
        <v>236</v>
      </c>
      <c r="G548" s="352">
        <v>5640</v>
      </c>
      <c r="H548" s="352">
        <v>214</v>
      </c>
      <c r="I548" s="343"/>
      <c r="J548" s="352">
        <v>8475</v>
      </c>
      <c r="K548" s="354"/>
    </row>
    <row r="549" spans="2:11" ht="15" customHeight="1" x14ac:dyDescent="0.15">
      <c r="B549" s="350"/>
      <c r="C549" s="367" t="s">
        <v>425</v>
      </c>
      <c r="D549" s="345"/>
      <c r="E549" s="346">
        <v>155</v>
      </c>
      <c r="F549" s="346">
        <v>155</v>
      </c>
      <c r="G549" s="346">
        <v>3010</v>
      </c>
      <c r="H549" s="346">
        <v>143</v>
      </c>
      <c r="I549" s="347"/>
      <c r="J549" s="346">
        <v>4552</v>
      </c>
      <c r="K549" s="357"/>
    </row>
    <row r="550" spans="2:11" ht="15" customHeight="1" x14ac:dyDescent="0.15">
      <c r="B550" s="350"/>
      <c r="C550" s="367" t="s">
        <v>426</v>
      </c>
      <c r="D550" s="345"/>
      <c r="E550" s="346">
        <v>29</v>
      </c>
      <c r="F550" s="346">
        <v>29</v>
      </c>
      <c r="G550" s="346">
        <v>2680</v>
      </c>
      <c r="H550" s="346">
        <v>26</v>
      </c>
      <c r="I550" s="347"/>
      <c r="J550" s="346">
        <v>1280</v>
      </c>
      <c r="K550" s="357"/>
    </row>
    <row r="551" spans="2:11" ht="15" customHeight="1" x14ac:dyDescent="0.15">
      <c r="B551" s="350"/>
      <c r="C551" s="367" t="s">
        <v>427</v>
      </c>
      <c r="D551" s="345"/>
      <c r="E551" s="348">
        <v>89</v>
      </c>
      <c r="F551" s="348">
        <v>89</v>
      </c>
      <c r="G551" s="348">
        <v>4020</v>
      </c>
      <c r="H551" s="356">
        <v>81</v>
      </c>
      <c r="I551" s="347"/>
      <c r="J551" s="348">
        <v>4943</v>
      </c>
      <c r="K551" s="357"/>
    </row>
    <row r="552" spans="2:11" ht="15" customHeight="1" x14ac:dyDescent="0.15">
      <c r="B552" s="368"/>
      <c r="C552" s="367" t="s">
        <v>428</v>
      </c>
      <c r="D552" s="345"/>
      <c r="E552" s="369">
        <v>77</v>
      </c>
      <c r="F552" s="369">
        <v>77</v>
      </c>
      <c r="G552" s="369">
        <v>2240</v>
      </c>
      <c r="H552" s="346">
        <v>70</v>
      </c>
      <c r="I552" s="347"/>
      <c r="J552" s="369">
        <v>2283</v>
      </c>
      <c r="K552" s="357"/>
    </row>
    <row r="553" spans="2:11" ht="15" customHeight="1" x14ac:dyDescent="0.15">
      <c r="B553" s="339"/>
      <c r="C553" s="370" t="s">
        <v>429</v>
      </c>
      <c r="D553" s="371"/>
      <c r="E553" s="372">
        <v>138</v>
      </c>
      <c r="F553" s="372">
        <v>138</v>
      </c>
      <c r="G553" s="372">
        <v>5590</v>
      </c>
      <c r="H553" s="360">
        <v>124</v>
      </c>
      <c r="I553" s="361"/>
      <c r="J553" s="372">
        <v>4081</v>
      </c>
      <c r="K553" s="362"/>
    </row>
    <row r="554" spans="2:11" ht="15" customHeight="1" x14ac:dyDescent="0.15">
      <c r="B554" s="333"/>
      <c r="C554" s="334" t="s">
        <v>430</v>
      </c>
      <c r="D554" s="335"/>
      <c r="E554" s="373">
        <f>SUM(E555:E561)</f>
        <v>562</v>
      </c>
      <c r="F554" s="373">
        <f>SUM(F555:F561)</f>
        <v>562</v>
      </c>
      <c r="G554" s="373">
        <f>SUM(G555:G561)</f>
        <v>11510</v>
      </c>
      <c r="H554" s="373">
        <f>SUM(H555:H561)</f>
        <v>445</v>
      </c>
      <c r="I554" s="373">
        <v>129607</v>
      </c>
      <c r="J554" s="373">
        <f>SUM(J555:J561)</f>
        <v>12366</v>
      </c>
      <c r="K554" s="374">
        <v>99.8</v>
      </c>
    </row>
    <row r="555" spans="2:11" ht="15" customHeight="1" x14ac:dyDescent="0.15">
      <c r="B555" s="339"/>
      <c r="C555" s="351" t="s">
        <v>431</v>
      </c>
      <c r="D555" s="341" t="s">
        <v>440</v>
      </c>
      <c r="E555" s="352">
        <v>180</v>
      </c>
      <c r="F555" s="352">
        <v>180</v>
      </c>
      <c r="G555" s="375">
        <v>4370</v>
      </c>
      <c r="H555" s="375">
        <v>143</v>
      </c>
      <c r="I555" s="343"/>
      <c r="J555" s="375">
        <v>4395</v>
      </c>
      <c r="K555" s="354"/>
    </row>
    <row r="556" spans="2:11" ht="15" customHeight="1" x14ac:dyDescent="0.15">
      <c r="B556" s="339"/>
      <c r="C556" s="367" t="s">
        <v>432</v>
      </c>
      <c r="D556" s="341"/>
      <c r="E556" s="369">
        <v>97</v>
      </c>
      <c r="F556" s="369">
        <v>97</v>
      </c>
      <c r="G556" s="369">
        <v>1010</v>
      </c>
      <c r="H556" s="369">
        <v>78</v>
      </c>
      <c r="I556" s="347"/>
      <c r="J556" s="369">
        <v>1755</v>
      </c>
      <c r="K556" s="357"/>
    </row>
    <row r="557" spans="2:11" ht="15" customHeight="1" x14ac:dyDescent="0.15">
      <c r="B557" s="339"/>
      <c r="C557" s="367" t="s">
        <v>433</v>
      </c>
      <c r="D557" s="341"/>
      <c r="E557" s="369">
        <v>49</v>
      </c>
      <c r="F557" s="369">
        <v>49</v>
      </c>
      <c r="G557" s="369">
        <v>650</v>
      </c>
      <c r="H557" s="369">
        <v>37</v>
      </c>
      <c r="I557" s="347"/>
      <c r="J557" s="369">
        <v>421</v>
      </c>
      <c r="K557" s="357"/>
    </row>
    <row r="558" spans="2:11" ht="15" customHeight="1" x14ac:dyDescent="0.15">
      <c r="B558" s="339"/>
      <c r="C558" s="344" t="s">
        <v>460</v>
      </c>
      <c r="D558" s="341"/>
      <c r="E558" s="369">
        <v>62</v>
      </c>
      <c r="F558" s="369">
        <v>62</v>
      </c>
      <c r="G558" s="369">
        <v>1230</v>
      </c>
      <c r="H558" s="369">
        <v>50</v>
      </c>
      <c r="I558" s="347"/>
      <c r="J558" s="369">
        <v>1177</v>
      </c>
      <c r="K558" s="357"/>
    </row>
    <row r="559" spans="2:11" ht="15" customHeight="1" x14ac:dyDescent="0.15">
      <c r="B559" s="339"/>
      <c r="C559" s="344" t="s">
        <v>461</v>
      </c>
      <c r="D559" s="341"/>
      <c r="E559" s="369">
        <v>9</v>
      </c>
      <c r="F559" s="369">
        <v>9</v>
      </c>
      <c r="G559" s="369">
        <v>40</v>
      </c>
      <c r="H559" s="369">
        <v>7</v>
      </c>
      <c r="I559" s="347"/>
      <c r="J559" s="369">
        <v>42</v>
      </c>
      <c r="K559" s="357"/>
    </row>
    <row r="560" spans="2:11" ht="15" customHeight="1" x14ac:dyDescent="0.15">
      <c r="B560" s="339"/>
      <c r="C560" s="344" t="s">
        <v>436</v>
      </c>
      <c r="D560" s="341"/>
      <c r="E560" s="369">
        <v>127</v>
      </c>
      <c r="F560" s="369">
        <v>127</v>
      </c>
      <c r="G560" s="369">
        <v>3270</v>
      </c>
      <c r="H560" s="369">
        <v>100</v>
      </c>
      <c r="I560" s="347"/>
      <c r="J560" s="369">
        <v>3146</v>
      </c>
      <c r="K560" s="357"/>
    </row>
    <row r="561" spans="2:11" ht="15" customHeight="1" x14ac:dyDescent="0.15">
      <c r="B561" s="376"/>
      <c r="C561" s="358" t="s">
        <v>463</v>
      </c>
      <c r="D561" s="377"/>
      <c r="E561" s="378">
        <v>38</v>
      </c>
      <c r="F561" s="378">
        <v>38</v>
      </c>
      <c r="G561" s="378">
        <v>940</v>
      </c>
      <c r="H561" s="378">
        <v>30</v>
      </c>
      <c r="I561" s="361"/>
      <c r="J561" s="378">
        <v>1430</v>
      </c>
      <c r="K561" s="362"/>
    </row>
    <row r="562" spans="2:11" ht="15" customHeight="1" x14ac:dyDescent="0.15">
      <c r="B562" s="48" t="s">
        <v>465</v>
      </c>
      <c r="C562" s="48"/>
      <c r="H562" s="379"/>
      <c r="K562" s="53"/>
    </row>
    <row r="563" spans="2:11" ht="15" customHeight="1" x14ac:dyDescent="0.15">
      <c r="B563" s="48" t="s">
        <v>466</v>
      </c>
    </row>
  </sheetData>
  <mergeCells count="359">
    <mergeCell ref="C547:D547"/>
    <mergeCell ref="D548:D553"/>
    <mergeCell ref="I548:I553"/>
    <mergeCell ref="K548:K553"/>
    <mergeCell ref="C554:D554"/>
    <mergeCell ref="D555:D561"/>
    <mergeCell ref="I555:I561"/>
    <mergeCell ref="K555:K561"/>
    <mergeCell ref="D537:D542"/>
    <mergeCell ref="I537:I542"/>
    <mergeCell ref="K537:K542"/>
    <mergeCell ref="C543:D543"/>
    <mergeCell ref="D544:D545"/>
    <mergeCell ref="I544:I546"/>
    <mergeCell ref="K544:K546"/>
    <mergeCell ref="C527:D527"/>
    <mergeCell ref="D528:D534"/>
    <mergeCell ref="I528:I534"/>
    <mergeCell ref="K528:K534"/>
    <mergeCell ref="B535:D535"/>
    <mergeCell ref="C536:D536"/>
    <mergeCell ref="D517:D518"/>
    <mergeCell ref="I517:I519"/>
    <mergeCell ref="K517:K519"/>
    <mergeCell ref="C520:D520"/>
    <mergeCell ref="D521:D526"/>
    <mergeCell ref="I521:I526"/>
    <mergeCell ref="K521:K526"/>
    <mergeCell ref="B508:D508"/>
    <mergeCell ref="C509:D509"/>
    <mergeCell ref="D510:D515"/>
    <mergeCell ref="I510:I515"/>
    <mergeCell ref="K510:K515"/>
    <mergeCell ref="C516:D516"/>
    <mergeCell ref="C493:D493"/>
    <mergeCell ref="D494:D499"/>
    <mergeCell ref="I494:I499"/>
    <mergeCell ref="K494:K499"/>
    <mergeCell ref="C500:D500"/>
    <mergeCell ref="D501:D507"/>
    <mergeCell ref="I501:I507"/>
    <mergeCell ref="K501:K507"/>
    <mergeCell ref="D483:D488"/>
    <mergeCell ref="I483:I488"/>
    <mergeCell ref="K483:K488"/>
    <mergeCell ref="C489:D489"/>
    <mergeCell ref="D490:D491"/>
    <mergeCell ref="I490:I492"/>
    <mergeCell ref="K490:K492"/>
    <mergeCell ref="C473:D473"/>
    <mergeCell ref="D474:D480"/>
    <mergeCell ref="I474:I480"/>
    <mergeCell ref="K474:K480"/>
    <mergeCell ref="B481:D481"/>
    <mergeCell ref="C482:D482"/>
    <mergeCell ref="D463:D464"/>
    <mergeCell ref="I463:I465"/>
    <mergeCell ref="K463:K465"/>
    <mergeCell ref="C466:D466"/>
    <mergeCell ref="D467:D472"/>
    <mergeCell ref="I467:I472"/>
    <mergeCell ref="K467:K472"/>
    <mergeCell ref="B454:D454"/>
    <mergeCell ref="C455:D455"/>
    <mergeCell ref="D456:D461"/>
    <mergeCell ref="I456:I461"/>
    <mergeCell ref="K456:K461"/>
    <mergeCell ref="C462:D462"/>
    <mergeCell ref="C439:D439"/>
    <mergeCell ref="D440:D445"/>
    <mergeCell ref="I440:I445"/>
    <mergeCell ref="K440:K445"/>
    <mergeCell ref="C446:D446"/>
    <mergeCell ref="D447:D453"/>
    <mergeCell ref="I447:I453"/>
    <mergeCell ref="K447:K453"/>
    <mergeCell ref="D429:D434"/>
    <mergeCell ref="I429:I434"/>
    <mergeCell ref="K429:K434"/>
    <mergeCell ref="C435:D435"/>
    <mergeCell ref="D436:D437"/>
    <mergeCell ref="I436:I438"/>
    <mergeCell ref="K436:K438"/>
    <mergeCell ref="C419:D419"/>
    <mergeCell ref="D420:D426"/>
    <mergeCell ref="I420:I426"/>
    <mergeCell ref="K420:K426"/>
    <mergeCell ref="B427:D427"/>
    <mergeCell ref="C428:D428"/>
    <mergeCell ref="D409:D410"/>
    <mergeCell ref="I409:I411"/>
    <mergeCell ref="K409:K411"/>
    <mergeCell ref="C412:D412"/>
    <mergeCell ref="D413:D418"/>
    <mergeCell ref="I413:I418"/>
    <mergeCell ref="K413:K418"/>
    <mergeCell ref="B400:D400"/>
    <mergeCell ref="C401:D401"/>
    <mergeCell ref="D402:D407"/>
    <mergeCell ref="I402:I407"/>
    <mergeCell ref="K402:K407"/>
    <mergeCell ref="C408:D408"/>
    <mergeCell ref="C385:D385"/>
    <mergeCell ref="D386:D391"/>
    <mergeCell ref="I386:I391"/>
    <mergeCell ref="K386:K391"/>
    <mergeCell ref="C392:D392"/>
    <mergeCell ref="D393:D399"/>
    <mergeCell ref="I393:I399"/>
    <mergeCell ref="K393:K399"/>
    <mergeCell ref="D375:D380"/>
    <mergeCell ref="I375:I380"/>
    <mergeCell ref="K375:K380"/>
    <mergeCell ref="C381:D381"/>
    <mergeCell ref="D382:D383"/>
    <mergeCell ref="I382:I384"/>
    <mergeCell ref="K382:K384"/>
    <mergeCell ref="C365:D365"/>
    <mergeCell ref="D366:D372"/>
    <mergeCell ref="I366:I372"/>
    <mergeCell ref="K366:K372"/>
    <mergeCell ref="B373:D373"/>
    <mergeCell ref="C374:D374"/>
    <mergeCell ref="D355:D356"/>
    <mergeCell ref="I355:I357"/>
    <mergeCell ref="K355:K357"/>
    <mergeCell ref="C358:D358"/>
    <mergeCell ref="D359:D364"/>
    <mergeCell ref="I359:I364"/>
    <mergeCell ref="K359:K364"/>
    <mergeCell ref="B346:D346"/>
    <mergeCell ref="C347:D347"/>
    <mergeCell ref="D348:D353"/>
    <mergeCell ref="I348:I353"/>
    <mergeCell ref="K348:K353"/>
    <mergeCell ref="C354:D354"/>
    <mergeCell ref="C331:D331"/>
    <mergeCell ref="D332:D337"/>
    <mergeCell ref="I332:I337"/>
    <mergeCell ref="K332:K337"/>
    <mergeCell ref="C338:D338"/>
    <mergeCell ref="D339:D345"/>
    <mergeCell ref="I339:I345"/>
    <mergeCell ref="K339:K345"/>
    <mergeCell ref="D321:D326"/>
    <mergeCell ref="I321:I326"/>
    <mergeCell ref="K321:K326"/>
    <mergeCell ref="C327:D327"/>
    <mergeCell ref="D328:D329"/>
    <mergeCell ref="I328:I330"/>
    <mergeCell ref="K328:K330"/>
    <mergeCell ref="C311:D311"/>
    <mergeCell ref="D312:D318"/>
    <mergeCell ref="I312:I318"/>
    <mergeCell ref="K312:K318"/>
    <mergeCell ref="B319:D319"/>
    <mergeCell ref="C320:D320"/>
    <mergeCell ref="D301:D302"/>
    <mergeCell ref="I301:I303"/>
    <mergeCell ref="K301:K303"/>
    <mergeCell ref="C304:D304"/>
    <mergeCell ref="D305:D310"/>
    <mergeCell ref="I305:I310"/>
    <mergeCell ref="K305:K310"/>
    <mergeCell ref="B292:D292"/>
    <mergeCell ref="C293:D293"/>
    <mergeCell ref="D294:D299"/>
    <mergeCell ref="I294:I299"/>
    <mergeCell ref="K294:K299"/>
    <mergeCell ref="C300:D300"/>
    <mergeCell ref="C277:D277"/>
    <mergeCell ref="D278:D283"/>
    <mergeCell ref="I278:I283"/>
    <mergeCell ref="K278:K283"/>
    <mergeCell ref="C284:D284"/>
    <mergeCell ref="D285:D291"/>
    <mergeCell ref="I285:I291"/>
    <mergeCell ref="K285:K291"/>
    <mergeCell ref="D267:D272"/>
    <mergeCell ref="I267:I272"/>
    <mergeCell ref="K267:K272"/>
    <mergeCell ref="C273:D273"/>
    <mergeCell ref="D274:D275"/>
    <mergeCell ref="I274:I276"/>
    <mergeCell ref="K274:K276"/>
    <mergeCell ref="C257:D257"/>
    <mergeCell ref="D258:D264"/>
    <mergeCell ref="I258:I264"/>
    <mergeCell ref="K258:K264"/>
    <mergeCell ref="B265:D265"/>
    <mergeCell ref="C266:D266"/>
    <mergeCell ref="D247:D248"/>
    <mergeCell ref="I247:I249"/>
    <mergeCell ref="K247:K249"/>
    <mergeCell ref="C250:D250"/>
    <mergeCell ref="D251:D256"/>
    <mergeCell ref="I251:I256"/>
    <mergeCell ref="K251:K256"/>
    <mergeCell ref="B238:D238"/>
    <mergeCell ref="C239:D239"/>
    <mergeCell ref="D240:D245"/>
    <mergeCell ref="I240:I245"/>
    <mergeCell ref="K240:K245"/>
    <mergeCell ref="C246:D246"/>
    <mergeCell ref="C223:D223"/>
    <mergeCell ref="D224:D229"/>
    <mergeCell ref="I224:I229"/>
    <mergeCell ref="K224:K229"/>
    <mergeCell ref="C230:D230"/>
    <mergeCell ref="D231:D237"/>
    <mergeCell ref="I231:I237"/>
    <mergeCell ref="K231:K237"/>
    <mergeCell ref="D213:D218"/>
    <mergeCell ref="I213:I218"/>
    <mergeCell ref="K213:K218"/>
    <mergeCell ref="C219:D219"/>
    <mergeCell ref="D220:D221"/>
    <mergeCell ref="I220:I222"/>
    <mergeCell ref="K220:K222"/>
    <mergeCell ref="C203:D203"/>
    <mergeCell ref="D204:D210"/>
    <mergeCell ref="I204:I210"/>
    <mergeCell ref="K204:K210"/>
    <mergeCell ref="B211:D211"/>
    <mergeCell ref="C212:D212"/>
    <mergeCell ref="D193:D194"/>
    <mergeCell ref="I193:I195"/>
    <mergeCell ref="K193:K195"/>
    <mergeCell ref="C196:D196"/>
    <mergeCell ref="D197:D202"/>
    <mergeCell ref="I197:I202"/>
    <mergeCell ref="K197:K202"/>
    <mergeCell ref="B184:D184"/>
    <mergeCell ref="C185:D185"/>
    <mergeCell ref="D186:D191"/>
    <mergeCell ref="I186:I191"/>
    <mergeCell ref="K186:K191"/>
    <mergeCell ref="C192:D192"/>
    <mergeCell ref="C169:D169"/>
    <mergeCell ref="D170:D175"/>
    <mergeCell ref="I170:I175"/>
    <mergeCell ref="K170:K175"/>
    <mergeCell ref="C176:D176"/>
    <mergeCell ref="D177:D183"/>
    <mergeCell ref="I177:I183"/>
    <mergeCell ref="K177:K183"/>
    <mergeCell ref="D159:D164"/>
    <mergeCell ref="I159:I164"/>
    <mergeCell ref="K159:K164"/>
    <mergeCell ref="C165:D165"/>
    <mergeCell ref="D166:D167"/>
    <mergeCell ref="I166:I168"/>
    <mergeCell ref="K166:K168"/>
    <mergeCell ref="C149:D149"/>
    <mergeCell ref="D150:D156"/>
    <mergeCell ref="I150:I156"/>
    <mergeCell ref="K150:K156"/>
    <mergeCell ref="B157:D157"/>
    <mergeCell ref="C158:D158"/>
    <mergeCell ref="D139:D140"/>
    <mergeCell ref="I139:I141"/>
    <mergeCell ref="K139:K141"/>
    <mergeCell ref="C142:D142"/>
    <mergeCell ref="D143:D148"/>
    <mergeCell ref="I143:I148"/>
    <mergeCell ref="K143:K148"/>
    <mergeCell ref="B130:D130"/>
    <mergeCell ref="C131:D131"/>
    <mergeCell ref="D132:D137"/>
    <mergeCell ref="I132:I137"/>
    <mergeCell ref="K132:K137"/>
    <mergeCell ref="C138:D138"/>
    <mergeCell ref="C115:D115"/>
    <mergeCell ref="D116:D121"/>
    <mergeCell ref="I116:I121"/>
    <mergeCell ref="K116:K121"/>
    <mergeCell ref="C122:D122"/>
    <mergeCell ref="D123:D129"/>
    <mergeCell ref="I123:I129"/>
    <mergeCell ref="K123:K129"/>
    <mergeCell ref="D105:D110"/>
    <mergeCell ref="I105:I110"/>
    <mergeCell ref="K105:K110"/>
    <mergeCell ref="C111:D111"/>
    <mergeCell ref="D112:D113"/>
    <mergeCell ref="I112:I114"/>
    <mergeCell ref="K112:K114"/>
    <mergeCell ref="C95:D95"/>
    <mergeCell ref="D96:D102"/>
    <mergeCell ref="I96:I102"/>
    <mergeCell ref="K96:K102"/>
    <mergeCell ref="B103:D103"/>
    <mergeCell ref="C104:D104"/>
    <mergeCell ref="D85:D86"/>
    <mergeCell ref="I85:I87"/>
    <mergeCell ref="K85:K87"/>
    <mergeCell ref="C88:D88"/>
    <mergeCell ref="D89:D94"/>
    <mergeCell ref="I89:I94"/>
    <mergeCell ref="K89:K94"/>
    <mergeCell ref="B76:D76"/>
    <mergeCell ref="C77:D77"/>
    <mergeCell ref="D78:D83"/>
    <mergeCell ref="I78:I83"/>
    <mergeCell ref="K78:K83"/>
    <mergeCell ref="C84:D84"/>
    <mergeCell ref="C61:D61"/>
    <mergeCell ref="D62:D67"/>
    <mergeCell ref="I62:I67"/>
    <mergeCell ref="K62:K67"/>
    <mergeCell ref="C68:D68"/>
    <mergeCell ref="D69:D75"/>
    <mergeCell ref="I69:I75"/>
    <mergeCell ref="K69:K75"/>
    <mergeCell ref="C50:D50"/>
    <mergeCell ref="D51:D56"/>
    <mergeCell ref="I51:I56"/>
    <mergeCell ref="K51:K56"/>
    <mergeCell ref="C57:D57"/>
    <mergeCell ref="D58:D59"/>
    <mergeCell ref="I58:I60"/>
    <mergeCell ref="K58:K60"/>
    <mergeCell ref="D35:D40"/>
    <mergeCell ref="I35:I40"/>
    <mergeCell ref="K35:K40"/>
    <mergeCell ref="C41:D41"/>
    <mergeCell ref="D42:D48"/>
    <mergeCell ref="I42:I48"/>
    <mergeCell ref="K42:K48"/>
    <mergeCell ref="K24:K29"/>
    <mergeCell ref="C30:D30"/>
    <mergeCell ref="D31:D32"/>
    <mergeCell ref="I31:I33"/>
    <mergeCell ref="K31:K33"/>
    <mergeCell ref="C34:D34"/>
    <mergeCell ref="C20:D20"/>
    <mergeCell ref="C21:D21"/>
    <mergeCell ref="B22:D22"/>
    <mergeCell ref="C23:D23"/>
    <mergeCell ref="D24:D29"/>
    <mergeCell ref="I24:I29"/>
    <mergeCell ref="C14:D14"/>
    <mergeCell ref="C15:D15"/>
    <mergeCell ref="C16:D16"/>
    <mergeCell ref="B17:D17"/>
    <mergeCell ref="C18:D18"/>
    <mergeCell ref="C19:D19"/>
    <mergeCell ref="C8:D8"/>
    <mergeCell ref="C9:D9"/>
    <mergeCell ref="C10:D10"/>
    <mergeCell ref="C11:D11"/>
    <mergeCell ref="B12:D12"/>
    <mergeCell ref="C13:D13"/>
    <mergeCell ref="B4:C6"/>
    <mergeCell ref="D4:D6"/>
    <mergeCell ref="E4:G4"/>
    <mergeCell ref="H4:J4"/>
    <mergeCell ref="K4:K5"/>
    <mergeCell ref="B7:D7"/>
  </mergeCells>
  <phoneticPr fontId="5"/>
  <pageMargins left="0.59055118110236227" right="0.59055118110236227" top="0.78740157480314965" bottom="0.78740157480314965" header="0.39370078740157483" footer="0.39370078740157483"/>
  <pageSetup paperSize="9" fitToHeight="0" orientation="portrait" r:id="rId1"/>
  <headerFooter alignWithMargins="0">
    <oddHeader>&amp;R&amp;"ＭＳ Ｐゴシック,標準"19.都市計画</oddHeader>
    <oddFooter>&amp;C&amp;"ＭＳ Ｐゴシック,標準"-137-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BC87-DA93-497B-8D7A-46289F96D775}">
  <dimension ref="A1:L183"/>
  <sheetViews>
    <sheetView showGridLines="0" zoomScaleNormal="100" zoomScaleSheetLayoutView="100" workbookViewId="0">
      <selection activeCell="F125" sqref="F125"/>
    </sheetView>
  </sheetViews>
  <sheetFormatPr defaultColWidth="9" defaultRowHeight="11.25" outlineLevelRow="1" x14ac:dyDescent="0.15"/>
  <cols>
    <col min="1" max="1" width="1.625" style="48" customWidth="1"/>
    <col min="2" max="2" width="3.625" style="48" customWidth="1"/>
    <col min="3" max="3" width="12.625" style="48" customWidth="1"/>
    <col min="4" max="4" width="10.125" style="48" customWidth="1"/>
    <col min="5" max="10" width="10.625" style="48" customWidth="1"/>
    <col min="11" max="16384" width="9" style="48"/>
  </cols>
  <sheetData>
    <row r="1" spans="1:10" ht="30" customHeight="1" x14ac:dyDescent="0.15">
      <c r="A1" s="85" t="s">
        <v>467</v>
      </c>
      <c r="B1" s="85"/>
    </row>
    <row r="2" spans="1:10" ht="7.5" customHeight="1" x14ac:dyDescent="0.15">
      <c r="A2" s="85"/>
      <c r="B2" s="85"/>
    </row>
    <row r="3" spans="1:10" ht="22.5" customHeight="1" x14ac:dyDescent="0.15">
      <c r="B3" s="380"/>
      <c r="D3" s="46"/>
      <c r="E3" s="381"/>
      <c r="F3" s="381"/>
      <c r="G3" s="381"/>
      <c r="H3" s="381"/>
      <c r="I3" s="381"/>
    </row>
    <row r="4" spans="1:10" ht="15" customHeight="1" x14ac:dyDescent="0.15">
      <c r="B4" s="382" t="s">
        <v>468</v>
      </c>
      <c r="C4" s="383"/>
      <c r="D4" s="384"/>
      <c r="E4" s="385" t="s">
        <v>76</v>
      </c>
      <c r="F4" s="385"/>
      <c r="G4" s="385"/>
      <c r="H4" s="385" t="s">
        <v>469</v>
      </c>
      <c r="I4" s="385"/>
      <c r="J4" s="385"/>
    </row>
    <row r="5" spans="1:10" ht="15" customHeight="1" x14ac:dyDescent="0.15">
      <c r="B5" s="386"/>
      <c r="C5" s="387"/>
      <c r="D5" s="388"/>
      <c r="E5" s="389" t="s">
        <v>470</v>
      </c>
      <c r="F5" s="389" t="s">
        <v>471</v>
      </c>
      <c r="G5" s="389" t="s">
        <v>398</v>
      </c>
      <c r="H5" s="389" t="s">
        <v>399</v>
      </c>
      <c r="I5" s="389" t="s">
        <v>472</v>
      </c>
      <c r="J5" s="389" t="s">
        <v>398</v>
      </c>
    </row>
    <row r="6" spans="1:10" ht="15" customHeight="1" x14ac:dyDescent="0.15">
      <c r="B6" s="390"/>
      <c r="C6" s="391"/>
      <c r="D6" s="392"/>
      <c r="E6" s="393" t="s">
        <v>402</v>
      </c>
      <c r="F6" s="393" t="s">
        <v>402</v>
      </c>
      <c r="G6" s="393" t="s">
        <v>403</v>
      </c>
      <c r="H6" s="393" t="s">
        <v>402</v>
      </c>
      <c r="I6" s="393" t="s">
        <v>404</v>
      </c>
      <c r="J6" s="393" t="s">
        <v>403</v>
      </c>
    </row>
    <row r="7" spans="1:10" ht="18" hidden="1" customHeight="1" x14ac:dyDescent="0.15">
      <c r="B7" s="394" t="s">
        <v>409</v>
      </c>
      <c r="C7" s="395"/>
      <c r="D7" s="395"/>
      <c r="E7" s="396">
        <v>89.6</v>
      </c>
      <c r="F7" s="396">
        <v>89.6</v>
      </c>
      <c r="G7" s="397">
        <v>2810</v>
      </c>
      <c r="H7" s="398">
        <v>89.6</v>
      </c>
      <c r="I7" s="399">
        <v>16919</v>
      </c>
      <c r="J7" s="399">
        <v>1656</v>
      </c>
    </row>
    <row r="8" spans="1:10" ht="18" hidden="1" customHeight="1" x14ac:dyDescent="0.15">
      <c r="B8" s="400"/>
      <c r="C8" s="401" t="s">
        <v>473</v>
      </c>
      <c r="D8" s="402"/>
      <c r="E8" s="403">
        <v>38</v>
      </c>
      <c r="F8" s="403">
        <v>38</v>
      </c>
      <c r="G8" s="404">
        <v>1380</v>
      </c>
      <c r="H8" s="405">
        <v>38</v>
      </c>
      <c r="I8" s="404">
        <v>7008</v>
      </c>
      <c r="J8" s="404">
        <v>487</v>
      </c>
    </row>
    <row r="9" spans="1:10" ht="18" hidden="1" customHeight="1" x14ac:dyDescent="0.15">
      <c r="B9" s="400"/>
      <c r="C9" s="135" t="s">
        <v>474</v>
      </c>
      <c r="D9" s="406"/>
      <c r="E9" s="407">
        <v>14</v>
      </c>
      <c r="F9" s="407">
        <v>14</v>
      </c>
      <c r="G9" s="408">
        <v>460</v>
      </c>
      <c r="H9" s="409">
        <v>14</v>
      </c>
      <c r="I9" s="408">
        <v>3435</v>
      </c>
      <c r="J9" s="408">
        <v>341</v>
      </c>
    </row>
    <row r="10" spans="1:10" ht="18" hidden="1" customHeight="1" x14ac:dyDescent="0.15">
      <c r="B10" s="138"/>
      <c r="C10" s="410" t="s">
        <v>475</v>
      </c>
      <c r="D10" s="411"/>
      <c r="E10" s="412">
        <v>37.6</v>
      </c>
      <c r="F10" s="412">
        <v>37.6</v>
      </c>
      <c r="G10" s="413">
        <v>970</v>
      </c>
      <c r="H10" s="414">
        <v>37.6</v>
      </c>
      <c r="I10" s="413">
        <v>6476</v>
      </c>
      <c r="J10" s="413">
        <v>828</v>
      </c>
    </row>
    <row r="11" spans="1:10" ht="15" hidden="1" customHeight="1" x14ac:dyDescent="0.15">
      <c r="B11" s="394" t="s">
        <v>438</v>
      </c>
      <c r="C11" s="415"/>
      <c r="D11" s="416"/>
      <c r="E11" s="417">
        <f>SUM(E12:E14)</f>
        <v>89.6</v>
      </c>
      <c r="F11" s="417">
        <f>SUM(F12:F14)</f>
        <v>89.6</v>
      </c>
      <c r="G11" s="418">
        <f>SUM(G12:G14)</f>
        <v>2810</v>
      </c>
      <c r="H11" s="419">
        <f>SUM(H12:H14)</f>
        <v>89.6</v>
      </c>
      <c r="I11" s="420">
        <f>SUM(I12:I14)</f>
        <v>16919</v>
      </c>
      <c r="J11" s="420">
        <f>J12+J13+J14</f>
        <v>1676</v>
      </c>
    </row>
    <row r="12" spans="1:10" ht="15" hidden="1" customHeight="1" x14ac:dyDescent="0.15">
      <c r="B12" s="400"/>
      <c r="C12" s="401" t="s">
        <v>473</v>
      </c>
      <c r="D12" s="421"/>
      <c r="E12" s="422">
        <v>38</v>
      </c>
      <c r="F12" s="422">
        <v>38</v>
      </c>
      <c r="G12" s="404">
        <v>1380</v>
      </c>
      <c r="H12" s="405">
        <v>38</v>
      </c>
      <c r="I12" s="404">
        <v>7008</v>
      </c>
      <c r="J12" s="404">
        <v>468</v>
      </c>
    </row>
    <row r="13" spans="1:10" ht="15" hidden="1" customHeight="1" x14ac:dyDescent="0.15">
      <c r="B13" s="423"/>
      <c r="C13" s="135" t="s">
        <v>474</v>
      </c>
      <c r="D13" s="424"/>
      <c r="E13" s="425">
        <v>14</v>
      </c>
      <c r="F13" s="425">
        <v>14</v>
      </c>
      <c r="G13" s="408">
        <v>460</v>
      </c>
      <c r="H13" s="409">
        <v>14</v>
      </c>
      <c r="I13" s="408">
        <v>3435</v>
      </c>
      <c r="J13" s="408">
        <v>347</v>
      </c>
    </row>
    <row r="14" spans="1:10" ht="15" hidden="1" customHeight="1" x14ac:dyDescent="0.15">
      <c r="B14" s="400"/>
      <c r="C14" s="410" t="s">
        <v>475</v>
      </c>
      <c r="D14" s="426"/>
      <c r="E14" s="427">
        <v>37.6</v>
      </c>
      <c r="F14" s="427">
        <v>37.6</v>
      </c>
      <c r="G14" s="413">
        <v>970</v>
      </c>
      <c r="H14" s="414">
        <v>37.6</v>
      </c>
      <c r="I14" s="413">
        <v>6476</v>
      </c>
      <c r="J14" s="413">
        <v>861</v>
      </c>
    </row>
    <row r="15" spans="1:10" ht="15" hidden="1" customHeight="1" x14ac:dyDescent="0.15">
      <c r="B15" s="394" t="s">
        <v>443</v>
      </c>
      <c r="C15" s="415"/>
      <c r="D15" s="416"/>
      <c r="E15" s="417">
        <f>SUM(E16:E29)</f>
        <v>89.6</v>
      </c>
      <c r="F15" s="417">
        <f>SUM(F16:F29)</f>
        <v>89.6</v>
      </c>
      <c r="G15" s="418">
        <f>SUM(G16:G29)</f>
        <v>2810</v>
      </c>
      <c r="H15" s="419">
        <f>SUM(H16:H29)</f>
        <v>89.6</v>
      </c>
      <c r="I15" s="420">
        <f>SUM(I16:I29)</f>
        <v>16919</v>
      </c>
      <c r="J15" s="420">
        <f>J16+J21+J26</f>
        <v>1650</v>
      </c>
    </row>
    <row r="16" spans="1:10" ht="15" hidden="1" customHeight="1" x14ac:dyDescent="0.15">
      <c r="B16" s="400"/>
      <c r="C16" s="401" t="s">
        <v>473</v>
      </c>
      <c r="D16" s="421"/>
      <c r="E16" s="422">
        <v>38</v>
      </c>
      <c r="F16" s="422">
        <v>38</v>
      </c>
      <c r="G16" s="404">
        <v>1380</v>
      </c>
      <c r="H16" s="405">
        <v>38</v>
      </c>
      <c r="I16" s="404">
        <v>7008</v>
      </c>
      <c r="J16" s="404">
        <f>SUM(J17:J20)</f>
        <v>442</v>
      </c>
    </row>
    <row r="17" spans="2:10" ht="18" hidden="1" customHeight="1" outlineLevel="1" x14ac:dyDescent="0.15">
      <c r="B17" s="400"/>
      <c r="C17" s="428"/>
      <c r="D17" s="135" t="s">
        <v>476</v>
      </c>
      <c r="E17" s="425"/>
      <c r="F17" s="425"/>
      <c r="G17" s="408"/>
      <c r="H17" s="409"/>
      <c r="I17" s="408"/>
      <c r="J17" s="408">
        <v>51</v>
      </c>
    </row>
    <row r="18" spans="2:10" ht="18" hidden="1" customHeight="1" outlineLevel="1" x14ac:dyDescent="0.15">
      <c r="B18" s="400"/>
      <c r="C18" s="428"/>
      <c r="D18" s="135" t="s">
        <v>477</v>
      </c>
      <c r="E18" s="425"/>
      <c r="F18" s="425"/>
      <c r="G18" s="408"/>
      <c r="H18" s="409"/>
      <c r="I18" s="408"/>
      <c r="J18" s="408">
        <v>63</v>
      </c>
    </row>
    <row r="19" spans="2:10" ht="18" hidden="1" customHeight="1" outlineLevel="1" x14ac:dyDescent="0.15">
      <c r="B19" s="400"/>
      <c r="C19" s="428"/>
      <c r="D19" s="135" t="s">
        <v>478</v>
      </c>
      <c r="E19" s="425"/>
      <c r="F19" s="425"/>
      <c r="G19" s="408"/>
      <c r="H19" s="409"/>
      <c r="I19" s="408"/>
      <c r="J19" s="408">
        <v>157</v>
      </c>
    </row>
    <row r="20" spans="2:10" ht="18" hidden="1" customHeight="1" outlineLevel="1" x14ac:dyDescent="0.15">
      <c r="B20" s="400"/>
      <c r="C20" s="428"/>
      <c r="D20" s="135" t="s">
        <v>479</v>
      </c>
      <c r="E20" s="425"/>
      <c r="F20" s="425"/>
      <c r="G20" s="408"/>
      <c r="H20" s="409"/>
      <c r="I20" s="408"/>
      <c r="J20" s="408">
        <v>171</v>
      </c>
    </row>
    <row r="21" spans="2:10" ht="15" hidden="1" customHeight="1" collapsed="1" x14ac:dyDescent="0.15">
      <c r="B21" s="423"/>
      <c r="C21" s="135" t="s">
        <v>474</v>
      </c>
      <c r="D21" s="424"/>
      <c r="E21" s="425">
        <v>14</v>
      </c>
      <c r="F21" s="425">
        <v>14</v>
      </c>
      <c r="G21" s="408">
        <v>460</v>
      </c>
      <c r="H21" s="409">
        <v>14</v>
      </c>
      <c r="I21" s="408">
        <v>3435</v>
      </c>
      <c r="J21" s="408">
        <f>SUM(J22:J25)</f>
        <v>357</v>
      </c>
    </row>
    <row r="22" spans="2:10" ht="18" hidden="1" customHeight="1" outlineLevel="1" x14ac:dyDescent="0.15">
      <c r="B22" s="400"/>
      <c r="C22" s="428"/>
      <c r="D22" s="135" t="s">
        <v>480</v>
      </c>
      <c r="E22" s="425"/>
      <c r="F22" s="425"/>
      <c r="G22" s="408"/>
      <c r="H22" s="409"/>
      <c r="I22" s="408"/>
      <c r="J22" s="408">
        <v>133</v>
      </c>
    </row>
    <row r="23" spans="2:10" ht="18" hidden="1" customHeight="1" outlineLevel="1" x14ac:dyDescent="0.15">
      <c r="B23" s="400"/>
      <c r="C23" s="428"/>
      <c r="D23" s="135" t="s">
        <v>481</v>
      </c>
      <c r="E23" s="425"/>
      <c r="F23" s="425"/>
      <c r="G23" s="408"/>
      <c r="H23" s="409"/>
      <c r="I23" s="408"/>
      <c r="J23" s="408">
        <v>91</v>
      </c>
    </row>
    <row r="24" spans="2:10" ht="18" hidden="1" customHeight="1" outlineLevel="1" x14ac:dyDescent="0.15">
      <c r="B24" s="400"/>
      <c r="C24" s="428"/>
      <c r="D24" s="135" t="s">
        <v>482</v>
      </c>
      <c r="E24" s="425"/>
      <c r="F24" s="425"/>
      <c r="G24" s="408"/>
      <c r="H24" s="409"/>
      <c r="I24" s="408"/>
      <c r="J24" s="408">
        <v>71</v>
      </c>
    </row>
    <row r="25" spans="2:10" ht="18" hidden="1" customHeight="1" outlineLevel="1" x14ac:dyDescent="0.15">
      <c r="B25" s="400"/>
      <c r="C25" s="428"/>
      <c r="D25" s="135" t="s">
        <v>483</v>
      </c>
      <c r="E25" s="425"/>
      <c r="F25" s="425"/>
      <c r="G25" s="408"/>
      <c r="H25" s="409"/>
      <c r="I25" s="408"/>
      <c r="J25" s="408">
        <v>62</v>
      </c>
    </row>
    <row r="26" spans="2:10" ht="15" hidden="1" customHeight="1" collapsed="1" x14ac:dyDescent="0.15">
      <c r="B26" s="400"/>
      <c r="C26" s="410" t="s">
        <v>475</v>
      </c>
      <c r="D26" s="426"/>
      <c r="E26" s="427">
        <v>37.6</v>
      </c>
      <c r="F26" s="427">
        <v>37.6</v>
      </c>
      <c r="G26" s="413">
        <v>970</v>
      </c>
      <c r="H26" s="414">
        <v>37.6</v>
      </c>
      <c r="I26" s="413">
        <v>6476</v>
      </c>
      <c r="J26" s="413">
        <f>SUM(J27:J29)</f>
        <v>851</v>
      </c>
    </row>
    <row r="27" spans="2:10" ht="18" hidden="1" customHeight="1" outlineLevel="1" x14ac:dyDescent="0.15">
      <c r="B27" s="400"/>
      <c r="C27" s="429"/>
      <c r="D27" s="430" t="s">
        <v>484</v>
      </c>
      <c r="E27" s="431"/>
      <c r="F27" s="431"/>
      <c r="G27" s="432"/>
      <c r="H27" s="433"/>
      <c r="I27" s="432"/>
      <c r="J27" s="434">
        <v>376</v>
      </c>
    </row>
    <row r="28" spans="2:10" ht="18" hidden="1" customHeight="1" outlineLevel="1" x14ac:dyDescent="0.15">
      <c r="B28" s="400"/>
      <c r="C28" s="429"/>
      <c r="D28" s="135" t="s">
        <v>485</v>
      </c>
      <c r="E28" s="431"/>
      <c r="F28" s="431"/>
      <c r="G28" s="432"/>
      <c r="H28" s="433"/>
      <c r="I28" s="432"/>
      <c r="J28" s="408">
        <v>263</v>
      </c>
    </row>
    <row r="29" spans="2:10" ht="18" hidden="1" customHeight="1" outlineLevel="1" x14ac:dyDescent="0.15">
      <c r="B29" s="138"/>
      <c r="C29" s="435"/>
      <c r="D29" s="410" t="s">
        <v>486</v>
      </c>
      <c r="E29" s="436"/>
      <c r="F29" s="436"/>
      <c r="G29" s="437"/>
      <c r="H29" s="438"/>
      <c r="I29" s="437"/>
      <c r="J29" s="413">
        <v>212</v>
      </c>
    </row>
    <row r="30" spans="2:10" ht="15" hidden="1" customHeight="1" collapsed="1" x14ac:dyDescent="0.15">
      <c r="B30" s="394" t="s">
        <v>444</v>
      </c>
      <c r="C30" s="415"/>
      <c r="D30" s="416"/>
      <c r="E30" s="417">
        <f>SUM(E31:E44)</f>
        <v>89.6</v>
      </c>
      <c r="F30" s="417">
        <f>SUM(F31:F44)</f>
        <v>89.6</v>
      </c>
      <c r="G30" s="418">
        <f>SUM(G31:G44)</f>
        <v>2810</v>
      </c>
      <c r="H30" s="419">
        <f>SUM(H31:H44)</f>
        <v>89.6</v>
      </c>
      <c r="I30" s="420">
        <f>SUM(I31:I44)</f>
        <v>16919</v>
      </c>
      <c r="J30" s="420">
        <f>J31+J36+J41</f>
        <v>1796</v>
      </c>
    </row>
    <row r="31" spans="2:10" ht="15" hidden="1" customHeight="1" x14ac:dyDescent="0.15">
      <c r="B31" s="400"/>
      <c r="C31" s="401" t="s">
        <v>473</v>
      </c>
      <c r="D31" s="421"/>
      <c r="E31" s="422">
        <v>38</v>
      </c>
      <c r="F31" s="422">
        <v>38</v>
      </c>
      <c r="G31" s="404">
        <v>1380</v>
      </c>
      <c r="H31" s="405">
        <v>38</v>
      </c>
      <c r="I31" s="404">
        <v>7008</v>
      </c>
      <c r="J31" s="404">
        <f>SUM(J32:J35)</f>
        <v>430</v>
      </c>
    </row>
    <row r="32" spans="2:10" ht="18" hidden="1" customHeight="1" outlineLevel="1" x14ac:dyDescent="0.15">
      <c r="B32" s="400"/>
      <c r="C32" s="428"/>
      <c r="D32" s="135" t="s">
        <v>476</v>
      </c>
      <c r="E32" s="425"/>
      <c r="F32" s="425"/>
      <c r="G32" s="408"/>
      <c r="H32" s="409"/>
      <c r="I32" s="408"/>
      <c r="J32" s="408">
        <v>48</v>
      </c>
    </row>
    <row r="33" spans="2:10" ht="18" hidden="1" customHeight="1" outlineLevel="1" x14ac:dyDescent="0.15">
      <c r="B33" s="400"/>
      <c r="C33" s="428"/>
      <c r="D33" s="135" t="s">
        <v>477</v>
      </c>
      <c r="E33" s="425"/>
      <c r="F33" s="425"/>
      <c r="G33" s="408"/>
      <c r="H33" s="409"/>
      <c r="I33" s="408"/>
      <c r="J33" s="408">
        <v>63</v>
      </c>
    </row>
    <row r="34" spans="2:10" ht="18" hidden="1" customHeight="1" outlineLevel="1" x14ac:dyDescent="0.15">
      <c r="B34" s="400"/>
      <c r="C34" s="428"/>
      <c r="D34" s="135" t="s">
        <v>478</v>
      </c>
      <c r="E34" s="425"/>
      <c r="F34" s="425"/>
      <c r="G34" s="408"/>
      <c r="H34" s="409"/>
      <c r="I34" s="408"/>
      <c r="J34" s="408">
        <v>156</v>
      </c>
    </row>
    <row r="35" spans="2:10" ht="18" hidden="1" customHeight="1" outlineLevel="1" x14ac:dyDescent="0.15">
      <c r="B35" s="400"/>
      <c r="C35" s="428"/>
      <c r="D35" s="135" t="s">
        <v>479</v>
      </c>
      <c r="E35" s="425"/>
      <c r="F35" s="425"/>
      <c r="G35" s="408"/>
      <c r="H35" s="409"/>
      <c r="I35" s="408"/>
      <c r="J35" s="408">
        <v>163</v>
      </c>
    </row>
    <row r="36" spans="2:10" ht="15" hidden="1" customHeight="1" collapsed="1" x14ac:dyDescent="0.15">
      <c r="B36" s="423"/>
      <c r="C36" s="135" t="s">
        <v>474</v>
      </c>
      <c r="D36" s="424"/>
      <c r="E36" s="425">
        <v>14</v>
      </c>
      <c r="F36" s="425">
        <v>14</v>
      </c>
      <c r="G36" s="408">
        <v>460</v>
      </c>
      <c r="H36" s="409">
        <v>14</v>
      </c>
      <c r="I36" s="408">
        <v>3435</v>
      </c>
      <c r="J36" s="408">
        <f>SUM(J37:J40)</f>
        <v>366</v>
      </c>
    </row>
    <row r="37" spans="2:10" ht="18" hidden="1" customHeight="1" outlineLevel="1" x14ac:dyDescent="0.15">
      <c r="B37" s="400"/>
      <c r="C37" s="428"/>
      <c r="D37" s="135" t="s">
        <v>480</v>
      </c>
      <c r="E37" s="425"/>
      <c r="F37" s="425"/>
      <c r="G37" s="408"/>
      <c r="H37" s="409"/>
      <c r="I37" s="408"/>
      <c r="J37" s="408">
        <v>141</v>
      </c>
    </row>
    <row r="38" spans="2:10" ht="18" hidden="1" customHeight="1" outlineLevel="1" x14ac:dyDescent="0.15">
      <c r="B38" s="400"/>
      <c r="C38" s="428"/>
      <c r="D38" s="135" t="s">
        <v>481</v>
      </c>
      <c r="E38" s="425"/>
      <c r="F38" s="425"/>
      <c r="G38" s="408"/>
      <c r="H38" s="409"/>
      <c r="I38" s="408"/>
      <c r="J38" s="408">
        <v>89</v>
      </c>
    </row>
    <row r="39" spans="2:10" ht="18" hidden="1" customHeight="1" outlineLevel="1" x14ac:dyDescent="0.15">
      <c r="B39" s="400"/>
      <c r="C39" s="428"/>
      <c r="D39" s="135" t="s">
        <v>482</v>
      </c>
      <c r="E39" s="425"/>
      <c r="F39" s="425"/>
      <c r="G39" s="408"/>
      <c r="H39" s="409"/>
      <c r="I39" s="408"/>
      <c r="J39" s="408">
        <v>73</v>
      </c>
    </row>
    <row r="40" spans="2:10" ht="18" hidden="1" customHeight="1" outlineLevel="1" x14ac:dyDescent="0.15">
      <c r="B40" s="400"/>
      <c r="C40" s="428"/>
      <c r="D40" s="135" t="s">
        <v>483</v>
      </c>
      <c r="E40" s="425"/>
      <c r="F40" s="425"/>
      <c r="G40" s="408"/>
      <c r="H40" s="409"/>
      <c r="I40" s="408"/>
      <c r="J40" s="408">
        <v>63</v>
      </c>
    </row>
    <row r="41" spans="2:10" ht="15" hidden="1" customHeight="1" collapsed="1" x14ac:dyDescent="0.15">
      <c r="B41" s="400"/>
      <c r="C41" s="410" t="s">
        <v>475</v>
      </c>
      <c r="D41" s="426"/>
      <c r="E41" s="427">
        <v>37.6</v>
      </c>
      <c r="F41" s="427">
        <v>37.6</v>
      </c>
      <c r="G41" s="413">
        <v>970</v>
      </c>
      <c r="H41" s="414">
        <v>37.6</v>
      </c>
      <c r="I41" s="413">
        <v>6476</v>
      </c>
      <c r="J41" s="413">
        <f>SUM(J42:J44)</f>
        <v>1000</v>
      </c>
    </row>
    <row r="42" spans="2:10" ht="18" hidden="1" customHeight="1" outlineLevel="1" x14ac:dyDescent="0.15">
      <c r="B42" s="400"/>
      <c r="C42" s="429"/>
      <c r="D42" s="430" t="s">
        <v>484</v>
      </c>
      <c r="E42" s="431"/>
      <c r="F42" s="431"/>
      <c r="G42" s="432"/>
      <c r="H42" s="433"/>
      <c r="I42" s="432"/>
      <c r="J42" s="434">
        <v>385</v>
      </c>
    </row>
    <row r="43" spans="2:10" ht="18" hidden="1" customHeight="1" outlineLevel="1" x14ac:dyDescent="0.15">
      <c r="B43" s="400"/>
      <c r="C43" s="429"/>
      <c r="D43" s="135" t="s">
        <v>485</v>
      </c>
      <c r="E43" s="431"/>
      <c r="F43" s="431"/>
      <c r="G43" s="432"/>
      <c r="H43" s="433"/>
      <c r="I43" s="432"/>
      <c r="J43" s="408">
        <v>267</v>
      </c>
    </row>
    <row r="44" spans="2:10" ht="18" hidden="1" customHeight="1" outlineLevel="1" x14ac:dyDescent="0.15">
      <c r="B44" s="138"/>
      <c r="C44" s="435"/>
      <c r="D44" s="410" t="s">
        <v>486</v>
      </c>
      <c r="E44" s="436"/>
      <c r="F44" s="436"/>
      <c r="G44" s="437"/>
      <c r="H44" s="438"/>
      <c r="I44" s="437"/>
      <c r="J44" s="413">
        <v>348</v>
      </c>
    </row>
    <row r="45" spans="2:10" ht="15" customHeight="1" collapsed="1" x14ac:dyDescent="0.15">
      <c r="B45" s="394" t="s">
        <v>445</v>
      </c>
      <c r="C45" s="415"/>
      <c r="D45" s="416"/>
      <c r="E45" s="417">
        <f>SUM(E46:E59)</f>
        <v>89.6</v>
      </c>
      <c r="F45" s="417">
        <f>SUM(F46:F59)</f>
        <v>89.6</v>
      </c>
      <c r="G45" s="418">
        <f>SUM(G46:G59)</f>
        <v>2810</v>
      </c>
      <c r="H45" s="419">
        <f>SUM(H46:H59)</f>
        <v>89.6</v>
      </c>
      <c r="I45" s="420">
        <f>SUM(I46:I59)</f>
        <v>16919</v>
      </c>
      <c r="J45" s="420">
        <f>J46+J51+J56</f>
        <v>1839</v>
      </c>
    </row>
    <row r="46" spans="2:10" ht="15" customHeight="1" x14ac:dyDescent="0.15">
      <c r="B46" s="400"/>
      <c r="C46" s="401" t="s">
        <v>473</v>
      </c>
      <c r="D46" s="421"/>
      <c r="E46" s="422">
        <v>38</v>
      </c>
      <c r="F46" s="422">
        <v>38</v>
      </c>
      <c r="G46" s="404">
        <v>1380</v>
      </c>
      <c r="H46" s="405">
        <v>38</v>
      </c>
      <c r="I46" s="404">
        <v>7008</v>
      </c>
      <c r="J46" s="404">
        <f>SUM(J47:J50)</f>
        <v>425</v>
      </c>
    </row>
    <row r="47" spans="2:10" ht="18" hidden="1" customHeight="1" outlineLevel="1" x14ac:dyDescent="0.15">
      <c r="B47" s="400"/>
      <c r="C47" s="429"/>
      <c r="D47" s="430" t="s">
        <v>476</v>
      </c>
      <c r="E47" s="439"/>
      <c r="F47" s="439"/>
      <c r="G47" s="439"/>
      <c r="H47" s="439"/>
      <c r="I47" s="439"/>
      <c r="J47" s="434">
        <v>51</v>
      </c>
    </row>
    <row r="48" spans="2:10" ht="18" hidden="1" customHeight="1" outlineLevel="1" x14ac:dyDescent="0.15">
      <c r="B48" s="400"/>
      <c r="C48" s="429"/>
      <c r="D48" s="430" t="s">
        <v>477</v>
      </c>
      <c r="E48" s="439"/>
      <c r="F48" s="439"/>
      <c r="G48" s="439"/>
      <c r="H48" s="439"/>
      <c r="I48" s="439"/>
      <c r="J48" s="408">
        <v>61</v>
      </c>
    </row>
    <row r="49" spans="2:10" ht="18" hidden="1" customHeight="1" outlineLevel="1" x14ac:dyDescent="0.15">
      <c r="B49" s="400"/>
      <c r="C49" s="429"/>
      <c r="D49" s="430" t="s">
        <v>478</v>
      </c>
      <c r="E49" s="439"/>
      <c r="F49" s="439"/>
      <c r="G49" s="439"/>
      <c r="H49" s="439"/>
      <c r="I49" s="439"/>
      <c r="J49" s="408">
        <v>153</v>
      </c>
    </row>
    <row r="50" spans="2:10" ht="18" hidden="1" customHeight="1" outlineLevel="1" x14ac:dyDescent="0.15">
      <c r="B50" s="400"/>
      <c r="C50" s="429"/>
      <c r="D50" s="440" t="s">
        <v>479</v>
      </c>
      <c r="E50" s="439"/>
      <c r="F50" s="439"/>
      <c r="G50" s="439"/>
      <c r="H50" s="439"/>
      <c r="I50" s="439"/>
      <c r="J50" s="408">
        <v>160</v>
      </c>
    </row>
    <row r="51" spans="2:10" ht="15" customHeight="1" collapsed="1" x14ac:dyDescent="0.15">
      <c r="B51" s="423"/>
      <c r="C51" s="135" t="s">
        <v>474</v>
      </c>
      <c r="D51" s="424"/>
      <c r="E51" s="425">
        <v>14</v>
      </c>
      <c r="F51" s="425">
        <v>14</v>
      </c>
      <c r="G51" s="408">
        <v>460</v>
      </c>
      <c r="H51" s="409">
        <v>14</v>
      </c>
      <c r="I51" s="408">
        <v>3435</v>
      </c>
      <c r="J51" s="408">
        <f>SUM(J52:J55)</f>
        <v>396</v>
      </c>
    </row>
    <row r="52" spans="2:10" ht="18" hidden="1" customHeight="1" outlineLevel="1" x14ac:dyDescent="0.15">
      <c r="B52" s="400"/>
      <c r="C52" s="429"/>
      <c r="D52" s="430" t="s">
        <v>480</v>
      </c>
      <c r="E52" s="439"/>
      <c r="F52" s="439"/>
      <c r="G52" s="439"/>
      <c r="H52" s="439"/>
      <c r="I52" s="439"/>
      <c r="J52" s="434">
        <v>169</v>
      </c>
    </row>
    <row r="53" spans="2:10" ht="18" hidden="1" customHeight="1" outlineLevel="1" x14ac:dyDescent="0.15">
      <c r="B53" s="400"/>
      <c r="C53" s="429"/>
      <c r="D53" s="135" t="s">
        <v>481</v>
      </c>
      <c r="E53" s="439"/>
      <c r="F53" s="439"/>
      <c r="G53" s="439"/>
      <c r="H53" s="439"/>
      <c r="I53" s="439"/>
      <c r="J53" s="408">
        <v>90</v>
      </c>
    </row>
    <row r="54" spans="2:10" ht="18" hidden="1" customHeight="1" outlineLevel="1" x14ac:dyDescent="0.15">
      <c r="B54" s="400"/>
      <c r="C54" s="429"/>
      <c r="D54" s="135" t="s">
        <v>482</v>
      </c>
      <c r="E54" s="439"/>
      <c r="F54" s="439"/>
      <c r="G54" s="439"/>
      <c r="H54" s="439"/>
      <c r="I54" s="439"/>
      <c r="J54" s="408">
        <v>72</v>
      </c>
    </row>
    <row r="55" spans="2:10" ht="18" hidden="1" customHeight="1" outlineLevel="1" x14ac:dyDescent="0.15">
      <c r="B55" s="400"/>
      <c r="C55" s="441"/>
      <c r="D55" s="135" t="s">
        <v>483</v>
      </c>
      <c r="E55" s="442"/>
      <c r="F55" s="442"/>
      <c r="G55" s="442"/>
      <c r="H55" s="442"/>
      <c r="I55" s="442"/>
      <c r="J55" s="408">
        <v>65</v>
      </c>
    </row>
    <row r="56" spans="2:10" ht="15" customHeight="1" collapsed="1" x14ac:dyDescent="0.15">
      <c r="B56" s="400"/>
      <c r="C56" s="135" t="s">
        <v>475</v>
      </c>
      <c r="D56" s="424"/>
      <c r="E56" s="427">
        <v>37.6</v>
      </c>
      <c r="F56" s="427">
        <v>37.6</v>
      </c>
      <c r="G56" s="413">
        <v>970</v>
      </c>
      <c r="H56" s="414">
        <v>37.6</v>
      </c>
      <c r="I56" s="413">
        <v>6476</v>
      </c>
      <c r="J56" s="413">
        <f>SUM(J57:J59)</f>
        <v>1018</v>
      </c>
    </row>
    <row r="57" spans="2:10" ht="18" hidden="1" customHeight="1" outlineLevel="1" x14ac:dyDescent="0.15">
      <c r="B57" s="400"/>
      <c r="C57" s="429"/>
      <c r="D57" s="430" t="s">
        <v>484</v>
      </c>
      <c r="E57" s="431"/>
      <c r="F57" s="431"/>
      <c r="G57" s="432"/>
      <c r="H57" s="433"/>
      <c r="I57" s="432"/>
      <c r="J57" s="434">
        <v>400</v>
      </c>
    </row>
    <row r="58" spans="2:10" ht="18" hidden="1" customHeight="1" outlineLevel="1" x14ac:dyDescent="0.15">
      <c r="B58" s="400"/>
      <c r="C58" s="429"/>
      <c r="D58" s="135" t="s">
        <v>485</v>
      </c>
      <c r="E58" s="431"/>
      <c r="F58" s="431"/>
      <c r="G58" s="432"/>
      <c r="H58" s="433"/>
      <c r="I58" s="432"/>
      <c r="J58" s="408">
        <v>266</v>
      </c>
    </row>
    <row r="59" spans="2:10" ht="18" hidden="1" customHeight="1" outlineLevel="1" x14ac:dyDescent="0.15">
      <c r="B59" s="138"/>
      <c r="C59" s="435"/>
      <c r="D59" s="410" t="s">
        <v>486</v>
      </c>
      <c r="E59" s="436"/>
      <c r="F59" s="436"/>
      <c r="G59" s="437"/>
      <c r="H59" s="438"/>
      <c r="I59" s="437"/>
      <c r="J59" s="413">
        <v>352</v>
      </c>
    </row>
    <row r="60" spans="2:10" ht="15" customHeight="1" collapsed="1" x14ac:dyDescent="0.15">
      <c r="B60" s="394" t="s">
        <v>446</v>
      </c>
      <c r="C60" s="415"/>
      <c r="D60" s="416"/>
      <c r="E60" s="417">
        <f>SUM(E61:E74)</f>
        <v>89.6</v>
      </c>
      <c r="F60" s="417">
        <f>SUM(F61:F74)</f>
        <v>89.6</v>
      </c>
      <c r="G60" s="418">
        <f>SUM(G61:G74)</f>
        <v>2810</v>
      </c>
      <c r="H60" s="419">
        <f>SUM(H61:H74)</f>
        <v>89.6</v>
      </c>
      <c r="I60" s="420">
        <f>SUM(I61:I74)</f>
        <v>16919</v>
      </c>
      <c r="J60" s="420">
        <f>J61+J66+J71</f>
        <v>1644</v>
      </c>
    </row>
    <row r="61" spans="2:10" ht="15" customHeight="1" x14ac:dyDescent="0.15">
      <c r="B61" s="400"/>
      <c r="C61" s="401" t="s">
        <v>473</v>
      </c>
      <c r="D61" s="421"/>
      <c r="E61" s="422">
        <v>38</v>
      </c>
      <c r="F61" s="422">
        <v>38</v>
      </c>
      <c r="G61" s="404">
        <v>1380</v>
      </c>
      <c r="H61" s="405">
        <v>38</v>
      </c>
      <c r="I61" s="404">
        <v>7008</v>
      </c>
      <c r="J61" s="404">
        <f>SUM(J62:J65)</f>
        <v>410</v>
      </c>
    </row>
    <row r="62" spans="2:10" ht="18" hidden="1" customHeight="1" outlineLevel="1" x14ac:dyDescent="0.15">
      <c r="B62" s="400"/>
      <c r="C62" s="429"/>
      <c r="D62" s="430" t="s">
        <v>476</v>
      </c>
      <c r="E62" s="439"/>
      <c r="F62" s="439"/>
      <c r="G62" s="439"/>
      <c r="H62" s="439"/>
      <c r="I62" s="439"/>
      <c r="J62" s="434">
        <v>50</v>
      </c>
    </row>
    <row r="63" spans="2:10" ht="18" hidden="1" customHeight="1" outlineLevel="1" x14ac:dyDescent="0.15">
      <c r="B63" s="400"/>
      <c r="C63" s="429"/>
      <c r="D63" s="430" t="s">
        <v>477</v>
      </c>
      <c r="E63" s="439"/>
      <c r="F63" s="439"/>
      <c r="G63" s="439"/>
      <c r="H63" s="439"/>
      <c r="I63" s="439"/>
      <c r="J63" s="408">
        <v>60</v>
      </c>
    </row>
    <row r="64" spans="2:10" ht="18" hidden="1" customHeight="1" outlineLevel="1" x14ac:dyDescent="0.15">
      <c r="B64" s="400"/>
      <c r="C64" s="429"/>
      <c r="D64" s="430" t="s">
        <v>478</v>
      </c>
      <c r="E64" s="439"/>
      <c r="F64" s="439"/>
      <c r="G64" s="439"/>
      <c r="H64" s="439"/>
      <c r="I64" s="439"/>
      <c r="J64" s="408">
        <v>147</v>
      </c>
    </row>
    <row r="65" spans="2:10" ht="18" hidden="1" customHeight="1" outlineLevel="1" x14ac:dyDescent="0.15">
      <c r="B65" s="400"/>
      <c r="C65" s="429"/>
      <c r="D65" s="440" t="s">
        <v>479</v>
      </c>
      <c r="E65" s="442"/>
      <c r="F65" s="442"/>
      <c r="G65" s="442"/>
      <c r="H65" s="442"/>
      <c r="I65" s="442"/>
      <c r="J65" s="443">
        <v>153</v>
      </c>
    </row>
    <row r="66" spans="2:10" ht="15" customHeight="1" collapsed="1" x14ac:dyDescent="0.15">
      <c r="B66" s="423"/>
      <c r="C66" s="135" t="s">
        <v>474</v>
      </c>
      <c r="D66" s="424"/>
      <c r="E66" s="425">
        <v>14</v>
      </c>
      <c r="F66" s="425">
        <v>14</v>
      </c>
      <c r="G66" s="408">
        <v>460</v>
      </c>
      <c r="H66" s="409">
        <v>14</v>
      </c>
      <c r="I66" s="408">
        <v>3435</v>
      </c>
      <c r="J66" s="408">
        <f>SUM(J67:J70)</f>
        <v>391</v>
      </c>
    </row>
    <row r="67" spans="2:10" ht="18" hidden="1" customHeight="1" outlineLevel="1" x14ac:dyDescent="0.15">
      <c r="B67" s="400"/>
      <c r="C67" s="429"/>
      <c r="D67" s="430" t="s">
        <v>480</v>
      </c>
      <c r="E67" s="439"/>
      <c r="F67" s="439"/>
      <c r="G67" s="439"/>
      <c r="H67" s="439"/>
      <c r="I67" s="439"/>
      <c r="J67" s="434">
        <v>167</v>
      </c>
    </row>
    <row r="68" spans="2:10" ht="18" hidden="1" customHeight="1" outlineLevel="1" x14ac:dyDescent="0.15">
      <c r="B68" s="400"/>
      <c r="C68" s="429"/>
      <c r="D68" s="135" t="s">
        <v>481</v>
      </c>
      <c r="E68" s="439"/>
      <c r="F68" s="439"/>
      <c r="G68" s="439"/>
      <c r="H68" s="439"/>
      <c r="I68" s="439"/>
      <c r="J68" s="408">
        <v>88</v>
      </c>
    </row>
    <row r="69" spans="2:10" ht="18" hidden="1" customHeight="1" outlineLevel="1" x14ac:dyDescent="0.15">
      <c r="B69" s="400"/>
      <c r="C69" s="429"/>
      <c r="D69" s="135" t="s">
        <v>482</v>
      </c>
      <c r="E69" s="439"/>
      <c r="F69" s="439"/>
      <c r="G69" s="439"/>
      <c r="H69" s="439"/>
      <c r="I69" s="439"/>
      <c r="J69" s="408">
        <v>71</v>
      </c>
    </row>
    <row r="70" spans="2:10" ht="18" hidden="1" customHeight="1" outlineLevel="1" x14ac:dyDescent="0.15">
      <c r="B70" s="400"/>
      <c r="C70" s="429"/>
      <c r="D70" s="440" t="s">
        <v>483</v>
      </c>
      <c r="E70" s="442"/>
      <c r="F70" s="442"/>
      <c r="G70" s="442"/>
      <c r="H70" s="442"/>
      <c r="I70" s="442"/>
      <c r="J70" s="443">
        <v>65</v>
      </c>
    </row>
    <row r="71" spans="2:10" ht="15" customHeight="1" collapsed="1" x14ac:dyDescent="0.15">
      <c r="B71" s="400"/>
      <c r="C71" s="135" t="s">
        <v>475</v>
      </c>
      <c r="D71" s="424"/>
      <c r="E71" s="425">
        <v>37.6</v>
      </c>
      <c r="F71" s="425">
        <v>37.6</v>
      </c>
      <c r="G71" s="408">
        <v>970</v>
      </c>
      <c r="H71" s="409">
        <v>37.6</v>
      </c>
      <c r="I71" s="408">
        <v>6476</v>
      </c>
      <c r="J71" s="408">
        <f>SUM(J72:J74)</f>
        <v>843</v>
      </c>
    </row>
    <row r="72" spans="2:10" ht="18" hidden="1" customHeight="1" outlineLevel="1" x14ac:dyDescent="0.15">
      <c r="B72" s="400"/>
      <c r="C72" s="429"/>
      <c r="D72" s="430" t="s">
        <v>484</v>
      </c>
      <c r="E72" s="431"/>
      <c r="F72" s="431"/>
      <c r="G72" s="432"/>
      <c r="H72" s="433"/>
      <c r="I72" s="432"/>
      <c r="J72" s="434">
        <v>383</v>
      </c>
    </row>
    <row r="73" spans="2:10" ht="18" hidden="1" customHeight="1" outlineLevel="1" x14ac:dyDescent="0.15">
      <c r="B73" s="400"/>
      <c r="C73" s="429"/>
      <c r="D73" s="135" t="s">
        <v>485</v>
      </c>
      <c r="E73" s="431"/>
      <c r="F73" s="431"/>
      <c r="G73" s="432"/>
      <c r="H73" s="433"/>
      <c r="I73" s="432"/>
      <c r="J73" s="408">
        <v>246</v>
      </c>
    </row>
    <row r="74" spans="2:10" ht="18" hidden="1" customHeight="1" outlineLevel="1" x14ac:dyDescent="0.15">
      <c r="B74" s="138"/>
      <c r="C74" s="435"/>
      <c r="D74" s="410" t="s">
        <v>486</v>
      </c>
      <c r="E74" s="436"/>
      <c r="F74" s="436"/>
      <c r="G74" s="437"/>
      <c r="H74" s="438"/>
      <c r="I74" s="437"/>
      <c r="J74" s="413">
        <v>214</v>
      </c>
    </row>
    <row r="75" spans="2:10" ht="15" customHeight="1" collapsed="1" x14ac:dyDescent="0.15">
      <c r="B75" s="394" t="s">
        <v>447</v>
      </c>
      <c r="C75" s="415"/>
      <c r="D75" s="416"/>
      <c r="E75" s="444">
        <f>SUM(E76:E80)</f>
        <v>38</v>
      </c>
      <c r="F75" s="444">
        <f>SUM(F76:F80)</f>
        <v>38</v>
      </c>
      <c r="G75" s="445">
        <f>SUM(G76:G80)</f>
        <v>1380</v>
      </c>
      <c r="H75" s="446">
        <f>SUM(H76:H80)</f>
        <v>38</v>
      </c>
      <c r="I75" s="447">
        <f>SUM(I76:I80)</f>
        <v>7008</v>
      </c>
      <c r="J75" s="447">
        <f>J76</f>
        <v>402</v>
      </c>
    </row>
    <row r="76" spans="2:10" ht="15" customHeight="1" x14ac:dyDescent="0.15">
      <c r="B76" s="400"/>
      <c r="C76" s="401" t="s">
        <v>473</v>
      </c>
      <c r="D76" s="421"/>
      <c r="E76" s="422">
        <v>38</v>
      </c>
      <c r="F76" s="422">
        <v>38</v>
      </c>
      <c r="G76" s="404">
        <v>1380</v>
      </c>
      <c r="H76" s="405">
        <v>38</v>
      </c>
      <c r="I76" s="404">
        <v>7008</v>
      </c>
      <c r="J76" s="404">
        <f>SUM(J77:J80)</f>
        <v>402</v>
      </c>
    </row>
    <row r="77" spans="2:10" ht="18" hidden="1" customHeight="1" outlineLevel="1" x14ac:dyDescent="0.15">
      <c r="B77" s="400"/>
      <c r="C77" s="429"/>
      <c r="D77" s="430" t="s">
        <v>476</v>
      </c>
      <c r="E77" s="439"/>
      <c r="F77" s="439"/>
      <c r="G77" s="439"/>
      <c r="H77" s="439"/>
      <c r="I77" s="439"/>
      <c r="J77" s="434">
        <v>47</v>
      </c>
    </row>
    <row r="78" spans="2:10" ht="18" hidden="1" customHeight="1" outlineLevel="1" x14ac:dyDescent="0.15">
      <c r="B78" s="400"/>
      <c r="C78" s="429"/>
      <c r="D78" s="430" t="s">
        <v>477</v>
      </c>
      <c r="E78" s="439"/>
      <c r="F78" s="439"/>
      <c r="G78" s="439"/>
      <c r="H78" s="439"/>
      <c r="I78" s="439"/>
      <c r="J78" s="408">
        <v>58</v>
      </c>
    </row>
    <row r="79" spans="2:10" ht="18" hidden="1" customHeight="1" outlineLevel="1" x14ac:dyDescent="0.15">
      <c r="B79" s="400"/>
      <c r="C79" s="429"/>
      <c r="D79" s="430" t="s">
        <v>478</v>
      </c>
      <c r="E79" s="439"/>
      <c r="F79" s="439"/>
      <c r="G79" s="439"/>
      <c r="H79" s="439"/>
      <c r="I79" s="439"/>
      <c r="J79" s="408">
        <v>140</v>
      </c>
    </row>
    <row r="80" spans="2:10" ht="18" hidden="1" customHeight="1" outlineLevel="1" x14ac:dyDescent="0.15">
      <c r="B80" s="400"/>
      <c r="C80" s="429"/>
      <c r="D80" s="440" t="s">
        <v>479</v>
      </c>
      <c r="E80" s="448"/>
      <c r="F80" s="448"/>
      <c r="G80" s="448"/>
      <c r="H80" s="448"/>
      <c r="I80" s="448"/>
      <c r="J80" s="413">
        <v>157</v>
      </c>
    </row>
    <row r="81" spans="2:10" ht="15" customHeight="1" collapsed="1" x14ac:dyDescent="0.15">
      <c r="B81" s="394" t="s">
        <v>448</v>
      </c>
      <c r="C81" s="415"/>
      <c r="D81" s="416"/>
      <c r="E81" s="444">
        <f>SUM(E82:E86)</f>
        <v>38</v>
      </c>
      <c r="F81" s="444">
        <f>SUM(F82:F86)</f>
        <v>38</v>
      </c>
      <c r="G81" s="445">
        <f>SUM(G82:G86)</f>
        <v>1380</v>
      </c>
      <c r="H81" s="446">
        <f>SUM(H82:H86)</f>
        <v>38</v>
      </c>
      <c r="I81" s="447">
        <f>SUM(I82:I86)</f>
        <v>7008</v>
      </c>
      <c r="J81" s="447">
        <f>J82</f>
        <v>397</v>
      </c>
    </row>
    <row r="82" spans="2:10" ht="15" customHeight="1" x14ac:dyDescent="0.15">
      <c r="B82" s="400"/>
      <c r="C82" s="401" t="s">
        <v>473</v>
      </c>
      <c r="D82" s="421"/>
      <c r="E82" s="422">
        <v>38</v>
      </c>
      <c r="F82" s="422">
        <v>38</v>
      </c>
      <c r="G82" s="404">
        <v>1380</v>
      </c>
      <c r="H82" s="405">
        <v>38</v>
      </c>
      <c r="I82" s="404">
        <v>7008</v>
      </c>
      <c r="J82" s="404">
        <f>SUM(J83:J86)</f>
        <v>397</v>
      </c>
    </row>
    <row r="83" spans="2:10" ht="18" hidden="1" customHeight="1" outlineLevel="1" x14ac:dyDescent="0.15">
      <c r="B83" s="400"/>
      <c r="C83" s="429"/>
      <c r="D83" s="430" t="s">
        <v>476</v>
      </c>
      <c r="E83" s="439"/>
      <c r="F83" s="439"/>
      <c r="G83" s="439"/>
      <c r="H83" s="439"/>
      <c r="I83" s="439"/>
      <c r="J83" s="434">
        <v>46</v>
      </c>
    </row>
    <row r="84" spans="2:10" ht="18" hidden="1" customHeight="1" outlineLevel="1" x14ac:dyDescent="0.15">
      <c r="B84" s="400"/>
      <c r="C84" s="429"/>
      <c r="D84" s="430" t="s">
        <v>477</v>
      </c>
      <c r="E84" s="439"/>
      <c r="F84" s="439"/>
      <c r="G84" s="439"/>
      <c r="H84" s="439"/>
      <c r="I84" s="439"/>
      <c r="J84" s="408">
        <v>54</v>
      </c>
    </row>
    <row r="85" spans="2:10" ht="18" hidden="1" customHeight="1" outlineLevel="1" x14ac:dyDescent="0.15">
      <c r="B85" s="400"/>
      <c r="C85" s="429"/>
      <c r="D85" s="430" t="s">
        <v>478</v>
      </c>
      <c r="E85" s="439"/>
      <c r="F85" s="439"/>
      <c r="G85" s="439"/>
      <c r="H85" s="439"/>
      <c r="I85" s="439"/>
      <c r="J85" s="408">
        <v>141</v>
      </c>
    </row>
    <row r="86" spans="2:10" ht="18" hidden="1" customHeight="1" outlineLevel="1" x14ac:dyDescent="0.15">
      <c r="B86" s="138"/>
      <c r="C86" s="435"/>
      <c r="D86" s="410" t="s">
        <v>479</v>
      </c>
      <c r="E86" s="448"/>
      <c r="F86" s="448"/>
      <c r="G86" s="448"/>
      <c r="H86" s="448"/>
      <c r="I86" s="448"/>
      <c r="J86" s="413">
        <v>156</v>
      </c>
    </row>
    <row r="87" spans="2:10" ht="15" customHeight="1" collapsed="1" x14ac:dyDescent="0.15">
      <c r="B87" s="394" t="s">
        <v>449</v>
      </c>
      <c r="C87" s="415"/>
      <c r="D87" s="416"/>
      <c r="E87" s="444">
        <f>SUM(E88:E92)</f>
        <v>38</v>
      </c>
      <c r="F87" s="444">
        <f>SUM(F88:F92)</f>
        <v>38</v>
      </c>
      <c r="G87" s="445">
        <f>SUM(G88:G92)</f>
        <v>1380</v>
      </c>
      <c r="H87" s="446">
        <f>SUM(H88:H92)</f>
        <v>38</v>
      </c>
      <c r="I87" s="447">
        <f>SUM(I88:I92)</f>
        <v>7008.4</v>
      </c>
      <c r="J87" s="447">
        <f>J88</f>
        <v>378</v>
      </c>
    </row>
    <row r="88" spans="2:10" ht="15" customHeight="1" x14ac:dyDescent="0.15">
      <c r="B88" s="400"/>
      <c r="C88" s="401" t="s">
        <v>473</v>
      </c>
      <c r="D88" s="421"/>
      <c r="E88" s="422">
        <v>38</v>
      </c>
      <c r="F88" s="422">
        <v>38</v>
      </c>
      <c r="G88" s="404">
        <v>1380</v>
      </c>
      <c r="H88" s="405">
        <v>38</v>
      </c>
      <c r="I88" s="404">
        <v>7008.4</v>
      </c>
      <c r="J88" s="404">
        <f>SUM(J89:J92)</f>
        <v>378</v>
      </c>
    </row>
    <row r="89" spans="2:10" ht="18" hidden="1" customHeight="1" outlineLevel="1" x14ac:dyDescent="0.15">
      <c r="B89" s="400"/>
      <c r="C89" s="429"/>
      <c r="D89" s="430" t="s">
        <v>476</v>
      </c>
      <c r="E89" s="439"/>
      <c r="F89" s="439"/>
      <c r="G89" s="439"/>
      <c r="H89" s="439"/>
      <c r="I89" s="439"/>
      <c r="J89" s="434">
        <v>44</v>
      </c>
    </row>
    <row r="90" spans="2:10" ht="18" hidden="1" customHeight="1" outlineLevel="1" x14ac:dyDescent="0.15">
      <c r="B90" s="400"/>
      <c r="C90" s="429"/>
      <c r="D90" s="430" t="s">
        <v>477</v>
      </c>
      <c r="E90" s="439"/>
      <c r="F90" s="439"/>
      <c r="G90" s="439"/>
      <c r="H90" s="439"/>
      <c r="I90" s="439"/>
      <c r="J90" s="408">
        <v>51</v>
      </c>
    </row>
    <row r="91" spans="2:10" ht="18" hidden="1" customHeight="1" outlineLevel="1" x14ac:dyDescent="0.15">
      <c r="B91" s="400"/>
      <c r="C91" s="429"/>
      <c r="D91" s="430" t="s">
        <v>478</v>
      </c>
      <c r="E91" s="439"/>
      <c r="F91" s="439"/>
      <c r="G91" s="439"/>
      <c r="H91" s="439"/>
      <c r="I91" s="439"/>
      <c r="J91" s="408">
        <v>143</v>
      </c>
    </row>
    <row r="92" spans="2:10" ht="18" hidden="1" customHeight="1" outlineLevel="1" x14ac:dyDescent="0.15">
      <c r="B92" s="138"/>
      <c r="C92" s="435"/>
      <c r="D92" s="410" t="s">
        <v>479</v>
      </c>
      <c r="E92" s="448"/>
      <c r="F92" s="448"/>
      <c r="G92" s="448"/>
      <c r="H92" s="448"/>
      <c r="I92" s="448"/>
      <c r="J92" s="413">
        <v>140</v>
      </c>
    </row>
    <row r="93" spans="2:10" ht="15" customHeight="1" collapsed="1" x14ac:dyDescent="0.15">
      <c r="B93" s="394" t="s">
        <v>450</v>
      </c>
      <c r="C93" s="415"/>
      <c r="D93" s="416"/>
      <c r="E93" s="444">
        <f>SUM(E94:E98)</f>
        <v>38</v>
      </c>
      <c r="F93" s="444">
        <f>SUM(F94:F98)</f>
        <v>38</v>
      </c>
      <c r="G93" s="445">
        <f>SUM(G94:G98)</f>
        <v>1380</v>
      </c>
      <c r="H93" s="446">
        <f>SUM(H94:H98)</f>
        <v>38</v>
      </c>
      <c r="I93" s="447">
        <f>SUM(I94:I98)</f>
        <v>7008</v>
      </c>
      <c r="J93" s="447">
        <f>J94</f>
        <v>371</v>
      </c>
    </row>
    <row r="94" spans="2:10" ht="15" customHeight="1" x14ac:dyDescent="0.15">
      <c r="B94" s="400"/>
      <c r="C94" s="401" t="s">
        <v>473</v>
      </c>
      <c r="D94" s="421"/>
      <c r="E94" s="422">
        <v>38</v>
      </c>
      <c r="F94" s="422">
        <v>38</v>
      </c>
      <c r="G94" s="404">
        <v>1380</v>
      </c>
      <c r="H94" s="405">
        <v>38</v>
      </c>
      <c r="I94" s="404">
        <v>7008</v>
      </c>
      <c r="J94" s="404">
        <v>371</v>
      </c>
    </row>
    <row r="95" spans="2:10" ht="18" hidden="1" customHeight="1" outlineLevel="1" x14ac:dyDescent="0.15">
      <c r="B95" s="400"/>
      <c r="C95" s="429"/>
      <c r="D95" s="430" t="s">
        <v>476</v>
      </c>
      <c r="E95" s="439"/>
      <c r="F95" s="439"/>
      <c r="G95" s="439"/>
      <c r="H95" s="439"/>
      <c r="I95" s="439"/>
      <c r="J95" s="434"/>
    </row>
    <row r="96" spans="2:10" ht="18" hidden="1" customHeight="1" outlineLevel="1" x14ac:dyDescent="0.15">
      <c r="B96" s="400"/>
      <c r="C96" s="429"/>
      <c r="D96" s="430" t="s">
        <v>477</v>
      </c>
      <c r="E96" s="439"/>
      <c r="F96" s="439"/>
      <c r="G96" s="439"/>
      <c r="H96" s="439"/>
      <c r="I96" s="439"/>
      <c r="J96" s="408"/>
    </row>
    <row r="97" spans="2:12" ht="18" hidden="1" customHeight="1" outlineLevel="1" x14ac:dyDescent="0.15">
      <c r="B97" s="400"/>
      <c r="C97" s="429"/>
      <c r="D97" s="430" t="s">
        <v>478</v>
      </c>
      <c r="E97" s="439"/>
      <c r="F97" s="439"/>
      <c r="G97" s="439"/>
      <c r="H97" s="439"/>
      <c r="I97" s="439"/>
      <c r="J97" s="408"/>
    </row>
    <row r="98" spans="2:12" ht="18" hidden="1" customHeight="1" outlineLevel="1" x14ac:dyDescent="0.15">
      <c r="B98" s="138"/>
      <c r="C98" s="435"/>
      <c r="D98" s="410" t="s">
        <v>479</v>
      </c>
      <c r="E98" s="448"/>
      <c r="F98" s="448"/>
      <c r="G98" s="448"/>
      <c r="H98" s="448"/>
      <c r="I98" s="448"/>
      <c r="J98" s="413"/>
    </row>
    <row r="99" spans="2:12" ht="15" customHeight="1" collapsed="1" x14ac:dyDescent="0.15">
      <c r="B99" s="394" t="s">
        <v>451</v>
      </c>
      <c r="C99" s="415"/>
      <c r="D99" s="416"/>
      <c r="E99" s="444">
        <f>SUM(E100:E104)</f>
        <v>38</v>
      </c>
      <c r="F99" s="444">
        <f>SUM(F100:F104)</f>
        <v>38</v>
      </c>
      <c r="G99" s="445">
        <f>SUM(G100:G104)</f>
        <v>1380</v>
      </c>
      <c r="H99" s="446">
        <f>SUM(H100:H104)</f>
        <v>38</v>
      </c>
      <c r="I99" s="447">
        <f>SUM(I100:I104)</f>
        <v>7008</v>
      </c>
      <c r="J99" s="447">
        <f>J100</f>
        <v>359</v>
      </c>
    </row>
    <row r="100" spans="2:12" ht="15" customHeight="1" x14ac:dyDescent="0.15">
      <c r="B100" s="400"/>
      <c r="C100" s="401" t="s">
        <v>473</v>
      </c>
      <c r="D100" s="421"/>
      <c r="E100" s="422">
        <v>38</v>
      </c>
      <c r="F100" s="422">
        <v>38</v>
      </c>
      <c r="G100" s="404">
        <v>1380</v>
      </c>
      <c r="H100" s="405">
        <v>38</v>
      </c>
      <c r="I100" s="404">
        <v>7008</v>
      </c>
      <c r="J100" s="404">
        <v>359</v>
      </c>
    </row>
    <row r="101" spans="2:12" ht="18" hidden="1" customHeight="1" outlineLevel="1" x14ac:dyDescent="0.15">
      <c r="B101" s="400"/>
      <c r="C101" s="429"/>
      <c r="D101" s="430" t="s">
        <v>476</v>
      </c>
      <c r="E101" s="439"/>
      <c r="F101" s="439"/>
      <c r="G101" s="439"/>
      <c r="H101" s="439"/>
      <c r="I101" s="439"/>
      <c r="J101" s="434"/>
    </row>
    <row r="102" spans="2:12" ht="18" hidden="1" customHeight="1" outlineLevel="1" x14ac:dyDescent="0.15">
      <c r="B102" s="400"/>
      <c r="C102" s="429"/>
      <c r="D102" s="430" t="s">
        <v>477</v>
      </c>
      <c r="E102" s="439"/>
      <c r="F102" s="439"/>
      <c r="G102" s="439"/>
      <c r="H102" s="439"/>
      <c r="I102" s="449"/>
      <c r="J102" s="408"/>
      <c r="L102" s="48" t="s">
        <v>487</v>
      </c>
    </row>
    <row r="103" spans="2:12" ht="18" hidden="1" customHeight="1" outlineLevel="1" x14ac:dyDescent="0.15">
      <c r="B103" s="400"/>
      <c r="C103" s="429"/>
      <c r="D103" s="430" t="s">
        <v>478</v>
      </c>
      <c r="E103" s="439"/>
      <c r="F103" s="439"/>
      <c r="G103" s="439"/>
      <c r="H103" s="439"/>
      <c r="I103" s="439"/>
      <c r="J103" s="408">
        <v>128</v>
      </c>
    </row>
    <row r="104" spans="2:12" ht="18" hidden="1" customHeight="1" outlineLevel="1" x14ac:dyDescent="0.15">
      <c r="B104" s="138"/>
      <c r="C104" s="435"/>
      <c r="D104" s="410" t="s">
        <v>479</v>
      </c>
      <c r="E104" s="448"/>
      <c r="F104" s="448"/>
      <c r="G104" s="448"/>
      <c r="H104" s="448"/>
      <c r="I104" s="448"/>
      <c r="J104" s="413">
        <v>142</v>
      </c>
    </row>
    <row r="105" spans="2:12" ht="15" customHeight="1" collapsed="1" x14ac:dyDescent="0.15">
      <c r="B105" s="394" t="s">
        <v>452</v>
      </c>
      <c r="C105" s="415"/>
      <c r="D105" s="416"/>
      <c r="E105" s="444">
        <f t="shared" ref="E105:J105" si="0">E106</f>
        <v>38</v>
      </c>
      <c r="F105" s="444">
        <f t="shared" si="0"/>
        <v>38</v>
      </c>
      <c r="G105" s="445">
        <f t="shared" si="0"/>
        <v>1380</v>
      </c>
      <c r="H105" s="446">
        <f t="shared" si="0"/>
        <v>38</v>
      </c>
      <c r="I105" s="447">
        <f t="shared" si="0"/>
        <v>7008</v>
      </c>
      <c r="J105" s="447">
        <f t="shared" si="0"/>
        <v>351</v>
      </c>
    </row>
    <row r="106" spans="2:12" ht="15" customHeight="1" x14ac:dyDescent="0.15">
      <c r="B106" s="400"/>
      <c r="C106" s="401" t="s">
        <v>473</v>
      </c>
      <c r="D106" s="421"/>
      <c r="E106" s="422">
        <v>38</v>
      </c>
      <c r="F106" s="422">
        <v>38</v>
      </c>
      <c r="G106" s="404">
        <v>1380</v>
      </c>
      <c r="H106" s="405">
        <v>38</v>
      </c>
      <c r="I106" s="404">
        <v>7008</v>
      </c>
      <c r="J106" s="404">
        <v>351</v>
      </c>
    </row>
    <row r="107" spans="2:12" ht="15" hidden="1" customHeight="1" outlineLevel="1" x14ac:dyDescent="0.15">
      <c r="B107" s="400"/>
      <c r="C107" s="429"/>
      <c r="D107" s="430" t="s">
        <v>488</v>
      </c>
      <c r="E107" s="439"/>
      <c r="F107" s="439"/>
      <c r="G107" s="439"/>
      <c r="H107" s="439"/>
      <c r="I107" s="449"/>
      <c r="J107" s="408">
        <v>85</v>
      </c>
    </row>
    <row r="108" spans="2:12" ht="15" hidden="1" customHeight="1" outlineLevel="1" x14ac:dyDescent="0.15">
      <c r="B108" s="400"/>
      <c r="C108" s="429"/>
      <c r="D108" s="430" t="s">
        <v>478</v>
      </c>
      <c r="E108" s="439"/>
      <c r="F108" s="439"/>
      <c r="G108" s="439"/>
      <c r="H108" s="439"/>
      <c r="I108" s="439"/>
      <c r="J108" s="408">
        <v>128</v>
      </c>
    </row>
    <row r="109" spans="2:12" ht="15" hidden="1" customHeight="1" outlineLevel="1" x14ac:dyDescent="0.15">
      <c r="B109" s="138"/>
      <c r="C109" s="435"/>
      <c r="D109" s="410" t="s">
        <v>479</v>
      </c>
      <c r="E109" s="448"/>
      <c r="F109" s="448"/>
      <c r="G109" s="448"/>
      <c r="H109" s="448"/>
      <c r="I109" s="448"/>
      <c r="J109" s="413">
        <v>138</v>
      </c>
    </row>
    <row r="110" spans="2:12" ht="15" customHeight="1" collapsed="1" x14ac:dyDescent="0.15">
      <c r="B110" s="394" t="s">
        <v>454</v>
      </c>
      <c r="C110" s="415"/>
      <c r="D110" s="416"/>
      <c r="E110" s="444">
        <f t="shared" ref="E110:J110" si="1">E111</f>
        <v>38</v>
      </c>
      <c r="F110" s="444">
        <f t="shared" si="1"/>
        <v>38</v>
      </c>
      <c r="G110" s="445">
        <f t="shared" si="1"/>
        <v>1380</v>
      </c>
      <c r="H110" s="446">
        <f t="shared" si="1"/>
        <v>38</v>
      </c>
      <c r="I110" s="447">
        <f t="shared" si="1"/>
        <v>7008</v>
      </c>
      <c r="J110" s="447">
        <f t="shared" si="1"/>
        <v>334</v>
      </c>
    </row>
    <row r="111" spans="2:12" ht="15" customHeight="1" x14ac:dyDescent="0.15">
      <c r="B111" s="400"/>
      <c r="C111" s="401" t="s">
        <v>473</v>
      </c>
      <c r="D111" s="421"/>
      <c r="E111" s="422">
        <v>38</v>
      </c>
      <c r="F111" s="422">
        <v>38</v>
      </c>
      <c r="G111" s="404">
        <v>1380</v>
      </c>
      <c r="H111" s="405">
        <v>38</v>
      </c>
      <c r="I111" s="404">
        <v>7008</v>
      </c>
      <c r="J111" s="404">
        <f>SUM(J112:J114)</f>
        <v>334</v>
      </c>
    </row>
    <row r="112" spans="2:12" ht="15" hidden="1" customHeight="1" outlineLevel="1" x14ac:dyDescent="0.15">
      <c r="B112" s="400"/>
      <c r="C112" s="429"/>
      <c r="D112" s="430" t="s">
        <v>488</v>
      </c>
      <c r="E112" s="439"/>
      <c r="F112" s="439"/>
      <c r="G112" s="439"/>
      <c r="H112" s="439"/>
      <c r="I112" s="449"/>
      <c r="J112" s="408">
        <v>77</v>
      </c>
    </row>
    <row r="113" spans="2:10" ht="15" hidden="1" customHeight="1" outlineLevel="1" x14ac:dyDescent="0.15">
      <c r="B113" s="400"/>
      <c r="C113" s="429"/>
      <c r="D113" s="430" t="s">
        <v>478</v>
      </c>
      <c r="E113" s="439"/>
      <c r="F113" s="439"/>
      <c r="G113" s="439"/>
      <c r="H113" s="439"/>
      <c r="I113" s="439"/>
      <c r="J113" s="408">
        <v>129</v>
      </c>
    </row>
    <row r="114" spans="2:10" ht="15" hidden="1" customHeight="1" outlineLevel="1" x14ac:dyDescent="0.15">
      <c r="B114" s="138"/>
      <c r="C114" s="435"/>
      <c r="D114" s="410" t="s">
        <v>479</v>
      </c>
      <c r="E114" s="448"/>
      <c r="F114" s="448"/>
      <c r="G114" s="448"/>
      <c r="H114" s="448"/>
      <c r="I114" s="448"/>
      <c r="J114" s="413">
        <f>127+1</f>
        <v>128</v>
      </c>
    </row>
    <row r="115" spans="2:10" ht="15" customHeight="1" collapsed="1" x14ac:dyDescent="0.15">
      <c r="B115" s="394" t="s">
        <v>455</v>
      </c>
      <c r="C115" s="415"/>
      <c r="D115" s="416"/>
      <c r="E115" s="444">
        <f t="shared" ref="E115:J115" si="2">E116</f>
        <v>38</v>
      </c>
      <c r="F115" s="444">
        <f t="shared" si="2"/>
        <v>38</v>
      </c>
      <c r="G115" s="445">
        <f t="shared" si="2"/>
        <v>1380</v>
      </c>
      <c r="H115" s="446">
        <f t="shared" si="2"/>
        <v>38</v>
      </c>
      <c r="I115" s="447">
        <f t="shared" si="2"/>
        <v>7008</v>
      </c>
      <c r="J115" s="447">
        <f t="shared" si="2"/>
        <v>307</v>
      </c>
    </row>
    <row r="116" spans="2:10" ht="15" customHeight="1" x14ac:dyDescent="0.15">
      <c r="B116" s="400"/>
      <c r="C116" s="401" t="s">
        <v>473</v>
      </c>
      <c r="D116" s="421"/>
      <c r="E116" s="422">
        <v>38</v>
      </c>
      <c r="F116" s="422">
        <v>38</v>
      </c>
      <c r="G116" s="404">
        <v>1380</v>
      </c>
      <c r="H116" s="405">
        <v>38</v>
      </c>
      <c r="I116" s="404">
        <v>7008</v>
      </c>
      <c r="J116" s="404">
        <f>SUM(J117:J119)</f>
        <v>307</v>
      </c>
    </row>
    <row r="117" spans="2:10" ht="15" hidden="1" customHeight="1" outlineLevel="1" x14ac:dyDescent="0.15">
      <c r="B117" s="400"/>
      <c r="C117" s="429"/>
      <c r="D117" s="430" t="s">
        <v>488</v>
      </c>
      <c r="E117" s="439"/>
      <c r="F117" s="439"/>
      <c r="G117" s="439"/>
      <c r="H117" s="439"/>
      <c r="I117" s="449"/>
      <c r="J117" s="408">
        <v>69</v>
      </c>
    </row>
    <row r="118" spans="2:10" ht="15" hidden="1" customHeight="1" outlineLevel="1" x14ac:dyDescent="0.15">
      <c r="B118" s="400"/>
      <c r="C118" s="429"/>
      <c r="D118" s="430" t="s">
        <v>478</v>
      </c>
      <c r="E118" s="439"/>
      <c r="F118" s="439"/>
      <c r="G118" s="439"/>
      <c r="H118" s="439"/>
      <c r="I118" s="439"/>
      <c r="J118" s="408">
        <v>119</v>
      </c>
    </row>
    <row r="119" spans="2:10" ht="15" hidden="1" customHeight="1" outlineLevel="1" x14ac:dyDescent="0.15">
      <c r="B119" s="138"/>
      <c r="C119" s="435"/>
      <c r="D119" s="410" t="s">
        <v>479</v>
      </c>
      <c r="E119" s="448"/>
      <c r="F119" s="448"/>
      <c r="G119" s="448"/>
      <c r="H119" s="448"/>
      <c r="I119" s="448"/>
      <c r="J119" s="413">
        <v>119</v>
      </c>
    </row>
    <row r="120" spans="2:10" ht="15" customHeight="1" collapsed="1" x14ac:dyDescent="0.15">
      <c r="B120" s="394" t="s">
        <v>489</v>
      </c>
      <c r="C120" s="415"/>
      <c r="D120" s="416"/>
      <c r="E120" s="444">
        <f t="shared" ref="E120:J120" si="3">E121</f>
        <v>38</v>
      </c>
      <c r="F120" s="444">
        <f t="shared" si="3"/>
        <v>38</v>
      </c>
      <c r="G120" s="445">
        <f t="shared" si="3"/>
        <v>1380</v>
      </c>
      <c r="H120" s="446">
        <f t="shared" si="3"/>
        <v>38</v>
      </c>
      <c r="I120" s="447">
        <f t="shared" si="3"/>
        <v>7008</v>
      </c>
      <c r="J120" s="447">
        <f t="shared" si="3"/>
        <v>296</v>
      </c>
    </row>
    <row r="121" spans="2:10" ht="15" customHeight="1" x14ac:dyDescent="0.15">
      <c r="B121" s="400"/>
      <c r="C121" s="401" t="s">
        <v>473</v>
      </c>
      <c r="D121" s="421"/>
      <c r="E121" s="422">
        <v>38</v>
      </c>
      <c r="F121" s="422">
        <v>38</v>
      </c>
      <c r="G121" s="404">
        <v>1380</v>
      </c>
      <c r="H121" s="405">
        <v>38</v>
      </c>
      <c r="I121" s="404">
        <v>7008</v>
      </c>
      <c r="J121" s="404">
        <f>SUM(J122:J124)</f>
        <v>296</v>
      </c>
    </row>
    <row r="122" spans="2:10" ht="15" hidden="1" customHeight="1" outlineLevel="1" x14ac:dyDescent="0.15">
      <c r="B122" s="400"/>
      <c r="C122" s="429"/>
      <c r="D122" s="430" t="s">
        <v>488</v>
      </c>
      <c r="E122" s="439"/>
      <c r="F122" s="439"/>
      <c r="G122" s="439"/>
      <c r="H122" s="439"/>
      <c r="I122" s="449"/>
      <c r="J122" s="408">
        <v>67</v>
      </c>
    </row>
    <row r="123" spans="2:10" ht="15" hidden="1" customHeight="1" outlineLevel="1" x14ac:dyDescent="0.15">
      <c r="B123" s="400"/>
      <c r="C123" s="429"/>
      <c r="D123" s="430" t="s">
        <v>478</v>
      </c>
      <c r="E123" s="439"/>
      <c r="F123" s="439"/>
      <c r="G123" s="439"/>
      <c r="H123" s="439"/>
      <c r="I123" s="439"/>
      <c r="J123" s="408">
        <v>118</v>
      </c>
    </row>
    <row r="124" spans="2:10" ht="15" hidden="1" customHeight="1" outlineLevel="1" x14ac:dyDescent="0.15">
      <c r="B124" s="138"/>
      <c r="C124" s="435"/>
      <c r="D124" s="410" t="s">
        <v>479</v>
      </c>
      <c r="E124" s="448"/>
      <c r="F124" s="448"/>
      <c r="G124" s="448"/>
      <c r="H124" s="448"/>
      <c r="I124" s="448"/>
      <c r="J124" s="413">
        <v>111</v>
      </c>
    </row>
    <row r="125" spans="2:10" ht="15" customHeight="1" collapsed="1" x14ac:dyDescent="0.15">
      <c r="B125" s="394" t="s">
        <v>457</v>
      </c>
      <c r="C125" s="415"/>
      <c r="D125" s="416"/>
      <c r="E125" s="444">
        <f t="shared" ref="E125:J125" si="4">E126</f>
        <v>38</v>
      </c>
      <c r="F125" s="444">
        <f t="shared" si="4"/>
        <v>38</v>
      </c>
      <c r="G125" s="445">
        <f t="shared" si="4"/>
        <v>1380</v>
      </c>
      <c r="H125" s="446">
        <f t="shared" si="4"/>
        <v>38</v>
      </c>
      <c r="I125" s="447">
        <f t="shared" si="4"/>
        <v>7008</v>
      </c>
      <c r="J125" s="447">
        <f t="shared" si="4"/>
        <v>286</v>
      </c>
    </row>
    <row r="126" spans="2:10" ht="15" customHeight="1" x14ac:dyDescent="0.15">
      <c r="B126" s="400"/>
      <c r="C126" s="401" t="s">
        <v>473</v>
      </c>
      <c r="D126" s="421"/>
      <c r="E126" s="422">
        <v>38</v>
      </c>
      <c r="F126" s="422">
        <v>38</v>
      </c>
      <c r="G126" s="404">
        <v>1380</v>
      </c>
      <c r="H126" s="405">
        <v>38</v>
      </c>
      <c r="I126" s="404">
        <v>7008</v>
      </c>
      <c r="J126" s="404">
        <v>286</v>
      </c>
    </row>
    <row r="127" spans="2:10" ht="15" hidden="1" customHeight="1" outlineLevel="1" x14ac:dyDescent="0.15">
      <c r="B127" s="400"/>
      <c r="C127" s="429"/>
      <c r="D127" s="430" t="s">
        <v>488</v>
      </c>
      <c r="E127" s="439"/>
      <c r="F127" s="439"/>
      <c r="G127" s="439"/>
      <c r="H127" s="439"/>
      <c r="I127" s="449"/>
      <c r="J127" s="408">
        <v>62</v>
      </c>
    </row>
    <row r="128" spans="2:10" ht="15" hidden="1" customHeight="1" outlineLevel="1" x14ac:dyDescent="0.15">
      <c r="B128" s="400"/>
      <c r="C128" s="429"/>
      <c r="D128" s="430" t="s">
        <v>478</v>
      </c>
      <c r="E128" s="439"/>
      <c r="F128" s="439"/>
      <c r="G128" s="439"/>
      <c r="H128" s="439"/>
      <c r="I128" s="439"/>
      <c r="J128" s="408">
        <v>114</v>
      </c>
    </row>
    <row r="129" spans="2:10" ht="15" hidden="1" customHeight="1" outlineLevel="1" x14ac:dyDescent="0.15">
      <c r="B129" s="138"/>
      <c r="C129" s="435"/>
      <c r="D129" s="410" t="s">
        <v>479</v>
      </c>
      <c r="E129" s="448"/>
      <c r="F129" s="448"/>
      <c r="G129" s="448"/>
      <c r="H129" s="448"/>
      <c r="I129" s="448"/>
      <c r="J129" s="413">
        <v>110</v>
      </c>
    </row>
    <row r="130" spans="2:10" ht="15" customHeight="1" collapsed="1" x14ac:dyDescent="0.15">
      <c r="B130" s="394" t="s">
        <v>458</v>
      </c>
      <c r="C130" s="415"/>
      <c r="D130" s="416"/>
      <c r="E130" s="444">
        <f t="shared" ref="E130:I130" si="5">E131</f>
        <v>38</v>
      </c>
      <c r="F130" s="444">
        <f t="shared" si="5"/>
        <v>38</v>
      </c>
      <c r="G130" s="445">
        <f t="shared" si="5"/>
        <v>1380</v>
      </c>
      <c r="H130" s="446">
        <f t="shared" si="5"/>
        <v>38</v>
      </c>
      <c r="I130" s="447">
        <f t="shared" si="5"/>
        <v>7008</v>
      </c>
      <c r="J130" s="447">
        <f>J131</f>
        <v>288</v>
      </c>
    </row>
    <row r="131" spans="2:10" ht="15" customHeight="1" x14ac:dyDescent="0.15">
      <c r="B131" s="400"/>
      <c r="C131" s="401" t="s">
        <v>473</v>
      </c>
      <c r="D131" s="421"/>
      <c r="E131" s="422">
        <v>38</v>
      </c>
      <c r="F131" s="422">
        <v>38</v>
      </c>
      <c r="G131" s="404">
        <v>1380</v>
      </c>
      <c r="H131" s="405">
        <v>38</v>
      </c>
      <c r="I131" s="404">
        <v>7008</v>
      </c>
      <c r="J131" s="404">
        <v>288</v>
      </c>
    </row>
    <row r="132" spans="2:10" ht="15" hidden="1" customHeight="1" outlineLevel="1" x14ac:dyDescent="0.15">
      <c r="B132" s="400"/>
      <c r="C132" s="429"/>
      <c r="D132" s="430" t="s">
        <v>488</v>
      </c>
      <c r="E132" s="439"/>
      <c r="F132" s="439"/>
      <c r="G132" s="439"/>
      <c r="H132" s="439"/>
      <c r="I132" s="449"/>
      <c r="J132" s="408">
        <v>61</v>
      </c>
    </row>
    <row r="133" spans="2:10" ht="15" hidden="1" customHeight="1" outlineLevel="1" x14ac:dyDescent="0.15">
      <c r="B133" s="400"/>
      <c r="C133" s="429"/>
      <c r="D133" s="430" t="s">
        <v>478</v>
      </c>
      <c r="E133" s="439"/>
      <c r="F133" s="439"/>
      <c r="G133" s="439"/>
      <c r="H133" s="439"/>
      <c r="I133" s="439"/>
      <c r="J133" s="408">
        <v>113</v>
      </c>
    </row>
    <row r="134" spans="2:10" ht="15" hidden="1" customHeight="1" outlineLevel="1" x14ac:dyDescent="0.15">
      <c r="B134" s="138"/>
      <c r="C134" s="435"/>
      <c r="D134" s="410" t="s">
        <v>479</v>
      </c>
      <c r="E134" s="448"/>
      <c r="F134" s="448"/>
      <c r="G134" s="448"/>
      <c r="H134" s="448"/>
      <c r="I134" s="448"/>
      <c r="J134" s="413">
        <v>114</v>
      </c>
    </row>
    <row r="135" spans="2:10" ht="15" customHeight="1" collapsed="1" x14ac:dyDescent="0.15">
      <c r="B135" s="394" t="s">
        <v>459</v>
      </c>
      <c r="C135" s="415"/>
      <c r="D135" s="416"/>
      <c r="E135" s="444">
        <f t="shared" ref="E135:I135" si="6">E136</f>
        <v>38</v>
      </c>
      <c r="F135" s="444">
        <f t="shared" si="6"/>
        <v>38</v>
      </c>
      <c r="G135" s="445">
        <f t="shared" si="6"/>
        <v>1380</v>
      </c>
      <c r="H135" s="446">
        <f t="shared" si="6"/>
        <v>38</v>
      </c>
      <c r="I135" s="447">
        <f t="shared" si="6"/>
        <v>7008</v>
      </c>
      <c r="J135" s="447">
        <f>J136</f>
        <v>277</v>
      </c>
    </row>
    <row r="136" spans="2:10" ht="15" customHeight="1" x14ac:dyDescent="0.15">
      <c r="B136" s="400"/>
      <c r="C136" s="401" t="s">
        <v>473</v>
      </c>
      <c r="D136" s="450"/>
      <c r="E136" s="451">
        <v>38</v>
      </c>
      <c r="F136" s="451">
        <v>38</v>
      </c>
      <c r="G136" s="452">
        <v>1380</v>
      </c>
      <c r="H136" s="453">
        <v>38</v>
      </c>
      <c r="I136" s="452">
        <v>7008</v>
      </c>
      <c r="J136" s="452">
        <v>277</v>
      </c>
    </row>
    <row r="137" spans="2:10" ht="15" hidden="1" customHeight="1" outlineLevel="1" x14ac:dyDescent="0.15">
      <c r="B137" s="400"/>
      <c r="C137" s="429"/>
      <c r="D137" s="430" t="s">
        <v>488</v>
      </c>
      <c r="E137" s="439"/>
      <c r="F137" s="439"/>
      <c r="G137" s="439"/>
      <c r="H137" s="439"/>
      <c r="I137" s="449"/>
      <c r="J137" s="434">
        <v>59</v>
      </c>
    </row>
    <row r="138" spans="2:10" ht="15" hidden="1" customHeight="1" outlineLevel="1" x14ac:dyDescent="0.15">
      <c r="B138" s="400"/>
      <c r="C138" s="429"/>
      <c r="D138" s="430" t="s">
        <v>478</v>
      </c>
      <c r="E138" s="439"/>
      <c r="F138" s="439"/>
      <c r="G138" s="439"/>
      <c r="H138" s="439"/>
      <c r="I138" s="449"/>
      <c r="J138" s="408">
        <v>110</v>
      </c>
    </row>
    <row r="139" spans="2:10" ht="15" hidden="1" customHeight="1" outlineLevel="1" x14ac:dyDescent="0.15">
      <c r="B139" s="138"/>
      <c r="C139" s="435"/>
      <c r="D139" s="410" t="s">
        <v>479</v>
      </c>
      <c r="E139" s="439"/>
      <c r="F139" s="439"/>
      <c r="G139" s="439"/>
      <c r="H139" s="439"/>
      <c r="I139" s="439"/>
      <c r="J139" s="408">
        <v>108</v>
      </c>
    </row>
    <row r="140" spans="2:10" ht="15" customHeight="1" collapsed="1" x14ac:dyDescent="0.15">
      <c r="B140" s="394" t="s">
        <v>462</v>
      </c>
      <c r="C140" s="415"/>
      <c r="D140" s="416"/>
      <c r="E140" s="444">
        <f t="shared" ref="E140:I140" si="7">E141</f>
        <v>38</v>
      </c>
      <c r="F140" s="444">
        <f t="shared" si="7"/>
        <v>38</v>
      </c>
      <c r="G140" s="445">
        <f t="shared" si="7"/>
        <v>1380</v>
      </c>
      <c r="H140" s="446">
        <f t="shared" si="7"/>
        <v>38</v>
      </c>
      <c r="I140" s="447">
        <f t="shared" si="7"/>
        <v>7008</v>
      </c>
      <c r="J140" s="447">
        <f>J141</f>
        <v>262</v>
      </c>
    </row>
    <row r="141" spans="2:10" ht="15" customHeight="1" x14ac:dyDescent="0.15">
      <c r="B141" s="400"/>
      <c r="C141" s="401" t="s">
        <v>473</v>
      </c>
      <c r="D141" s="450"/>
      <c r="E141" s="451">
        <v>38</v>
      </c>
      <c r="F141" s="451">
        <v>38</v>
      </c>
      <c r="G141" s="452">
        <v>1380</v>
      </c>
      <c r="H141" s="453">
        <v>38</v>
      </c>
      <c r="I141" s="452">
        <v>7008</v>
      </c>
      <c r="J141" s="452">
        <f>SUM(J142:J144)</f>
        <v>262</v>
      </c>
    </row>
    <row r="142" spans="2:10" ht="15" hidden="1" customHeight="1" outlineLevel="1" x14ac:dyDescent="0.15">
      <c r="B142" s="400"/>
      <c r="C142" s="429"/>
      <c r="D142" s="430" t="s">
        <v>488</v>
      </c>
      <c r="E142" s="439"/>
      <c r="F142" s="439"/>
      <c r="G142" s="439"/>
      <c r="H142" s="439"/>
      <c r="I142" s="449"/>
      <c r="J142" s="434">
        <v>59</v>
      </c>
    </row>
    <row r="143" spans="2:10" ht="15" hidden="1" customHeight="1" outlineLevel="1" x14ac:dyDescent="0.15">
      <c r="B143" s="400"/>
      <c r="C143" s="429"/>
      <c r="D143" s="430" t="s">
        <v>478</v>
      </c>
      <c r="E143" s="439"/>
      <c r="F143" s="439"/>
      <c r="G143" s="439"/>
      <c r="H143" s="439"/>
      <c r="I143" s="449"/>
      <c r="J143" s="408">
        <v>103</v>
      </c>
    </row>
    <row r="144" spans="2:10" ht="15" hidden="1" customHeight="1" outlineLevel="1" x14ac:dyDescent="0.15">
      <c r="B144" s="138"/>
      <c r="C144" s="435"/>
      <c r="D144" s="410" t="s">
        <v>479</v>
      </c>
      <c r="E144" s="439"/>
      <c r="F144" s="439"/>
      <c r="G144" s="439"/>
      <c r="H144" s="439"/>
      <c r="I144" s="439"/>
      <c r="J144" s="408">
        <v>100</v>
      </c>
    </row>
    <row r="145" spans="2:10" ht="15" customHeight="1" collapsed="1" x14ac:dyDescent="0.15">
      <c r="B145" s="394" t="s">
        <v>464</v>
      </c>
      <c r="C145" s="415"/>
      <c r="D145" s="416"/>
      <c r="E145" s="444">
        <f t="shared" ref="E145:I145" si="8">E146</f>
        <v>38</v>
      </c>
      <c r="F145" s="444">
        <f t="shared" si="8"/>
        <v>38</v>
      </c>
      <c r="G145" s="445">
        <f t="shared" si="8"/>
        <v>1380</v>
      </c>
      <c r="H145" s="446">
        <f t="shared" si="8"/>
        <v>38</v>
      </c>
      <c r="I145" s="447">
        <f t="shared" si="8"/>
        <v>7008</v>
      </c>
      <c r="J145" s="447">
        <f>J146</f>
        <v>259</v>
      </c>
    </row>
    <row r="146" spans="2:10" ht="15" customHeight="1" x14ac:dyDescent="0.15">
      <c r="B146" s="400"/>
      <c r="C146" s="401" t="s">
        <v>473</v>
      </c>
      <c r="D146" s="450"/>
      <c r="E146" s="451">
        <v>38</v>
      </c>
      <c r="F146" s="451">
        <v>38</v>
      </c>
      <c r="G146" s="452">
        <v>1380</v>
      </c>
      <c r="H146" s="453">
        <v>38</v>
      </c>
      <c r="I146" s="452">
        <v>7008</v>
      </c>
      <c r="J146" s="452">
        <f>SUM(J147:J149)</f>
        <v>259</v>
      </c>
    </row>
    <row r="147" spans="2:10" ht="15" hidden="1" customHeight="1" outlineLevel="1" x14ac:dyDescent="0.15">
      <c r="B147" s="400"/>
      <c r="C147" s="429"/>
      <c r="D147" s="430" t="s">
        <v>488</v>
      </c>
      <c r="E147" s="439"/>
      <c r="F147" s="439"/>
      <c r="G147" s="439"/>
      <c r="H147" s="439"/>
      <c r="I147" s="449"/>
      <c r="J147" s="434">
        <v>56</v>
      </c>
    </row>
    <row r="148" spans="2:10" ht="15" hidden="1" customHeight="1" outlineLevel="1" x14ac:dyDescent="0.15">
      <c r="B148" s="400"/>
      <c r="C148" s="429"/>
      <c r="D148" s="430" t="s">
        <v>478</v>
      </c>
      <c r="E148" s="439"/>
      <c r="F148" s="439"/>
      <c r="G148" s="439"/>
      <c r="H148" s="439"/>
      <c r="I148" s="449"/>
      <c r="J148" s="408">
        <v>100</v>
      </c>
    </row>
    <row r="149" spans="2:10" ht="15" hidden="1" customHeight="1" outlineLevel="1" x14ac:dyDescent="0.15">
      <c r="B149" s="138"/>
      <c r="C149" s="435"/>
      <c r="D149" s="410" t="s">
        <v>479</v>
      </c>
      <c r="E149" s="439"/>
      <c r="F149" s="439"/>
      <c r="G149" s="439"/>
      <c r="H149" s="439"/>
      <c r="I149" s="439"/>
      <c r="J149" s="408">
        <v>103</v>
      </c>
    </row>
    <row r="150" spans="2:10" ht="15" customHeight="1" collapsed="1" x14ac:dyDescent="0.15">
      <c r="B150" s="200" t="s">
        <v>490</v>
      </c>
      <c r="C150" s="200"/>
      <c r="D150" s="200"/>
      <c r="E150" s="200"/>
      <c r="F150" s="200"/>
      <c r="G150" s="200"/>
      <c r="H150" s="200"/>
      <c r="I150" s="200"/>
      <c r="J150" s="454"/>
    </row>
    <row r="151" spans="2:10" ht="15" customHeight="1" x14ac:dyDescent="0.15">
      <c r="B151" s="48" t="s">
        <v>491</v>
      </c>
    </row>
    <row r="152" spans="2:10" ht="18" customHeight="1" x14ac:dyDescent="0.15"/>
    <row r="153" spans="2:10" ht="12" customHeight="1" x14ac:dyDescent="0.15"/>
    <row r="154" spans="2:10" ht="18" customHeight="1" x14ac:dyDescent="0.15"/>
    <row r="155" spans="2:10" ht="15" customHeight="1" x14ac:dyDescent="0.15"/>
    <row r="156" spans="2:10" ht="15" customHeight="1" x14ac:dyDescent="0.15"/>
    <row r="157" spans="2:10" ht="15" customHeight="1" x14ac:dyDescent="0.15"/>
    <row r="158" spans="2:10" ht="15" customHeight="1" x14ac:dyDescent="0.15"/>
    <row r="159" spans="2:10" ht="15" customHeight="1" x14ac:dyDescent="0.15"/>
    <row r="160" spans="2:10" ht="15" customHeight="1" x14ac:dyDescent="0.15"/>
    <row r="161" ht="15" customHeight="1" x14ac:dyDescent="0.15"/>
    <row r="162" ht="18" customHeight="1" x14ac:dyDescent="0.15"/>
    <row r="163" ht="15" customHeight="1" x14ac:dyDescent="0.15"/>
    <row r="164" ht="15" customHeight="1" x14ac:dyDescent="0.15"/>
    <row r="169" ht="18" customHeight="1" x14ac:dyDescent="0.15"/>
    <row r="171" ht="18" customHeight="1" x14ac:dyDescent="0.15"/>
    <row r="173" ht="18" customHeight="1" x14ac:dyDescent="0.15"/>
    <row r="175" ht="18" customHeight="1" x14ac:dyDescent="0.15"/>
    <row r="177" ht="18" customHeight="1" x14ac:dyDescent="0.15"/>
    <row r="179" ht="18" customHeight="1" x14ac:dyDescent="0.15"/>
    <row r="181" ht="18" customHeight="1" x14ac:dyDescent="0.15"/>
    <row r="183" ht="18" customHeight="1" x14ac:dyDescent="0.15"/>
  </sheetData>
  <mergeCells count="3">
    <mergeCell ref="B4:D6"/>
    <mergeCell ref="E4:G4"/>
    <mergeCell ref="H4:J4"/>
  </mergeCells>
  <phoneticPr fontId="5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Ｐゴシック,標準"19.都市計画</oddHeader>
    <oddFooter>&amp;C&amp;"ＭＳ Ｐゴシック,標準"-138-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DC41-650C-48FE-A65B-6EB21F859561}">
  <dimension ref="A1:J76"/>
  <sheetViews>
    <sheetView showGridLines="0" topLeftCell="A4" zoomScaleNormal="100" zoomScaleSheetLayoutView="100" workbookViewId="0">
      <selection activeCell="K16" sqref="K16"/>
    </sheetView>
  </sheetViews>
  <sheetFormatPr defaultColWidth="9" defaultRowHeight="11.25" x14ac:dyDescent="0.15"/>
  <cols>
    <col min="1" max="1" width="1.25" style="48" customWidth="1"/>
    <col min="2" max="2" width="12.75" style="48" customWidth="1"/>
    <col min="3" max="3" width="10.5" style="48" bestFit="1" customWidth="1"/>
    <col min="4" max="4" width="7.125" style="48" customWidth="1"/>
    <col min="5" max="5" width="7.5" style="48" bestFit="1" customWidth="1"/>
    <col min="6" max="6" width="11.375" style="455" bestFit="1" customWidth="1"/>
    <col min="7" max="7" width="6.75" style="455" customWidth="1"/>
    <col min="8" max="8" width="6" style="455" bestFit="1" customWidth="1"/>
    <col min="9" max="9" width="14.375" style="216" customWidth="1"/>
    <col min="10" max="10" width="13.875" style="48" customWidth="1"/>
    <col min="11" max="16384" width="9" style="48"/>
  </cols>
  <sheetData>
    <row r="1" spans="1:10" ht="30" customHeight="1" x14ac:dyDescent="0.15">
      <c r="A1" s="85" t="s">
        <v>492</v>
      </c>
    </row>
    <row r="2" spans="1:10" ht="7.5" customHeight="1" x14ac:dyDescent="0.15">
      <c r="A2" s="85"/>
    </row>
    <row r="3" spans="1:10" ht="22.5" customHeight="1" x14ac:dyDescent="0.15">
      <c r="B3" s="46" t="s">
        <v>493</v>
      </c>
      <c r="C3" s="46"/>
      <c r="D3" s="46"/>
      <c r="E3" s="381"/>
      <c r="F3" s="456"/>
      <c r="G3" s="456"/>
      <c r="H3" s="457"/>
      <c r="I3" s="458"/>
    </row>
    <row r="4" spans="1:10" ht="15" customHeight="1" x14ac:dyDescent="0.15">
      <c r="B4" s="459" t="s">
        <v>494</v>
      </c>
      <c r="C4" s="460" t="s">
        <v>495</v>
      </c>
      <c r="D4" s="461"/>
      <c r="E4" s="459" t="s">
        <v>496</v>
      </c>
      <c r="F4" s="462" t="s">
        <v>497</v>
      </c>
      <c r="G4" s="462" t="s">
        <v>498</v>
      </c>
      <c r="H4" s="460" t="s">
        <v>499</v>
      </c>
      <c r="I4" s="461"/>
      <c r="J4" s="463" t="s">
        <v>500</v>
      </c>
    </row>
    <row r="5" spans="1:10" ht="15" customHeight="1" x14ac:dyDescent="0.15">
      <c r="B5" s="389" t="s">
        <v>501</v>
      </c>
      <c r="C5" s="464" t="s">
        <v>502</v>
      </c>
      <c r="D5" s="465" t="s">
        <v>503</v>
      </c>
      <c r="E5" s="114" t="s">
        <v>504</v>
      </c>
      <c r="F5" s="466" t="s">
        <v>505</v>
      </c>
      <c r="G5" s="114">
        <v>24</v>
      </c>
      <c r="H5" s="467" t="s">
        <v>19</v>
      </c>
      <c r="I5" s="468" t="s">
        <v>506</v>
      </c>
      <c r="J5" s="469" t="s">
        <v>507</v>
      </c>
    </row>
    <row r="6" spans="1:10" ht="15" customHeight="1" x14ac:dyDescent="0.15">
      <c r="B6" s="464"/>
      <c r="C6" s="464"/>
      <c r="D6" s="470" t="s">
        <v>508</v>
      </c>
      <c r="E6" s="119" t="s">
        <v>509</v>
      </c>
      <c r="F6" s="471"/>
      <c r="G6" s="119">
        <v>24</v>
      </c>
      <c r="H6" s="472"/>
      <c r="I6" s="473"/>
      <c r="J6" s="474" t="s">
        <v>510</v>
      </c>
    </row>
    <row r="7" spans="1:10" ht="15" customHeight="1" x14ac:dyDescent="0.15">
      <c r="B7" s="475"/>
      <c r="C7" s="464"/>
      <c r="D7" s="470" t="s">
        <v>511</v>
      </c>
      <c r="E7" s="119" t="s">
        <v>509</v>
      </c>
      <c r="F7" s="471"/>
      <c r="G7" s="119">
        <v>24</v>
      </c>
      <c r="H7" s="472"/>
      <c r="I7" s="473"/>
      <c r="J7" s="474" t="s">
        <v>512</v>
      </c>
    </row>
    <row r="8" spans="1:10" ht="15" customHeight="1" x14ac:dyDescent="0.15">
      <c r="B8" s="429"/>
      <c r="C8" s="389" t="s">
        <v>513</v>
      </c>
      <c r="D8" s="465" t="s">
        <v>503</v>
      </c>
      <c r="E8" s="114" t="s">
        <v>514</v>
      </c>
      <c r="F8" s="466" t="s">
        <v>505</v>
      </c>
      <c r="G8" s="114">
        <v>16</v>
      </c>
      <c r="H8" s="467" t="s">
        <v>19</v>
      </c>
      <c r="I8" s="468" t="s">
        <v>515</v>
      </c>
      <c r="J8" s="476"/>
    </row>
    <row r="9" spans="1:10" ht="15" customHeight="1" x14ac:dyDescent="0.15">
      <c r="B9" s="429"/>
      <c r="C9" s="477"/>
      <c r="D9" s="478" t="s">
        <v>508</v>
      </c>
      <c r="E9" s="479" t="s">
        <v>514</v>
      </c>
      <c r="F9" s="480"/>
      <c r="G9" s="479">
        <v>32</v>
      </c>
      <c r="H9" s="481"/>
      <c r="I9" s="482"/>
      <c r="J9" s="410"/>
    </row>
    <row r="10" spans="1:10" ht="15" customHeight="1" x14ac:dyDescent="0.15">
      <c r="B10" s="429"/>
      <c r="C10" s="389" t="s">
        <v>516</v>
      </c>
      <c r="D10" s="465" t="s">
        <v>503</v>
      </c>
      <c r="E10" s="114" t="s">
        <v>517</v>
      </c>
      <c r="F10" s="466" t="s">
        <v>518</v>
      </c>
      <c r="G10" s="114">
        <v>30</v>
      </c>
      <c r="H10" s="467" t="s">
        <v>19</v>
      </c>
      <c r="I10" s="468" t="s">
        <v>519</v>
      </c>
      <c r="J10" s="476"/>
    </row>
    <row r="11" spans="1:10" ht="15" customHeight="1" x14ac:dyDescent="0.15">
      <c r="B11" s="429"/>
      <c r="C11" s="464"/>
      <c r="D11" s="478" t="s">
        <v>508</v>
      </c>
      <c r="E11" s="479" t="s">
        <v>517</v>
      </c>
      <c r="F11" s="480"/>
      <c r="G11" s="119">
        <v>20</v>
      </c>
      <c r="H11" s="481"/>
      <c r="I11" s="482"/>
      <c r="J11" s="410"/>
    </row>
    <row r="12" spans="1:10" ht="15" customHeight="1" x14ac:dyDescent="0.15">
      <c r="B12" s="483"/>
      <c r="C12" s="389" t="s">
        <v>520</v>
      </c>
      <c r="D12" s="465" t="s">
        <v>503</v>
      </c>
      <c r="E12" s="114" t="s">
        <v>521</v>
      </c>
      <c r="F12" s="466" t="s">
        <v>522</v>
      </c>
      <c r="G12" s="114">
        <v>12</v>
      </c>
      <c r="H12" s="467" t="s">
        <v>19</v>
      </c>
      <c r="I12" s="468" t="s">
        <v>523</v>
      </c>
      <c r="J12" s="401"/>
    </row>
    <row r="13" spans="1:10" ht="15" customHeight="1" x14ac:dyDescent="0.15">
      <c r="B13" s="483"/>
      <c r="C13" s="464"/>
      <c r="D13" s="470" t="s">
        <v>508</v>
      </c>
      <c r="E13" s="119" t="s">
        <v>524</v>
      </c>
      <c r="F13" s="471"/>
      <c r="G13" s="119">
        <v>12</v>
      </c>
      <c r="H13" s="472"/>
      <c r="I13" s="473"/>
      <c r="J13" s="484"/>
    </row>
    <row r="14" spans="1:10" ht="15" customHeight="1" x14ac:dyDescent="0.15">
      <c r="B14" s="483"/>
      <c r="C14" s="464"/>
      <c r="D14" s="470" t="s">
        <v>511</v>
      </c>
      <c r="E14" s="119" t="s">
        <v>86</v>
      </c>
      <c r="F14" s="471"/>
      <c r="G14" s="119">
        <v>12</v>
      </c>
      <c r="H14" s="472"/>
      <c r="I14" s="473"/>
      <c r="J14" s="135"/>
    </row>
    <row r="15" spans="1:10" ht="15" customHeight="1" x14ac:dyDescent="0.15">
      <c r="B15" s="483"/>
      <c r="C15" s="464"/>
      <c r="D15" s="478" t="s">
        <v>525</v>
      </c>
      <c r="E15" s="479" t="s">
        <v>86</v>
      </c>
      <c r="F15" s="480"/>
      <c r="G15" s="479">
        <v>12</v>
      </c>
      <c r="H15" s="481"/>
      <c r="I15" s="482"/>
      <c r="J15" s="140"/>
    </row>
    <row r="16" spans="1:10" ht="15" customHeight="1" x14ac:dyDescent="0.15">
      <c r="B16" s="429"/>
      <c r="C16" s="389" t="s">
        <v>526</v>
      </c>
      <c r="D16" s="485" t="s">
        <v>527</v>
      </c>
      <c r="E16" s="486" t="s">
        <v>117</v>
      </c>
      <c r="F16" s="466" t="s">
        <v>505</v>
      </c>
      <c r="G16" s="486">
        <v>0</v>
      </c>
      <c r="H16" s="467" t="s">
        <v>528</v>
      </c>
      <c r="I16" s="468" t="s">
        <v>529</v>
      </c>
      <c r="J16" s="476"/>
    </row>
    <row r="17" spans="2:10" ht="15" customHeight="1" x14ac:dyDescent="0.15">
      <c r="B17" s="429"/>
      <c r="C17" s="464"/>
      <c r="D17" s="470" t="s">
        <v>530</v>
      </c>
      <c r="E17" s="119" t="s">
        <v>531</v>
      </c>
      <c r="F17" s="471"/>
      <c r="G17" s="119">
        <v>12</v>
      </c>
      <c r="H17" s="472"/>
      <c r="I17" s="473"/>
      <c r="J17" s="440"/>
    </row>
    <row r="18" spans="2:10" ht="15" customHeight="1" x14ac:dyDescent="0.15">
      <c r="B18" s="429"/>
      <c r="C18" s="464"/>
      <c r="D18" s="470" t="s">
        <v>532</v>
      </c>
      <c r="E18" s="119" t="s">
        <v>119</v>
      </c>
      <c r="F18" s="471"/>
      <c r="G18" s="119">
        <v>10</v>
      </c>
      <c r="H18" s="472"/>
      <c r="I18" s="473"/>
      <c r="J18" s="440"/>
    </row>
    <row r="19" spans="2:10" ht="15" customHeight="1" x14ac:dyDescent="0.15">
      <c r="B19" s="429"/>
      <c r="C19" s="464"/>
      <c r="D19" s="470" t="s">
        <v>533</v>
      </c>
      <c r="E19" s="119" t="s">
        <v>534</v>
      </c>
      <c r="F19" s="471"/>
      <c r="G19" s="119">
        <v>11</v>
      </c>
      <c r="H19" s="472"/>
      <c r="I19" s="473"/>
      <c r="J19" s="135"/>
    </row>
    <row r="20" spans="2:10" ht="15" customHeight="1" x14ac:dyDescent="0.15">
      <c r="B20" s="429"/>
      <c r="C20" s="464"/>
      <c r="D20" s="485" t="s">
        <v>535</v>
      </c>
      <c r="E20" s="487" t="s">
        <v>536</v>
      </c>
      <c r="F20" s="488"/>
      <c r="G20" s="455">
        <v>46</v>
      </c>
      <c r="H20" s="489"/>
      <c r="I20" s="490"/>
      <c r="J20" s="484"/>
    </row>
    <row r="21" spans="2:10" s="297" customFormat="1" ht="15" customHeight="1" x14ac:dyDescent="0.15">
      <c r="B21" s="475"/>
      <c r="C21" s="389" t="s">
        <v>537</v>
      </c>
      <c r="D21" s="465" t="s">
        <v>538</v>
      </c>
      <c r="E21" s="491" t="s">
        <v>131</v>
      </c>
      <c r="F21" s="466" t="s">
        <v>522</v>
      </c>
      <c r="G21" s="492">
        <v>14</v>
      </c>
      <c r="H21" s="467" t="s">
        <v>20</v>
      </c>
      <c r="I21" s="468" t="s">
        <v>539</v>
      </c>
      <c r="J21" s="493"/>
    </row>
    <row r="22" spans="2:10" s="297" customFormat="1" ht="15" customHeight="1" x14ac:dyDescent="0.15">
      <c r="B22" s="475"/>
      <c r="C22" s="464"/>
      <c r="D22" s="470" t="s">
        <v>540</v>
      </c>
      <c r="E22" s="494" t="s">
        <v>131</v>
      </c>
      <c r="F22" s="471"/>
      <c r="G22" s="495">
        <v>6</v>
      </c>
      <c r="H22" s="496"/>
      <c r="I22" s="497"/>
      <c r="J22" s="424"/>
    </row>
    <row r="23" spans="2:10" s="297" customFormat="1" ht="15" customHeight="1" x14ac:dyDescent="0.15">
      <c r="B23" s="475"/>
      <c r="C23" s="464"/>
      <c r="D23" s="470" t="s">
        <v>541</v>
      </c>
      <c r="E23" s="494" t="s">
        <v>524</v>
      </c>
      <c r="F23" s="471"/>
      <c r="G23" s="495">
        <v>14</v>
      </c>
      <c r="H23" s="498" t="s">
        <v>542</v>
      </c>
      <c r="I23" s="499" t="s">
        <v>543</v>
      </c>
      <c r="J23" s="500"/>
    </row>
    <row r="24" spans="2:10" ht="15" customHeight="1" x14ac:dyDescent="0.15">
      <c r="B24" s="429"/>
      <c r="C24" s="435"/>
      <c r="D24" s="478" t="s">
        <v>544</v>
      </c>
      <c r="E24" s="501" t="s">
        <v>524</v>
      </c>
      <c r="F24" s="480"/>
      <c r="G24" s="502">
        <v>6</v>
      </c>
      <c r="H24" s="481"/>
      <c r="I24" s="482"/>
      <c r="J24" s="410"/>
    </row>
    <row r="25" spans="2:10" ht="15" customHeight="1" x14ac:dyDescent="0.15">
      <c r="B25" s="429"/>
      <c r="C25" s="464" t="s">
        <v>545</v>
      </c>
      <c r="D25" s="465" t="s">
        <v>503</v>
      </c>
      <c r="E25" s="114" t="s">
        <v>517</v>
      </c>
      <c r="F25" s="466" t="s">
        <v>522</v>
      </c>
      <c r="G25" s="114">
        <v>24</v>
      </c>
      <c r="H25" s="491" t="s">
        <v>17</v>
      </c>
      <c r="I25" s="503" t="s">
        <v>546</v>
      </c>
      <c r="J25" s="476"/>
    </row>
    <row r="26" spans="2:10" ht="15" customHeight="1" x14ac:dyDescent="0.15">
      <c r="B26" s="429"/>
      <c r="C26" s="464"/>
      <c r="D26" s="470" t="s">
        <v>508</v>
      </c>
      <c r="E26" s="119" t="s">
        <v>547</v>
      </c>
      <c r="F26" s="471"/>
      <c r="G26" s="119">
        <v>12</v>
      </c>
      <c r="H26" s="494" t="s">
        <v>548</v>
      </c>
      <c r="I26" s="504" t="s">
        <v>549</v>
      </c>
      <c r="J26" s="440"/>
    </row>
    <row r="27" spans="2:10" ht="15" customHeight="1" x14ac:dyDescent="0.15">
      <c r="B27" s="435"/>
      <c r="C27" s="477"/>
      <c r="D27" s="478" t="s">
        <v>511</v>
      </c>
      <c r="E27" s="479" t="s">
        <v>86</v>
      </c>
      <c r="F27" s="480"/>
      <c r="G27" s="479">
        <v>24</v>
      </c>
      <c r="H27" s="501" t="s">
        <v>548</v>
      </c>
      <c r="I27" s="505" t="s">
        <v>550</v>
      </c>
      <c r="J27" s="410"/>
    </row>
    <row r="28" spans="2:10" ht="15" customHeight="1" x14ac:dyDescent="0.15">
      <c r="B28" s="506" t="s">
        <v>551</v>
      </c>
      <c r="C28" s="389" t="s">
        <v>545</v>
      </c>
      <c r="D28" s="470" t="s">
        <v>508</v>
      </c>
      <c r="E28" s="119" t="s">
        <v>547</v>
      </c>
      <c r="F28" s="463" t="s">
        <v>522</v>
      </c>
      <c r="G28" s="463">
        <v>12</v>
      </c>
      <c r="H28" s="507" t="s">
        <v>17</v>
      </c>
      <c r="I28" s="508" t="s">
        <v>549</v>
      </c>
      <c r="J28" s="109"/>
    </row>
    <row r="29" spans="2:10" ht="15" customHeight="1" x14ac:dyDescent="0.15">
      <c r="B29" s="509" t="s">
        <v>552</v>
      </c>
      <c r="C29" s="510" t="s">
        <v>553</v>
      </c>
      <c r="D29" s="465" t="s">
        <v>527</v>
      </c>
      <c r="E29" s="114" t="s">
        <v>121</v>
      </c>
      <c r="F29" s="466" t="s">
        <v>505</v>
      </c>
      <c r="G29" s="114">
        <v>0</v>
      </c>
      <c r="H29" s="467" t="s">
        <v>20</v>
      </c>
      <c r="I29" s="468" t="s">
        <v>554</v>
      </c>
      <c r="J29" s="476"/>
    </row>
    <row r="30" spans="2:10" ht="15" customHeight="1" x14ac:dyDescent="0.15">
      <c r="B30" s="511"/>
      <c r="C30" s="512"/>
      <c r="D30" s="470" t="s">
        <v>530</v>
      </c>
      <c r="E30" s="119" t="s">
        <v>108</v>
      </c>
      <c r="F30" s="471"/>
      <c r="G30" s="119">
        <v>0</v>
      </c>
      <c r="H30" s="472"/>
      <c r="I30" s="473"/>
      <c r="J30" s="135"/>
    </row>
    <row r="31" spans="2:10" ht="15" customHeight="1" x14ac:dyDescent="0.15">
      <c r="B31" s="511"/>
      <c r="C31" s="512"/>
      <c r="D31" s="470" t="s">
        <v>532</v>
      </c>
      <c r="E31" s="119" t="s">
        <v>145</v>
      </c>
      <c r="F31" s="471"/>
      <c r="G31" s="119">
        <v>0</v>
      </c>
      <c r="H31" s="472"/>
      <c r="I31" s="473"/>
      <c r="J31" s="135"/>
    </row>
    <row r="32" spans="2:10" ht="15" customHeight="1" x14ac:dyDescent="0.15">
      <c r="B32" s="511"/>
      <c r="C32" s="512"/>
      <c r="D32" s="478" t="s">
        <v>533</v>
      </c>
      <c r="E32" s="479" t="s">
        <v>555</v>
      </c>
      <c r="F32" s="480"/>
      <c r="G32" s="479">
        <v>0</v>
      </c>
      <c r="H32" s="481"/>
      <c r="I32" s="482"/>
      <c r="J32" s="410"/>
    </row>
    <row r="33" spans="2:10" ht="15" customHeight="1" x14ac:dyDescent="0.15">
      <c r="B33" s="400"/>
      <c r="C33" s="510" t="s">
        <v>556</v>
      </c>
      <c r="D33" s="470" t="s">
        <v>508</v>
      </c>
      <c r="E33" s="119" t="s">
        <v>108</v>
      </c>
      <c r="F33" s="513" t="s">
        <v>557</v>
      </c>
      <c r="G33" s="119">
        <v>24</v>
      </c>
      <c r="H33" s="494" t="s">
        <v>558</v>
      </c>
      <c r="I33" s="504" t="s">
        <v>559</v>
      </c>
      <c r="J33" s="514" t="s">
        <v>560</v>
      </c>
    </row>
    <row r="34" spans="2:10" ht="15" customHeight="1" x14ac:dyDescent="0.15">
      <c r="B34" s="515"/>
      <c r="C34" s="516"/>
      <c r="D34" s="478" t="s">
        <v>511</v>
      </c>
      <c r="E34" s="479" t="s">
        <v>145</v>
      </c>
      <c r="F34" s="517"/>
      <c r="G34" s="479">
        <v>24</v>
      </c>
      <c r="H34" s="501" t="s">
        <v>558</v>
      </c>
      <c r="I34" s="505" t="s">
        <v>561</v>
      </c>
      <c r="J34" s="518" t="s">
        <v>562</v>
      </c>
    </row>
    <row r="35" spans="2:10" ht="15" customHeight="1" x14ac:dyDescent="0.15">
      <c r="B35" s="519" t="s">
        <v>563</v>
      </c>
      <c r="C35" s="519"/>
      <c r="D35" s="519"/>
      <c r="E35" s="519"/>
      <c r="F35" s="519"/>
      <c r="G35" s="463">
        <f>SUM(G5:G24,G25:G34)</f>
        <v>457</v>
      </c>
      <c r="H35" s="520"/>
      <c r="I35" s="521"/>
      <c r="J35" s="109"/>
    </row>
    <row r="36" spans="2:10" ht="15" customHeight="1" x14ac:dyDescent="0.15">
      <c r="B36" s="48" t="s">
        <v>564</v>
      </c>
      <c r="C36" s="522"/>
      <c r="D36" s="522"/>
      <c r="E36" s="53"/>
      <c r="J36" s="53"/>
    </row>
    <row r="37" spans="2:10" ht="15" customHeight="1" x14ac:dyDescent="0.15">
      <c r="B37" s="48" t="s">
        <v>565</v>
      </c>
      <c r="C37" s="522"/>
      <c r="D37" s="522"/>
      <c r="E37" s="53"/>
      <c r="I37" s="523"/>
    </row>
    <row r="38" spans="2:10" ht="15" customHeight="1" x14ac:dyDescent="0.15">
      <c r="B38" s="48" t="s">
        <v>566</v>
      </c>
      <c r="C38" s="524"/>
      <c r="D38" s="524"/>
      <c r="E38" s="524"/>
      <c r="F38" s="524"/>
      <c r="G38" s="524"/>
      <c r="I38" s="523"/>
    </row>
    <row r="39" spans="2:10" ht="15" customHeight="1" x14ac:dyDescent="0.15">
      <c r="B39" s="525" t="s">
        <v>22</v>
      </c>
      <c r="C39" s="526"/>
      <c r="D39" s="526"/>
      <c r="E39" s="526"/>
      <c r="F39" s="527"/>
      <c r="G39" s="527"/>
      <c r="H39" s="527"/>
      <c r="I39" s="528"/>
    </row>
    <row r="40" spans="2:10" ht="18" customHeight="1" x14ac:dyDescent="0.15"/>
    <row r="41" spans="2:10" ht="18" customHeight="1" x14ac:dyDescent="0.15"/>
    <row r="42" spans="2:10" ht="18" customHeight="1" x14ac:dyDescent="0.15"/>
    <row r="43" spans="2:10" ht="18" customHeight="1" x14ac:dyDescent="0.15"/>
    <row r="44" spans="2:10" ht="18" customHeight="1" x14ac:dyDescent="0.15"/>
    <row r="45" spans="2:10" ht="18" customHeight="1" x14ac:dyDescent="0.15"/>
    <row r="46" spans="2:10" ht="12" customHeight="1" x14ac:dyDescent="0.15"/>
    <row r="47" spans="2:10" ht="18" customHeight="1" x14ac:dyDescent="0.15"/>
    <row r="48" spans="2:10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8" customHeight="1" x14ac:dyDescent="0.15"/>
    <row r="56" ht="15" customHeight="1" x14ac:dyDescent="0.15"/>
    <row r="57" ht="15" customHeight="1" x14ac:dyDescent="0.15"/>
    <row r="62" ht="18" customHeight="1" x14ac:dyDescent="0.15"/>
    <row r="64" ht="18" customHeight="1" x14ac:dyDescent="0.15"/>
    <row r="66" ht="18" customHeight="1" x14ac:dyDescent="0.15"/>
    <row r="68" ht="18" customHeight="1" x14ac:dyDescent="0.15"/>
    <row r="70" ht="18" customHeight="1" x14ac:dyDescent="0.15"/>
    <row r="72" ht="18" customHeight="1" x14ac:dyDescent="0.15"/>
    <row r="74" ht="18" customHeight="1" x14ac:dyDescent="0.15"/>
    <row r="76" ht="18" customHeight="1" x14ac:dyDescent="0.15"/>
  </sheetData>
  <mergeCells count="29">
    <mergeCell ref="F25:F27"/>
    <mergeCell ref="F29:F32"/>
    <mergeCell ref="H29:H32"/>
    <mergeCell ref="I29:I32"/>
    <mergeCell ref="F33:F34"/>
    <mergeCell ref="B35:F35"/>
    <mergeCell ref="H35:I35"/>
    <mergeCell ref="F16:F20"/>
    <mergeCell ref="H16:H20"/>
    <mergeCell ref="I16:I20"/>
    <mergeCell ref="F21:F24"/>
    <mergeCell ref="H21:H22"/>
    <mergeCell ref="I21:I22"/>
    <mergeCell ref="H23:H24"/>
    <mergeCell ref="I23:I24"/>
    <mergeCell ref="F10:F11"/>
    <mergeCell ref="H10:H11"/>
    <mergeCell ref="I10:I11"/>
    <mergeCell ref="F12:F15"/>
    <mergeCell ref="H12:H15"/>
    <mergeCell ref="I12:I15"/>
    <mergeCell ref="C4:D4"/>
    <mergeCell ref="H4:I4"/>
    <mergeCell ref="F5:F7"/>
    <mergeCell ref="H5:H7"/>
    <mergeCell ref="I5:I7"/>
    <mergeCell ref="F8:F9"/>
    <mergeCell ref="H8:H9"/>
    <mergeCell ref="I8:I9"/>
  </mergeCells>
  <phoneticPr fontId="5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Ｐゴシック,標準"19.都市計画</oddHeader>
    <oddFooter>&amp;C&amp;"ＭＳ Ｐゴシック,標準"-139-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74801-1A3D-4BF1-84AB-5710EA435EE0}">
  <sheetPr>
    <pageSetUpPr fitToPage="1"/>
  </sheetPr>
  <dimension ref="A1:N89"/>
  <sheetViews>
    <sheetView showGridLines="0" tabSelected="1" zoomScaleNormal="100" zoomScaleSheetLayoutView="100" workbookViewId="0">
      <selection activeCell="J70" sqref="J70"/>
    </sheetView>
  </sheetViews>
  <sheetFormatPr defaultColWidth="8.625" defaultRowHeight="11.25" outlineLevelRow="1" x14ac:dyDescent="0.15"/>
  <cols>
    <col min="1" max="1" width="1.625" style="48" customWidth="1"/>
    <col min="2" max="2" width="8.25" style="48" customWidth="1"/>
    <col min="3" max="3" width="1.625" style="48" customWidth="1"/>
    <col min="4" max="4" width="11.625" style="455" customWidth="1"/>
    <col min="5" max="13" width="7.875" style="379" customWidth="1"/>
    <col min="14" max="14" width="7" style="48" customWidth="1"/>
    <col min="15" max="16384" width="8.625" style="48"/>
  </cols>
  <sheetData>
    <row r="1" spans="1:14" ht="30" customHeight="1" x14ac:dyDescent="0.15">
      <c r="A1" s="45" t="s">
        <v>567</v>
      </c>
    </row>
    <row r="2" spans="1:14" ht="7.5" customHeight="1" x14ac:dyDescent="0.15">
      <c r="A2" s="45"/>
    </row>
    <row r="3" spans="1:14" s="46" customFormat="1" ht="22.5" customHeight="1" thickBot="1" x14ac:dyDescent="0.2">
      <c r="B3" s="529" t="s">
        <v>568</v>
      </c>
      <c r="C3" s="530"/>
      <c r="D3" s="531"/>
      <c r="E3" s="532"/>
      <c r="F3" s="533"/>
      <c r="G3" s="534"/>
      <c r="H3" s="535"/>
      <c r="I3" s="535"/>
      <c r="J3" s="535"/>
      <c r="K3" s="535"/>
      <c r="L3" s="534"/>
      <c r="M3" s="533"/>
      <c r="N3" s="536"/>
    </row>
    <row r="4" spans="1:14" ht="15" customHeight="1" x14ac:dyDescent="0.15">
      <c r="A4" s="537"/>
      <c r="B4" s="538" t="s">
        <v>569</v>
      </c>
      <c r="C4" s="539"/>
      <c r="D4" s="540"/>
      <c r="E4" s="541" t="s">
        <v>570</v>
      </c>
      <c r="F4" s="542"/>
      <c r="G4" s="542"/>
      <c r="H4" s="542"/>
      <c r="I4" s="542"/>
      <c r="J4" s="542"/>
      <c r="K4" s="542"/>
      <c r="L4" s="542"/>
      <c r="M4" s="543"/>
      <c r="N4" s="544"/>
    </row>
    <row r="5" spans="1:14" s="455" customFormat="1" ht="15" customHeight="1" x14ac:dyDescent="0.15">
      <c r="A5" s="545"/>
      <c r="B5" s="546"/>
      <c r="C5" s="547"/>
      <c r="D5" s="548"/>
      <c r="E5" s="549" t="s">
        <v>166</v>
      </c>
      <c r="F5" s="550" t="s">
        <v>571</v>
      </c>
      <c r="G5" s="551"/>
      <c r="H5" s="551"/>
      <c r="I5" s="551"/>
      <c r="J5" s="551"/>
      <c r="K5" s="551"/>
      <c r="L5" s="552"/>
      <c r="M5" s="553" t="s">
        <v>572</v>
      </c>
      <c r="N5" s="554"/>
    </row>
    <row r="6" spans="1:14" s="455" customFormat="1" ht="15" customHeight="1" x14ac:dyDescent="0.15">
      <c r="A6" s="545"/>
      <c r="B6" s="546"/>
      <c r="C6" s="547"/>
      <c r="D6" s="548"/>
      <c r="E6" s="549"/>
      <c r="F6" s="555"/>
      <c r="G6" s="382" t="s">
        <v>573</v>
      </c>
      <c r="H6" s="551"/>
      <c r="I6" s="551"/>
      <c r="J6" s="551"/>
      <c r="K6" s="552"/>
      <c r="L6" s="556" t="s">
        <v>574</v>
      </c>
      <c r="M6" s="557"/>
      <c r="N6" s="554"/>
    </row>
    <row r="7" spans="1:14" ht="15" customHeight="1" x14ac:dyDescent="0.15">
      <c r="A7" s="537"/>
      <c r="B7" s="546"/>
      <c r="C7" s="547"/>
      <c r="D7" s="548"/>
      <c r="E7" s="549"/>
      <c r="F7" s="555"/>
      <c r="G7" s="558"/>
      <c r="H7" s="559" t="s">
        <v>575</v>
      </c>
      <c r="I7" s="560" t="s">
        <v>576</v>
      </c>
      <c r="J7" s="561" t="s">
        <v>577</v>
      </c>
      <c r="K7" s="562" t="s">
        <v>578</v>
      </c>
      <c r="L7" s="563"/>
      <c r="M7" s="557"/>
      <c r="N7" s="544"/>
    </row>
    <row r="8" spans="1:14" ht="15" customHeight="1" x14ac:dyDescent="0.15">
      <c r="A8" s="537"/>
      <c r="B8" s="546"/>
      <c r="C8" s="547"/>
      <c r="D8" s="548"/>
      <c r="E8" s="549"/>
      <c r="F8" s="555"/>
      <c r="G8" s="564"/>
      <c r="H8" s="565"/>
      <c r="I8" s="566"/>
      <c r="J8" s="567"/>
      <c r="K8" s="568"/>
      <c r="L8" s="563"/>
      <c r="M8" s="557"/>
      <c r="N8" s="544"/>
    </row>
    <row r="9" spans="1:14" ht="15" customHeight="1" x14ac:dyDescent="0.15">
      <c r="A9" s="537"/>
      <c r="B9" s="546"/>
      <c r="C9" s="547"/>
      <c r="D9" s="548"/>
      <c r="E9" s="549"/>
      <c r="F9" s="555"/>
      <c r="G9" s="569"/>
      <c r="H9" s="565"/>
      <c r="I9" s="566"/>
      <c r="J9" s="567"/>
      <c r="K9" s="568"/>
      <c r="L9" s="563"/>
      <c r="M9" s="557"/>
      <c r="N9" s="570"/>
    </row>
    <row r="10" spans="1:14" ht="15" customHeight="1" thickBot="1" x14ac:dyDescent="0.2">
      <c r="A10" s="537"/>
      <c r="B10" s="571"/>
      <c r="C10" s="572"/>
      <c r="D10" s="573"/>
      <c r="E10" s="574"/>
      <c r="F10" s="575"/>
      <c r="G10" s="576"/>
      <c r="H10" s="577"/>
      <c r="I10" s="578"/>
      <c r="J10" s="579"/>
      <c r="K10" s="580"/>
      <c r="L10" s="581"/>
      <c r="M10" s="582"/>
      <c r="N10" s="570"/>
    </row>
    <row r="11" spans="1:14" s="297" customFormat="1" ht="18.75" customHeight="1" x14ac:dyDescent="0.15">
      <c r="A11" s="583"/>
      <c r="B11" s="584" t="s">
        <v>579</v>
      </c>
      <c r="C11" s="585"/>
      <c r="D11" s="586"/>
      <c r="E11" s="587"/>
      <c r="F11" s="588"/>
      <c r="G11" s="589"/>
      <c r="H11" s="590"/>
      <c r="I11" s="591"/>
      <c r="J11" s="590"/>
      <c r="K11" s="592"/>
      <c r="L11" s="588"/>
      <c r="M11" s="593"/>
      <c r="N11" s="594"/>
    </row>
    <row r="12" spans="1:14" s="297" customFormat="1" ht="18.75" customHeight="1" x14ac:dyDescent="0.15">
      <c r="A12" s="583"/>
      <c r="B12" s="595" t="s">
        <v>580</v>
      </c>
      <c r="C12" s="596"/>
      <c r="D12" s="597"/>
      <c r="E12" s="598">
        <f>SUM(E13:E16)</f>
        <v>27969</v>
      </c>
      <c r="F12" s="598">
        <f t="shared" ref="F12:M12" si="0">SUM(F13:F16)</f>
        <v>27446</v>
      </c>
      <c r="G12" s="599">
        <f t="shared" si="0"/>
        <v>27267</v>
      </c>
      <c r="H12" s="600">
        <f t="shared" si="0"/>
        <v>23077</v>
      </c>
      <c r="I12" s="601">
        <f t="shared" si="0"/>
        <v>895</v>
      </c>
      <c r="J12" s="602">
        <f t="shared" si="0"/>
        <v>2525</v>
      </c>
      <c r="K12" s="603">
        <f t="shared" si="0"/>
        <v>770</v>
      </c>
      <c r="L12" s="598">
        <f t="shared" si="0"/>
        <v>179</v>
      </c>
      <c r="M12" s="604">
        <f t="shared" si="0"/>
        <v>523</v>
      </c>
      <c r="N12" s="594"/>
    </row>
    <row r="13" spans="1:14" ht="18.75" hidden="1" customHeight="1" outlineLevel="1" x14ac:dyDescent="0.15">
      <c r="A13" s="537"/>
      <c r="B13" s="605"/>
      <c r="C13" s="606"/>
      <c r="D13" s="607" t="s">
        <v>19</v>
      </c>
      <c r="E13" s="608">
        <v>7245</v>
      </c>
      <c r="F13" s="609">
        <v>7100</v>
      </c>
      <c r="G13" s="610">
        <v>7068</v>
      </c>
      <c r="H13" s="611">
        <v>5909</v>
      </c>
      <c r="I13" s="612">
        <v>306</v>
      </c>
      <c r="J13" s="611">
        <v>498</v>
      </c>
      <c r="K13" s="613">
        <v>355</v>
      </c>
      <c r="L13" s="609">
        <v>32</v>
      </c>
      <c r="M13" s="614">
        <v>145</v>
      </c>
      <c r="N13" s="615"/>
    </row>
    <row r="14" spans="1:14" ht="18.75" hidden="1" customHeight="1" outlineLevel="1" x14ac:dyDescent="0.15">
      <c r="A14" s="537"/>
      <c r="B14" s="605"/>
      <c r="C14" s="606"/>
      <c r="D14" s="616" t="s">
        <v>20</v>
      </c>
      <c r="E14" s="617">
        <v>9818</v>
      </c>
      <c r="F14" s="618">
        <v>9695</v>
      </c>
      <c r="G14" s="619">
        <v>9644</v>
      </c>
      <c r="H14" s="620">
        <v>7987</v>
      </c>
      <c r="I14" s="621">
        <v>317</v>
      </c>
      <c r="J14" s="620">
        <v>1077</v>
      </c>
      <c r="K14" s="622">
        <v>263</v>
      </c>
      <c r="L14" s="618">
        <v>51</v>
      </c>
      <c r="M14" s="623">
        <v>123</v>
      </c>
      <c r="N14" s="615"/>
    </row>
    <row r="15" spans="1:14" ht="18.75" hidden="1" customHeight="1" outlineLevel="1" x14ac:dyDescent="0.15">
      <c r="A15" s="537"/>
      <c r="B15" s="624"/>
      <c r="C15" s="625"/>
      <c r="D15" s="616" t="s">
        <v>21</v>
      </c>
      <c r="E15" s="617">
        <v>7447</v>
      </c>
      <c r="F15" s="618">
        <v>7254</v>
      </c>
      <c r="G15" s="619">
        <v>7165</v>
      </c>
      <c r="H15" s="620">
        <v>5966</v>
      </c>
      <c r="I15" s="621">
        <v>206</v>
      </c>
      <c r="J15" s="620">
        <v>859</v>
      </c>
      <c r="K15" s="622">
        <v>134</v>
      </c>
      <c r="L15" s="618">
        <v>89</v>
      </c>
      <c r="M15" s="623">
        <v>193</v>
      </c>
      <c r="N15" s="615"/>
    </row>
    <row r="16" spans="1:14" ht="18.75" hidden="1" customHeight="1" outlineLevel="1" x14ac:dyDescent="0.15">
      <c r="A16" s="537"/>
      <c r="B16" s="626"/>
      <c r="C16" s="627"/>
      <c r="D16" s="628" t="s">
        <v>17</v>
      </c>
      <c r="E16" s="629">
        <v>3459</v>
      </c>
      <c r="F16" s="630">
        <v>3397</v>
      </c>
      <c r="G16" s="631">
        <v>3390</v>
      </c>
      <c r="H16" s="632">
        <v>3215</v>
      </c>
      <c r="I16" s="633">
        <v>66</v>
      </c>
      <c r="J16" s="632">
        <v>91</v>
      </c>
      <c r="K16" s="634">
        <v>18</v>
      </c>
      <c r="L16" s="630">
        <v>7</v>
      </c>
      <c r="M16" s="635">
        <v>62</v>
      </c>
      <c r="N16" s="615"/>
    </row>
    <row r="17" spans="1:14" s="297" customFormat="1" ht="18.75" customHeight="1" collapsed="1" x14ac:dyDescent="0.15">
      <c r="A17" s="583"/>
      <c r="B17" s="636" t="s">
        <v>581</v>
      </c>
      <c r="C17" s="637"/>
      <c r="D17" s="638"/>
      <c r="E17" s="639">
        <f>SUM(E18:E21)</f>
        <v>91222</v>
      </c>
      <c r="F17" s="640">
        <f t="shared" ref="F17:M17" si="1">SUM(F18:F21)</f>
        <v>90644</v>
      </c>
      <c r="G17" s="641">
        <f t="shared" si="1"/>
        <v>90296</v>
      </c>
      <c r="H17" s="642">
        <f t="shared" si="1"/>
        <v>81631</v>
      </c>
      <c r="I17" s="643">
        <f t="shared" si="1"/>
        <v>2084</v>
      </c>
      <c r="J17" s="643">
        <f t="shared" si="1"/>
        <v>5121</v>
      </c>
      <c r="K17" s="640">
        <f t="shared" si="1"/>
        <v>1460</v>
      </c>
      <c r="L17" s="640">
        <f t="shared" si="1"/>
        <v>348</v>
      </c>
      <c r="M17" s="644">
        <f t="shared" si="1"/>
        <v>578</v>
      </c>
      <c r="N17" s="645"/>
    </row>
    <row r="18" spans="1:14" ht="18.75" hidden="1" customHeight="1" outlineLevel="1" x14ac:dyDescent="0.15">
      <c r="A18" s="537"/>
      <c r="B18" s="605"/>
      <c r="C18" s="606"/>
      <c r="D18" s="646" t="s">
        <v>19</v>
      </c>
      <c r="E18" s="608">
        <v>22665</v>
      </c>
      <c r="F18" s="609">
        <v>22491</v>
      </c>
      <c r="G18" s="610">
        <v>22425</v>
      </c>
      <c r="H18" s="611">
        <v>19890</v>
      </c>
      <c r="I18" s="612">
        <v>783</v>
      </c>
      <c r="J18" s="612">
        <v>1054</v>
      </c>
      <c r="K18" s="613">
        <v>698</v>
      </c>
      <c r="L18" s="609">
        <v>66</v>
      </c>
      <c r="M18" s="614">
        <v>174</v>
      </c>
      <c r="N18" s="615"/>
    </row>
    <row r="19" spans="1:14" ht="18.75" hidden="1" customHeight="1" outlineLevel="1" x14ac:dyDescent="0.15">
      <c r="A19" s="537"/>
      <c r="B19" s="647"/>
      <c r="C19" s="606"/>
      <c r="D19" s="616" t="s">
        <v>20</v>
      </c>
      <c r="E19" s="617">
        <v>31956</v>
      </c>
      <c r="F19" s="618">
        <v>31817</v>
      </c>
      <c r="G19" s="619">
        <v>31702</v>
      </c>
      <c r="H19" s="620">
        <v>28471</v>
      </c>
      <c r="I19" s="621">
        <v>702</v>
      </c>
      <c r="J19" s="621">
        <v>1995</v>
      </c>
      <c r="K19" s="622">
        <v>534</v>
      </c>
      <c r="L19" s="618">
        <v>115</v>
      </c>
      <c r="M19" s="623">
        <v>139</v>
      </c>
      <c r="N19" s="615"/>
    </row>
    <row r="20" spans="1:14" ht="18.75" hidden="1" customHeight="1" outlineLevel="1" x14ac:dyDescent="0.15">
      <c r="A20" s="537"/>
      <c r="B20" s="648"/>
      <c r="C20" s="649"/>
      <c r="D20" s="616" t="s">
        <v>21</v>
      </c>
      <c r="E20" s="617">
        <v>23867</v>
      </c>
      <c r="F20" s="618">
        <v>23666</v>
      </c>
      <c r="G20" s="619">
        <v>23518</v>
      </c>
      <c r="H20" s="620">
        <v>21016</v>
      </c>
      <c r="I20" s="621">
        <v>435</v>
      </c>
      <c r="J20" s="621">
        <v>1863</v>
      </c>
      <c r="K20" s="622">
        <v>204</v>
      </c>
      <c r="L20" s="618">
        <v>148</v>
      </c>
      <c r="M20" s="623">
        <v>201</v>
      </c>
      <c r="N20" s="615"/>
    </row>
    <row r="21" spans="1:14" ht="18.75" hidden="1" customHeight="1" outlineLevel="1" x14ac:dyDescent="0.15">
      <c r="A21" s="537"/>
      <c r="B21" s="650"/>
      <c r="C21" s="651"/>
      <c r="D21" s="628" t="s">
        <v>17</v>
      </c>
      <c r="E21" s="629">
        <v>12734</v>
      </c>
      <c r="F21" s="630">
        <v>12670</v>
      </c>
      <c r="G21" s="631">
        <v>12651</v>
      </c>
      <c r="H21" s="632">
        <v>12254</v>
      </c>
      <c r="I21" s="633">
        <v>164</v>
      </c>
      <c r="J21" s="633">
        <v>209</v>
      </c>
      <c r="K21" s="634">
        <v>24</v>
      </c>
      <c r="L21" s="630">
        <v>19</v>
      </c>
      <c r="M21" s="635">
        <v>64</v>
      </c>
      <c r="N21" s="615"/>
    </row>
    <row r="22" spans="1:14" s="297" customFormat="1" ht="18.75" customHeight="1" collapsed="1" x14ac:dyDescent="0.15">
      <c r="A22" s="583"/>
      <c r="B22" s="652" t="s">
        <v>582</v>
      </c>
      <c r="C22" s="653"/>
      <c r="D22" s="654"/>
      <c r="E22" s="655">
        <f t="shared" ref="E22:M22" si="2">ROUND(E17/E12,2)</f>
        <v>3.26</v>
      </c>
      <c r="F22" s="656">
        <f t="shared" si="2"/>
        <v>3.3</v>
      </c>
      <c r="G22" s="657">
        <f t="shared" si="2"/>
        <v>3.31</v>
      </c>
      <c r="H22" s="658">
        <f t="shared" si="2"/>
        <v>3.54</v>
      </c>
      <c r="I22" s="659">
        <f t="shared" si="2"/>
        <v>2.33</v>
      </c>
      <c r="J22" s="659">
        <f t="shared" si="2"/>
        <v>2.0299999999999998</v>
      </c>
      <c r="K22" s="660">
        <f t="shared" si="2"/>
        <v>1.9</v>
      </c>
      <c r="L22" s="660">
        <f t="shared" si="2"/>
        <v>1.94</v>
      </c>
      <c r="M22" s="661">
        <f t="shared" si="2"/>
        <v>1.1100000000000001</v>
      </c>
      <c r="N22" s="645"/>
    </row>
    <row r="23" spans="1:14" ht="18.75" hidden="1" customHeight="1" outlineLevel="1" x14ac:dyDescent="0.15">
      <c r="A23" s="537"/>
      <c r="B23" s="662"/>
      <c r="C23" s="663"/>
      <c r="D23" s="607" t="s">
        <v>19</v>
      </c>
      <c r="E23" s="664">
        <v>3.13</v>
      </c>
      <c r="F23" s="665">
        <v>3.17</v>
      </c>
      <c r="G23" s="666">
        <v>3.17</v>
      </c>
      <c r="H23" s="667">
        <v>3.37</v>
      </c>
      <c r="I23" s="668">
        <v>2.56</v>
      </c>
      <c r="J23" s="667">
        <v>2.12</v>
      </c>
      <c r="K23" s="669">
        <v>1.97</v>
      </c>
      <c r="L23" s="665">
        <v>2.06</v>
      </c>
      <c r="M23" s="670">
        <v>1.2</v>
      </c>
      <c r="N23" s="671"/>
    </row>
    <row r="24" spans="1:14" ht="18.75" hidden="1" customHeight="1" outlineLevel="1" x14ac:dyDescent="0.15">
      <c r="A24" s="537"/>
      <c r="B24" s="647"/>
      <c r="C24" s="606"/>
      <c r="D24" s="616" t="s">
        <v>20</v>
      </c>
      <c r="E24" s="672">
        <v>3.25</v>
      </c>
      <c r="F24" s="673">
        <v>3.28</v>
      </c>
      <c r="G24" s="674">
        <v>3.29</v>
      </c>
      <c r="H24" s="675">
        <v>3.56</v>
      </c>
      <c r="I24" s="676">
        <v>2.21</v>
      </c>
      <c r="J24" s="675">
        <v>1.85</v>
      </c>
      <c r="K24" s="677">
        <v>2.0299999999999998</v>
      </c>
      <c r="L24" s="673">
        <v>2.25</v>
      </c>
      <c r="M24" s="678">
        <v>1.1299999999999999</v>
      </c>
      <c r="N24" s="671"/>
    </row>
    <row r="25" spans="1:14" ht="18.75" hidden="1" customHeight="1" outlineLevel="1" x14ac:dyDescent="0.15">
      <c r="A25" s="537"/>
      <c r="B25" s="648"/>
      <c r="C25" s="649"/>
      <c r="D25" s="616" t="s">
        <v>21</v>
      </c>
      <c r="E25" s="672">
        <v>3.2</v>
      </c>
      <c r="F25" s="673">
        <v>3.26</v>
      </c>
      <c r="G25" s="674">
        <v>3.28</v>
      </c>
      <c r="H25" s="675">
        <v>3.52</v>
      </c>
      <c r="I25" s="676">
        <v>2.11</v>
      </c>
      <c r="J25" s="675">
        <v>2.17</v>
      </c>
      <c r="K25" s="677">
        <v>1.52</v>
      </c>
      <c r="L25" s="673">
        <v>1.66</v>
      </c>
      <c r="M25" s="678">
        <v>1.04</v>
      </c>
      <c r="N25" s="671"/>
    </row>
    <row r="26" spans="1:14" ht="18.75" hidden="1" customHeight="1" outlineLevel="1" x14ac:dyDescent="0.15">
      <c r="A26" s="537"/>
      <c r="B26" s="679"/>
      <c r="C26" s="680"/>
      <c r="D26" s="681" t="s">
        <v>17</v>
      </c>
      <c r="E26" s="682">
        <v>3.68</v>
      </c>
      <c r="F26" s="683">
        <v>3.73</v>
      </c>
      <c r="G26" s="684">
        <v>3.73</v>
      </c>
      <c r="H26" s="685">
        <v>3.81</v>
      </c>
      <c r="I26" s="686">
        <v>2.48</v>
      </c>
      <c r="J26" s="685">
        <v>2.2999999999999998</v>
      </c>
      <c r="K26" s="687">
        <v>1.33</v>
      </c>
      <c r="L26" s="683">
        <v>2.71</v>
      </c>
      <c r="M26" s="688">
        <v>1.03</v>
      </c>
      <c r="N26" s="671"/>
    </row>
    <row r="27" spans="1:14" s="297" customFormat="1" ht="18.75" customHeight="1" collapsed="1" x14ac:dyDescent="0.15">
      <c r="A27" s="583"/>
      <c r="B27" s="652" t="s">
        <v>583</v>
      </c>
      <c r="C27" s="653"/>
      <c r="D27" s="689"/>
      <c r="E27" s="690"/>
      <c r="F27" s="691">
        <f t="shared" ref="F27:L27" si="3">ROUND((F28*F13+F29*F14+F30*F15+F31*F16)/F12,1)</f>
        <v>154.80000000000001</v>
      </c>
      <c r="G27" s="692">
        <f t="shared" si="3"/>
        <v>155.5</v>
      </c>
      <c r="H27" s="693">
        <f t="shared" si="3"/>
        <v>173.7</v>
      </c>
      <c r="I27" s="694">
        <f t="shared" si="3"/>
        <v>52</v>
      </c>
      <c r="J27" s="694">
        <f t="shared" si="3"/>
        <v>56.6</v>
      </c>
      <c r="K27" s="695">
        <f t="shared" si="3"/>
        <v>56.1</v>
      </c>
      <c r="L27" s="691">
        <f t="shared" si="3"/>
        <v>42.2</v>
      </c>
      <c r="M27" s="696"/>
      <c r="N27" s="697"/>
    </row>
    <row r="28" spans="1:14" ht="18.75" hidden="1" customHeight="1" outlineLevel="1" x14ac:dyDescent="0.15">
      <c r="A28" s="537"/>
      <c r="B28" s="662"/>
      <c r="C28" s="663"/>
      <c r="D28" s="646" t="s">
        <v>19</v>
      </c>
      <c r="E28" s="698"/>
      <c r="F28" s="699">
        <v>154.6</v>
      </c>
      <c r="G28" s="700">
        <v>155</v>
      </c>
      <c r="H28" s="701">
        <v>173.4</v>
      </c>
      <c r="I28" s="701">
        <v>56.8</v>
      </c>
      <c r="J28" s="702">
        <v>65.400000000000006</v>
      </c>
      <c r="K28" s="703">
        <v>60.4</v>
      </c>
      <c r="L28" s="704">
        <v>55.5</v>
      </c>
      <c r="M28" s="705"/>
      <c r="N28" s="706"/>
    </row>
    <row r="29" spans="1:14" ht="18.75" hidden="1" customHeight="1" outlineLevel="1" x14ac:dyDescent="0.15">
      <c r="A29" s="537"/>
      <c r="B29" s="707"/>
      <c r="C29" s="708"/>
      <c r="D29" s="616" t="s">
        <v>20</v>
      </c>
      <c r="E29" s="698"/>
      <c r="F29" s="709">
        <v>151</v>
      </c>
      <c r="G29" s="710">
        <v>151.5</v>
      </c>
      <c r="H29" s="711">
        <v>171.9</v>
      </c>
      <c r="I29" s="711">
        <v>51.5</v>
      </c>
      <c r="J29" s="711">
        <v>51.8</v>
      </c>
      <c r="K29" s="712">
        <v>59</v>
      </c>
      <c r="L29" s="709">
        <v>56.5</v>
      </c>
      <c r="M29" s="705"/>
      <c r="N29" s="706"/>
    </row>
    <row r="30" spans="1:14" ht="18.75" hidden="1" customHeight="1" outlineLevel="1" x14ac:dyDescent="0.15">
      <c r="A30" s="537"/>
      <c r="B30" s="713"/>
      <c r="C30" s="714"/>
      <c r="D30" s="616" t="s">
        <v>21</v>
      </c>
      <c r="E30" s="698"/>
      <c r="F30" s="709">
        <v>144.5</v>
      </c>
      <c r="G30" s="710">
        <v>145.9</v>
      </c>
      <c r="H30" s="711">
        <v>165</v>
      </c>
      <c r="I30" s="715">
        <v>39.799999999999997</v>
      </c>
      <c r="J30" s="711">
        <v>55.2</v>
      </c>
      <c r="K30" s="716">
        <v>42.6</v>
      </c>
      <c r="L30" s="709">
        <v>27.9</v>
      </c>
      <c r="M30" s="705"/>
      <c r="N30" s="706"/>
    </row>
    <row r="31" spans="1:14" ht="18.75" hidden="1" customHeight="1" outlineLevel="1" x14ac:dyDescent="0.15">
      <c r="A31" s="537"/>
      <c r="B31" s="717"/>
      <c r="C31" s="718"/>
      <c r="D31" s="628" t="s">
        <v>17</v>
      </c>
      <c r="E31" s="719"/>
      <c r="F31" s="720">
        <v>188</v>
      </c>
      <c r="G31" s="721">
        <v>188.2</v>
      </c>
      <c r="H31" s="722">
        <v>194.6</v>
      </c>
      <c r="I31" s="723">
        <v>70.7</v>
      </c>
      <c r="J31" s="722">
        <v>78.2</v>
      </c>
      <c r="K31" s="724">
        <v>28.4</v>
      </c>
      <c r="L31" s="720">
        <v>59.6</v>
      </c>
      <c r="M31" s="725"/>
      <c r="N31" s="706"/>
    </row>
    <row r="32" spans="1:14" s="297" customFormat="1" ht="18.75" customHeight="1" collapsed="1" thickBot="1" x14ac:dyDescent="0.2">
      <c r="A32" s="583"/>
      <c r="B32" s="636" t="s">
        <v>584</v>
      </c>
      <c r="C32" s="637"/>
      <c r="D32" s="726"/>
      <c r="E32" s="727"/>
      <c r="F32" s="728">
        <f t="shared" ref="F32:L32" si="4">ROUND(F27/F22,1)</f>
        <v>46.9</v>
      </c>
      <c r="G32" s="729">
        <f t="shared" si="4"/>
        <v>47</v>
      </c>
      <c r="H32" s="730">
        <f t="shared" si="4"/>
        <v>49.1</v>
      </c>
      <c r="I32" s="731">
        <f t="shared" si="4"/>
        <v>22.3</v>
      </c>
      <c r="J32" s="732">
        <f t="shared" si="4"/>
        <v>27.9</v>
      </c>
      <c r="K32" s="733">
        <f t="shared" si="4"/>
        <v>29.5</v>
      </c>
      <c r="L32" s="728">
        <f t="shared" si="4"/>
        <v>21.8</v>
      </c>
      <c r="M32" s="734"/>
      <c r="N32" s="735"/>
    </row>
    <row r="33" spans="1:14" ht="18.75" hidden="1" customHeight="1" outlineLevel="1" x14ac:dyDescent="0.15">
      <c r="A33" s="537"/>
      <c r="B33" s="662"/>
      <c r="C33" s="663"/>
      <c r="D33" s="607" t="s">
        <v>19</v>
      </c>
      <c r="E33" s="736"/>
      <c r="F33" s="704">
        <v>48.8</v>
      </c>
      <c r="G33" s="737">
        <v>48.9</v>
      </c>
      <c r="H33" s="738">
        <v>51.5</v>
      </c>
      <c r="I33" s="739">
        <v>22.2</v>
      </c>
      <c r="J33" s="738">
        <v>30.9</v>
      </c>
      <c r="K33" s="740">
        <v>30.7</v>
      </c>
      <c r="L33" s="704">
        <v>26.9</v>
      </c>
      <c r="M33" s="741"/>
      <c r="N33" s="742"/>
    </row>
    <row r="34" spans="1:14" ht="18.75" hidden="1" customHeight="1" outlineLevel="1" x14ac:dyDescent="0.15">
      <c r="A34" s="537"/>
      <c r="B34" s="647"/>
      <c r="C34" s="606"/>
      <c r="D34" s="616" t="s">
        <v>20</v>
      </c>
      <c r="E34" s="736"/>
      <c r="F34" s="709">
        <v>46</v>
      </c>
      <c r="G34" s="710">
        <v>46.1</v>
      </c>
      <c r="H34" s="711">
        <v>48.2</v>
      </c>
      <c r="I34" s="711">
        <v>23.3</v>
      </c>
      <c r="J34" s="711">
        <v>28</v>
      </c>
      <c r="K34" s="712">
        <v>29</v>
      </c>
      <c r="L34" s="709">
        <v>25.1</v>
      </c>
      <c r="M34" s="741"/>
      <c r="N34" s="743"/>
    </row>
    <row r="35" spans="1:14" ht="18.75" hidden="1" customHeight="1" outlineLevel="1" x14ac:dyDescent="0.15">
      <c r="A35" s="537"/>
      <c r="B35" s="713"/>
      <c r="C35" s="714"/>
      <c r="D35" s="616" t="s">
        <v>21</v>
      </c>
      <c r="E35" s="736"/>
      <c r="F35" s="709">
        <v>44.3</v>
      </c>
      <c r="G35" s="710">
        <v>44.5</v>
      </c>
      <c r="H35" s="711">
        <v>46.8</v>
      </c>
      <c r="I35" s="711">
        <v>18.899999999999999</v>
      </c>
      <c r="J35" s="711">
        <v>25.4</v>
      </c>
      <c r="K35" s="712">
        <v>28</v>
      </c>
      <c r="L35" s="709">
        <v>16.8</v>
      </c>
      <c r="M35" s="741"/>
      <c r="N35" s="743"/>
    </row>
    <row r="36" spans="1:14" ht="18.75" hidden="1" customHeight="1" outlineLevel="1" thickBot="1" x14ac:dyDescent="0.2">
      <c r="A36" s="537"/>
      <c r="B36" s="744"/>
      <c r="C36" s="745"/>
      <c r="D36" s="746" t="s">
        <v>17</v>
      </c>
      <c r="E36" s="747"/>
      <c r="F36" s="748">
        <v>50.4</v>
      </c>
      <c r="G36" s="749">
        <v>50.4</v>
      </c>
      <c r="H36" s="750">
        <v>51.1</v>
      </c>
      <c r="I36" s="750">
        <v>28.4</v>
      </c>
      <c r="J36" s="750">
        <v>34.1</v>
      </c>
      <c r="K36" s="751">
        <v>21.3</v>
      </c>
      <c r="L36" s="748">
        <v>21.9</v>
      </c>
      <c r="M36" s="752"/>
      <c r="N36" s="743"/>
    </row>
    <row r="37" spans="1:14" s="297" customFormat="1" ht="18.75" customHeight="1" collapsed="1" x14ac:dyDescent="0.15">
      <c r="B37" s="584" t="s">
        <v>29</v>
      </c>
      <c r="C37" s="585"/>
      <c r="D37" s="586"/>
      <c r="E37" s="753"/>
      <c r="F37" s="753"/>
      <c r="G37" s="754"/>
      <c r="H37" s="755"/>
      <c r="I37" s="755"/>
      <c r="J37" s="755"/>
      <c r="K37" s="756"/>
      <c r="L37" s="753"/>
      <c r="M37" s="757"/>
      <c r="N37" s="645"/>
    </row>
    <row r="38" spans="1:14" s="297" customFormat="1" ht="18.75" customHeight="1" x14ac:dyDescent="0.15">
      <c r="B38" s="595" t="s">
        <v>580</v>
      </c>
      <c r="C38" s="596"/>
      <c r="D38" s="758"/>
      <c r="E38" s="759">
        <f>SUM(E39:E42)</f>
        <v>28698</v>
      </c>
      <c r="F38" s="760">
        <f t="shared" ref="F38:M38" si="5">SUM(F39:F42)</f>
        <v>28178</v>
      </c>
      <c r="G38" s="761">
        <f t="shared" si="5"/>
        <v>28061</v>
      </c>
      <c r="H38" s="762">
        <f t="shared" si="5"/>
        <v>23891</v>
      </c>
      <c r="I38" s="762">
        <f t="shared" si="5"/>
        <v>717</v>
      </c>
      <c r="J38" s="762">
        <f t="shared" si="5"/>
        <v>2892</v>
      </c>
      <c r="K38" s="763">
        <f t="shared" si="5"/>
        <v>561</v>
      </c>
      <c r="L38" s="764">
        <f t="shared" si="5"/>
        <v>117</v>
      </c>
      <c r="M38" s="765">
        <f t="shared" si="5"/>
        <v>520</v>
      </c>
      <c r="N38" s="645"/>
    </row>
    <row r="39" spans="1:14" s="297" customFormat="1" ht="18.75" hidden="1" customHeight="1" outlineLevel="1" x14ac:dyDescent="0.15">
      <c r="A39" s="583"/>
      <c r="B39" s="766"/>
      <c r="C39" s="767"/>
      <c r="D39" s="768" t="s">
        <v>19</v>
      </c>
      <c r="E39" s="769">
        <v>7214</v>
      </c>
      <c r="F39" s="770">
        <v>6988</v>
      </c>
      <c r="G39" s="771">
        <v>6953</v>
      </c>
      <c r="H39" s="772">
        <v>5972</v>
      </c>
      <c r="I39" s="772">
        <v>253</v>
      </c>
      <c r="J39" s="772">
        <v>553</v>
      </c>
      <c r="K39" s="773">
        <v>175</v>
      </c>
      <c r="L39" s="774">
        <v>35</v>
      </c>
      <c r="M39" s="775">
        <v>226</v>
      </c>
      <c r="N39" s="645"/>
    </row>
    <row r="40" spans="1:14" s="297" customFormat="1" ht="18.75" hidden="1" customHeight="1" outlineLevel="1" x14ac:dyDescent="0.15">
      <c r="A40" s="583"/>
      <c r="B40" s="766"/>
      <c r="C40" s="767"/>
      <c r="D40" s="776" t="s">
        <v>20</v>
      </c>
      <c r="E40" s="777">
        <v>10148</v>
      </c>
      <c r="F40" s="778">
        <v>10042</v>
      </c>
      <c r="G40" s="779">
        <v>9997</v>
      </c>
      <c r="H40" s="780">
        <v>8266</v>
      </c>
      <c r="I40" s="780">
        <v>272</v>
      </c>
      <c r="J40" s="780">
        <v>1183</v>
      </c>
      <c r="K40" s="781">
        <v>276</v>
      </c>
      <c r="L40" s="778">
        <v>45</v>
      </c>
      <c r="M40" s="782">
        <v>106</v>
      </c>
      <c r="N40" s="645"/>
    </row>
    <row r="41" spans="1:14" s="297" customFormat="1" ht="18.75" hidden="1" customHeight="1" outlineLevel="1" x14ac:dyDescent="0.15">
      <c r="A41" s="583"/>
      <c r="B41" s="783"/>
      <c r="C41" s="784"/>
      <c r="D41" s="776" t="s">
        <v>21</v>
      </c>
      <c r="E41" s="777">
        <v>7769</v>
      </c>
      <c r="F41" s="778">
        <v>7619</v>
      </c>
      <c r="G41" s="779">
        <v>7589</v>
      </c>
      <c r="H41" s="780">
        <v>6325</v>
      </c>
      <c r="I41" s="780">
        <v>123</v>
      </c>
      <c r="J41" s="780">
        <v>1047</v>
      </c>
      <c r="K41" s="781">
        <v>94</v>
      </c>
      <c r="L41" s="778">
        <v>30</v>
      </c>
      <c r="M41" s="782">
        <v>150</v>
      </c>
      <c r="N41" s="645"/>
    </row>
    <row r="42" spans="1:14" s="297" customFormat="1" ht="18.75" hidden="1" customHeight="1" outlineLevel="1" x14ac:dyDescent="0.15">
      <c r="A42" s="583"/>
      <c r="B42" s="785"/>
      <c r="C42" s="786"/>
      <c r="D42" s="787" t="s">
        <v>17</v>
      </c>
      <c r="E42" s="788">
        <v>3567</v>
      </c>
      <c r="F42" s="789">
        <v>3529</v>
      </c>
      <c r="G42" s="790">
        <v>3522</v>
      </c>
      <c r="H42" s="791">
        <v>3328</v>
      </c>
      <c r="I42" s="791">
        <v>69</v>
      </c>
      <c r="J42" s="791">
        <v>109</v>
      </c>
      <c r="K42" s="792">
        <v>16</v>
      </c>
      <c r="L42" s="789">
        <v>7</v>
      </c>
      <c r="M42" s="793">
        <v>38</v>
      </c>
      <c r="N42" s="645"/>
    </row>
    <row r="43" spans="1:14" s="297" customFormat="1" ht="18.75" customHeight="1" collapsed="1" x14ac:dyDescent="0.15">
      <c r="A43" s="583"/>
      <c r="B43" s="636" t="s">
        <v>581</v>
      </c>
      <c r="C43" s="637"/>
      <c r="D43" s="638"/>
      <c r="E43" s="794">
        <f>SUM(E44:E47)</f>
        <v>90546</v>
      </c>
      <c r="F43" s="795">
        <f t="shared" ref="F43:M43" si="6">SUM(F44:F47)</f>
        <v>89918</v>
      </c>
      <c r="G43" s="796">
        <f t="shared" si="6"/>
        <v>89660</v>
      </c>
      <c r="H43" s="797">
        <f t="shared" si="6"/>
        <v>81265</v>
      </c>
      <c r="I43" s="797">
        <f t="shared" si="6"/>
        <v>1558</v>
      </c>
      <c r="J43" s="797">
        <f t="shared" si="6"/>
        <v>5776</v>
      </c>
      <c r="K43" s="798">
        <f t="shared" si="6"/>
        <v>1061</v>
      </c>
      <c r="L43" s="795">
        <f t="shared" si="6"/>
        <v>258</v>
      </c>
      <c r="M43" s="799">
        <f t="shared" si="6"/>
        <v>628</v>
      </c>
      <c r="N43" s="645"/>
    </row>
    <row r="44" spans="1:14" s="297" customFormat="1" ht="18.75" hidden="1" customHeight="1" outlineLevel="1" x14ac:dyDescent="0.15">
      <c r="B44" s="800"/>
      <c r="C44" s="767"/>
      <c r="D44" s="768" t="s">
        <v>19</v>
      </c>
      <c r="E44" s="769">
        <v>21690</v>
      </c>
      <c r="F44" s="770">
        <v>21401</v>
      </c>
      <c r="G44" s="801">
        <v>21319</v>
      </c>
      <c r="H44" s="802">
        <v>19164</v>
      </c>
      <c r="I44" s="802">
        <v>612</v>
      </c>
      <c r="J44" s="802">
        <v>1164</v>
      </c>
      <c r="K44" s="803">
        <v>379</v>
      </c>
      <c r="L44" s="770">
        <v>82</v>
      </c>
      <c r="M44" s="804">
        <v>289</v>
      </c>
      <c r="N44" s="645"/>
    </row>
    <row r="45" spans="1:14" s="297" customFormat="1" ht="18.75" hidden="1" customHeight="1" outlineLevel="1" x14ac:dyDescent="0.15">
      <c r="B45" s="800"/>
      <c r="C45" s="767"/>
      <c r="D45" s="776" t="s">
        <v>20</v>
      </c>
      <c r="E45" s="777">
        <v>31852</v>
      </c>
      <c r="F45" s="778">
        <v>31726</v>
      </c>
      <c r="G45" s="779">
        <v>31635</v>
      </c>
      <c r="H45" s="780">
        <v>28367</v>
      </c>
      <c r="I45" s="780">
        <v>566</v>
      </c>
      <c r="J45" s="780">
        <v>2210</v>
      </c>
      <c r="K45" s="781">
        <v>492</v>
      </c>
      <c r="L45" s="778">
        <v>91</v>
      </c>
      <c r="M45" s="782">
        <v>126</v>
      </c>
      <c r="N45" s="645"/>
    </row>
    <row r="46" spans="1:14" s="297" customFormat="1" ht="18.75" hidden="1" customHeight="1" outlineLevel="1" x14ac:dyDescent="0.15">
      <c r="B46" s="805"/>
      <c r="C46" s="806"/>
      <c r="D46" s="776" t="s">
        <v>21</v>
      </c>
      <c r="E46" s="777">
        <v>24309</v>
      </c>
      <c r="F46" s="778">
        <v>24144</v>
      </c>
      <c r="G46" s="779">
        <v>24078</v>
      </c>
      <c r="H46" s="780">
        <v>21558</v>
      </c>
      <c r="I46" s="780">
        <v>217</v>
      </c>
      <c r="J46" s="780">
        <v>2139</v>
      </c>
      <c r="K46" s="781">
        <v>164</v>
      </c>
      <c r="L46" s="778">
        <v>66</v>
      </c>
      <c r="M46" s="782">
        <v>165</v>
      </c>
      <c r="N46" s="645"/>
    </row>
    <row r="47" spans="1:14" s="297" customFormat="1" ht="18.75" hidden="1" customHeight="1" outlineLevel="1" x14ac:dyDescent="0.15">
      <c r="B47" s="807"/>
      <c r="C47" s="808"/>
      <c r="D47" s="787" t="s">
        <v>17</v>
      </c>
      <c r="E47" s="788">
        <v>12695</v>
      </c>
      <c r="F47" s="789">
        <v>12647</v>
      </c>
      <c r="G47" s="790">
        <v>12628</v>
      </c>
      <c r="H47" s="791">
        <v>12176</v>
      </c>
      <c r="I47" s="791">
        <v>163</v>
      </c>
      <c r="J47" s="791">
        <v>263</v>
      </c>
      <c r="K47" s="792">
        <v>26</v>
      </c>
      <c r="L47" s="789">
        <v>19</v>
      </c>
      <c r="M47" s="793">
        <v>48</v>
      </c>
      <c r="N47" s="645"/>
    </row>
    <row r="48" spans="1:14" s="297" customFormat="1" ht="18.75" customHeight="1" collapsed="1" thickBot="1" x14ac:dyDescent="0.2">
      <c r="B48" s="652" t="s">
        <v>582</v>
      </c>
      <c r="C48" s="653"/>
      <c r="D48" s="654"/>
      <c r="E48" s="809">
        <f t="shared" ref="E48:M48" si="7">ROUND(E43/E38,2)</f>
        <v>3.16</v>
      </c>
      <c r="F48" s="810">
        <f t="shared" si="7"/>
        <v>3.19</v>
      </c>
      <c r="G48" s="811">
        <f t="shared" si="7"/>
        <v>3.2</v>
      </c>
      <c r="H48" s="812">
        <f t="shared" si="7"/>
        <v>3.4</v>
      </c>
      <c r="I48" s="812">
        <f t="shared" si="7"/>
        <v>2.17</v>
      </c>
      <c r="J48" s="812">
        <f t="shared" si="7"/>
        <v>2</v>
      </c>
      <c r="K48" s="813">
        <f t="shared" si="7"/>
        <v>1.89</v>
      </c>
      <c r="L48" s="810">
        <f t="shared" si="7"/>
        <v>2.21</v>
      </c>
      <c r="M48" s="814">
        <f t="shared" si="7"/>
        <v>1.21</v>
      </c>
      <c r="N48" s="645"/>
    </row>
    <row r="49" spans="1:14" s="297" customFormat="1" ht="18.75" hidden="1" customHeight="1" outlineLevel="1" x14ac:dyDescent="0.15">
      <c r="B49" s="815"/>
      <c r="C49" s="816"/>
      <c r="D49" s="768" t="s">
        <v>19</v>
      </c>
      <c r="E49" s="817">
        <v>3.0066537288999999</v>
      </c>
      <c r="F49" s="818">
        <v>3.0625357755999998</v>
      </c>
      <c r="G49" s="819">
        <v>3.0661584927000001</v>
      </c>
      <c r="H49" s="820">
        <v>3.2089752176999999</v>
      </c>
      <c r="I49" s="820">
        <v>2.4189723320000001</v>
      </c>
      <c r="J49" s="820">
        <v>2.1048824593000002</v>
      </c>
      <c r="K49" s="821">
        <v>2.1657142857</v>
      </c>
      <c r="L49" s="818">
        <v>2.3428571428999998</v>
      </c>
      <c r="M49" s="822">
        <v>1.2787610619000001</v>
      </c>
      <c r="N49" s="645"/>
    </row>
    <row r="50" spans="1:14" s="297" customFormat="1" ht="18.75" hidden="1" customHeight="1" outlineLevel="1" x14ac:dyDescent="0.15">
      <c r="B50" s="800"/>
      <c r="C50" s="767"/>
      <c r="D50" s="776" t="s">
        <v>20</v>
      </c>
      <c r="E50" s="823">
        <v>3.1387465510000001</v>
      </c>
      <c r="F50" s="824">
        <v>3.1593308106000002</v>
      </c>
      <c r="G50" s="825">
        <v>3.1644493348</v>
      </c>
      <c r="H50" s="826">
        <v>3.4317686909999998</v>
      </c>
      <c r="I50" s="826">
        <v>2.0808823528999998</v>
      </c>
      <c r="J50" s="826">
        <v>1.8681318681000001</v>
      </c>
      <c r="K50" s="827">
        <v>1.7826086957</v>
      </c>
      <c r="L50" s="824">
        <v>2.0222222221999999</v>
      </c>
      <c r="M50" s="828">
        <v>1.1886792452999999</v>
      </c>
      <c r="N50" s="645"/>
    </row>
    <row r="51" spans="1:14" s="297" customFormat="1" ht="18.75" hidden="1" customHeight="1" outlineLevel="1" x14ac:dyDescent="0.15">
      <c r="B51" s="805"/>
      <c r="C51" s="806"/>
      <c r="D51" s="776" t="s">
        <v>21</v>
      </c>
      <c r="E51" s="823">
        <v>3.1289741278999998</v>
      </c>
      <c r="F51" s="824">
        <v>3.1689198056999999</v>
      </c>
      <c r="G51" s="825">
        <v>3.1727500328999998</v>
      </c>
      <c r="H51" s="826">
        <v>3.4083794466000001</v>
      </c>
      <c r="I51" s="826">
        <v>1.7642276423000001</v>
      </c>
      <c r="J51" s="826">
        <v>2.0429799427000002</v>
      </c>
      <c r="K51" s="827">
        <v>1.7446808511</v>
      </c>
      <c r="L51" s="824">
        <v>2.2000000000000002</v>
      </c>
      <c r="M51" s="828">
        <v>1.1000000000000001</v>
      </c>
      <c r="N51" s="645"/>
    </row>
    <row r="52" spans="1:14" s="297" customFormat="1" ht="18.75" hidden="1" customHeight="1" outlineLevel="1" thickBot="1" x14ac:dyDescent="0.2">
      <c r="B52" s="829"/>
      <c r="C52" s="830"/>
      <c r="D52" s="831" t="s">
        <v>17</v>
      </c>
      <c r="E52" s="832">
        <v>3.5590131763000001</v>
      </c>
      <c r="F52" s="833">
        <v>3.5837347690999999</v>
      </c>
      <c r="G52" s="834">
        <v>3.5854628052000002</v>
      </c>
      <c r="H52" s="835">
        <v>3.6586538462</v>
      </c>
      <c r="I52" s="835">
        <v>2.3623188406</v>
      </c>
      <c r="J52" s="835">
        <v>2.4128440367000001</v>
      </c>
      <c r="K52" s="836">
        <v>1.625</v>
      </c>
      <c r="L52" s="833">
        <v>2.7142857142999999</v>
      </c>
      <c r="M52" s="837">
        <v>1.2631578947</v>
      </c>
      <c r="N52" s="645"/>
    </row>
    <row r="53" spans="1:14" s="297" customFormat="1" ht="18.75" customHeight="1" collapsed="1" x14ac:dyDescent="0.15">
      <c r="B53" s="838" t="s">
        <v>34</v>
      </c>
      <c r="C53" s="839"/>
      <c r="D53" s="840"/>
      <c r="E53" s="841"/>
      <c r="F53" s="842"/>
      <c r="G53" s="843"/>
      <c r="H53" s="844"/>
      <c r="I53" s="844"/>
      <c r="J53" s="844"/>
      <c r="K53" s="845"/>
      <c r="L53" s="842"/>
      <c r="M53" s="846"/>
      <c r="N53" s="645"/>
    </row>
    <row r="54" spans="1:14" s="297" customFormat="1" ht="18.75" customHeight="1" x14ac:dyDescent="0.15">
      <c r="B54" s="595" t="s">
        <v>580</v>
      </c>
      <c r="C54" s="596"/>
      <c r="D54" s="758"/>
      <c r="E54" s="759">
        <f>SUM(E55:E58)</f>
        <v>29391</v>
      </c>
      <c r="F54" s="760">
        <f t="shared" ref="F54:M54" si="8">SUM(F55:F58)</f>
        <v>28796</v>
      </c>
      <c r="G54" s="761">
        <f t="shared" si="8"/>
        <v>28659</v>
      </c>
      <c r="H54" s="762">
        <f t="shared" si="8"/>
        <v>24397</v>
      </c>
      <c r="I54" s="762">
        <f t="shared" si="8"/>
        <v>562</v>
      </c>
      <c r="J54" s="762">
        <f t="shared" si="8"/>
        <v>3138</v>
      </c>
      <c r="K54" s="763">
        <f t="shared" si="8"/>
        <v>562</v>
      </c>
      <c r="L54" s="764">
        <f t="shared" si="8"/>
        <v>137</v>
      </c>
      <c r="M54" s="765">
        <f t="shared" si="8"/>
        <v>595</v>
      </c>
      <c r="N54" s="645"/>
    </row>
    <row r="55" spans="1:14" s="297" customFormat="1" ht="18.75" hidden="1" customHeight="1" outlineLevel="1" x14ac:dyDescent="0.15">
      <c r="A55" s="583"/>
      <c r="B55" s="766"/>
      <c r="C55" s="767"/>
      <c r="D55" s="768" t="s">
        <v>19</v>
      </c>
      <c r="E55" s="769">
        <v>7209</v>
      </c>
      <c r="F55" s="770">
        <v>7008</v>
      </c>
      <c r="G55" s="771">
        <v>6970</v>
      </c>
      <c r="H55" s="772">
        <v>6016</v>
      </c>
      <c r="I55" s="772">
        <v>209</v>
      </c>
      <c r="J55" s="772">
        <v>563</v>
      </c>
      <c r="K55" s="773">
        <v>182</v>
      </c>
      <c r="L55" s="774">
        <v>38</v>
      </c>
      <c r="M55" s="775">
        <v>201</v>
      </c>
      <c r="N55" s="645"/>
    </row>
    <row r="56" spans="1:14" s="297" customFormat="1" ht="18.75" hidden="1" customHeight="1" outlineLevel="1" x14ac:dyDescent="0.15">
      <c r="A56" s="583"/>
      <c r="B56" s="766"/>
      <c r="C56" s="767"/>
      <c r="D56" s="776" t="s">
        <v>20</v>
      </c>
      <c r="E56" s="777">
        <v>10266</v>
      </c>
      <c r="F56" s="778">
        <v>10113</v>
      </c>
      <c r="G56" s="779">
        <v>10058</v>
      </c>
      <c r="H56" s="780">
        <v>8333</v>
      </c>
      <c r="I56" s="780">
        <v>216</v>
      </c>
      <c r="J56" s="780">
        <v>1265</v>
      </c>
      <c r="K56" s="781">
        <v>244</v>
      </c>
      <c r="L56" s="778">
        <v>55</v>
      </c>
      <c r="M56" s="782">
        <v>153</v>
      </c>
      <c r="N56" s="645"/>
    </row>
    <row r="57" spans="1:14" s="297" customFormat="1" ht="18.75" hidden="1" customHeight="1" outlineLevel="1" x14ac:dyDescent="0.15">
      <c r="A57" s="583"/>
      <c r="B57" s="783"/>
      <c r="C57" s="784"/>
      <c r="D57" s="776" t="s">
        <v>21</v>
      </c>
      <c r="E57" s="777">
        <v>8197</v>
      </c>
      <c r="F57" s="778">
        <v>8003</v>
      </c>
      <c r="G57" s="779">
        <v>7974</v>
      </c>
      <c r="H57" s="780">
        <v>6589</v>
      </c>
      <c r="I57" s="780">
        <v>75</v>
      </c>
      <c r="J57" s="780">
        <v>1184</v>
      </c>
      <c r="K57" s="781">
        <v>126</v>
      </c>
      <c r="L57" s="778">
        <v>29</v>
      </c>
      <c r="M57" s="782">
        <v>194</v>
      </c>
      <c r="N57" s="645"/>
    </row>
    <row r="58" spans="1:14" s="297" customFormat="1" ht="18.75" hidden="1" customHeight="1" outlineLevel="1" x14ac:dyDescent="0.15">
      <c r="A58" s="583"/>
      <c r="B58" s="785"/>
      <c r="C58" s="786"/>
      <c r="D58" s="787" t="s">
        <v>17</v>
      </c>
      <c r="E58" s="788">
        <v>3719</v>
      </c>
      <c r="F58" s="789">
        <v>3672</v>
      </c>
      <c r="G58" s="790">
        <v>3657</v>
      </c>
      <c r="H58" s="791">
        <v>3459</v>
      </c>
      <c r="I58" s="791">
        <v>62</v>
      </c>
      <c r="J58" s="791">
        <v>126</v>
      </c>
      <c r="K58" s="792">
        <v>10</v>
      </c>
      <c r="L58" s="789">
        <v>15</v>
      </c>
      <c r="M58" s="793">
        <v>47</v>
      </c>
      <c r="N58" s="645"/>
    </row>
    <row r="59" spans="1:14" s="297" customFormat="1" ht="18.75" customHeight="1" collapsed="1" x14ac:dyDescent="0.15">
      <c r="B59" s="636" t="s">
        <v>581</v>
      </c>
      <c r="C59" s="637"/>
      <c r="D59" s="638"/>
      <c r="E59" s="794">
        <f>SUM(E60:E63)</f>
        <v>88831</v>
      </c>
      <c r="F59" s="795">
        <f t="shared" ref="F59:M59" si="9">SUM(F60:F63)</f>
        <v>88041</v>
      </c>
      <c r="G59" s="796">
        <f t="shared" si="9"/>
        <v>87743</v>
      </c>
      <c r="H59" s="797">
        <f t="shared" si="9"/>
        <v>79762</v>
      </c>
      <c r="I59" s="797">
        <f t="shared" si="9"/>
        <v>1148</v>
      </c>
      <c r="J59" s="797">
        <f t="shared" si="9"/>
        <v>5863</v>
      </c>
      <c r="K59" s="798">
        <f t="shared" si="9"/>
        <v>970</v>
      </c>
      <c r="L59" s="795">
        <f t="shared" si="9"/>
        <v>298</v>
      </c>
      <c r="M59" s="799">
        <f t="shared" si="9"/>
        <v>790</v>
      </c>
      <c r="N59" s="645"/>
    </row>
    <row r="60" spans="1:14" s="297" customFormat="1" ht="18.75" hidden="1" customHeight="1" outlineLevel="1" x14ac:dyDescent="0.15">
      <c r="B60" s="800"/>
      <c r="C60" s="767"/>
      <c r="D60" s="768" t="s">
        <v>19</v>
      </c>
      <c r="E60" s="769">
        <v>20686</v>
      </c>
      <c r="F60" s="770">
        <v>20441</v>
      </c>
      <c r="G60" s="801">
        <v>20360</v>
      </c>
      <c r="H60" s="802">
        <v>18501</v>
      </c>
      <c r="I60" s="802">
        <v>456</v>
      </c>
      <c r="J60" s="802">
        <v>1080</v>
      </c>
      <c r="K60" s="803">
        <v>323</v>
      </c>
      <c r="L60" s="770">
        <v>81</v>
      </c>
      <c r="M60" s="804">
        <v>245</v>
      </c>
      <c r="N60" s="645"/>
    </row>
    <row r="61" spans="1:14" s="297" customFormat="1" ht="18.75" hidden="1" customHeight="1" outlineLevel="1" x14ac:dyDescent="0.15">
      <c r="B61" s="800"/>
      <c r="C61" s="767"/>
      <c r="D61" s="776" t="s">
        <v>20</v>
      </c>
      <c r="E61" s="777">
        <v>31148</v>
      </c>
      <c r="F61" s="778">
        <v>30938</v>
      </c>
      <c r="G61" s="779">
        <v>30808</v>
      </c>
      <c r="H61" s="780">
        <v>27676</v>
      </c>
      <c r="I61" s="780">
        <v>433</v>
      </c>
      <c r="J61" s="780">
        <v>2272</v>
      </c>
      <c r="K61" s="781">
        <v>427</v>
      </c>
      <c r="L61" s="778">
        <v>130</v>
      </c>
      <c r="M61" s="782">
        <v>210</v>
      </c>
      <c r="N61" s="645"/>
    </row>
    <row r="62" spans="1:14" s="297" customFormat="1" ht="18.75" hidden="1" customHeight="1" outlineLevel="1" x14ac:dyDescent="0.15">
      <c r="B62" s="805"/>
      <c r="C62" s="806"/>
      <c r="D62" s="776" t="s">
        <v>21</v>
      </c>
      <c r="E62" s="777">
        <v>24317</v>
      </c>
      <c r="F62" s="778">
        <v>24062</v>
      </c>
      <c r="G62" s="779">
        <v>24004</v>
      </c>
      <c r="H62" s="780">
        <v>21454</v>
      </c>
      <c r="I62" s="780">
        <v>126</v>
      </c>
      <c r="J62" s="780">
        <v>2223</v>
      </c>
      <c r="K62" s="781">
        <v>201</v>
      </c>
      <c r="L62" s="778">
        <v>58</v>
      </c>
      <c r="M62" s="782">
        <v>255</v>
      </c>
      <c r="N62" s="645"/>
    </row>
    <row r="63" spans="1:14" s="297" customFormat="1" ht="18.75" hidden="1" customHeight="1" outlineLevel="1" x14ac:dyDescent="0.15">
      <c r="B63" s="807"/>
      <c r="C63" s="808"/>
      <c r="D63" s="787" t="s">
        <v>17</v>
      </c>
      <c r="E63" s="788">
        <v>12680</v>
      </c>
      <c r="F63" s="789">
        <v>12600</v>
      </c>
      <c r="G63" s="790">
        <v>12571</v>
      </c>
      <c r="H63" s="791">
        <v>12131</v>
      </c>
      <c r="I63" s="791">
        <v>133</v>
      </c>
      <c r="J63" s="791">
        <v>288</v>
      </c>
      <c r="K63" s="792">
        <v>19</v>
      </c>
      <c r="L63" s="789">
        <v>29</v>
      </c>
      <c r="M63" s="793">
        <v>80</v>
      </c>
      <c r="N63" s="645"/>
    </row>
    <row r="64" spans="1:14" s="297" customFormat="1" ht="18.75" customHeight="1" collapsed="1" thickBot="1" x14ac:dyDescent="0.2">
      <c r="B64" s="652" t="s">
        <v>582</v>
      </c>
      <c r="C64" s="653"/>
      <c r="D64" s="654"/>
      <c r="E64" s="809">
        <f>ROUND(E59/E54,2)</f>
        <v>3.02</v>
      </c>
      <c r="F64" s="810">
        <f t="shared" ref="F64:M64" si="10">ROUND(F59/F54,2)</f>
        <v>3.06</v>
      </c>
      <c r="G64" s="811">
        <f t="shared" si="10"/>
        <v>3.06</v>
      </c>
      <c r="H64" s="812">
        <f t="shared" si="10"/>
        <v>3.27</v>
      </c>
      <c r="I64" s="812">
        <f t="shared" si="10"/>
        <v>2.04</v>
      </c>
      <c r="J64" s="812">
        <f t="shared" si="10"/>
        <v>1.87</v>
      </c>
      <c r="K64" s="813">
        <f t="shared" si="10"/>
        <v>1.73</v>
      </c>
      <c r="L64" s="810">
        <f t="shared" si="10"/>
        <v>2.1800000000000002</v>
      </c>
      <c r="M64" s="814">
        <f t="shared" si="10"/>
        <v>1.33</v>
      </c>
      <c r="N64" s="645"/>
    </row>
    <row r="65" spans="1:14" s="297" customFormat="1" ht="18.75" hidden="1" customHeight="1" outlineLevel="1" x14ac:dyDescent="0.15">
      <c r="B65" s="815"/>
      <c r="C65" s="816"/>
      <c r="D65" s="768" t="s">
        <v>19</v>
      </c>
      <c r="E65" s="817">
        <v>2.8694687196999999</v>
      </c>
      <c r="F65" s="818">
        <v>2.9168093606999999</v>
      </c>
      <c r="G65" s="819">
        <v>2.9210903874</v>
      </c>
      <c r="H65" s="820">
        <v>3.0752992021000001</v>
      </c>
      <c r="I65" s="820">
        <v>2.1818181818000002</v>
      </c>
      <c r="J65" s="820">
        <v>1.918294849</v>
      </c>
      <c r="K65" s="821">
        <v>1.7747252747</v>
      </c>
      <c r="L65" s="818">
        <v>2.1315789474</v>
      </c>
      <c r="M65" s="822">
        <v>1.2189054725999999</v>
      </c>
      <c r="N65" s="645"/>
    </row>
    <row r="66" spans="1:14" s="297" customFormat="1" ht="18.75" hidden="1" customHeight="1" outlineLevel="1" x14ac:dyDescent="0.15">
      <c r="B66" s="800"/>
      <c r="C66" s="767"/>
      <c r="D66" s="776" t="s">
        <v>20</v>
      </c>
      <c r="E66" s="823">
        <v>3.0340931228999999</v>
      </c>
      <c r="F66" s="824">
        <v>3.0592306932</v>
      </c>
      <c r="G66" s="825">
        <v>3.0630344004999999</v>
      </c>
      <c r="H66" s="826">
        <v>3.3212528501</v>
      </c>
      <c r="I66" s="826">
        <v>2.0046296296000001</v>
      </c>
      <c r="J66" s="826">
        <v>1.7960474308000001</v>
      </c>
      <c r="K66" s="827">
        <v>1.75</v>
      </c>
      <c r="L66" s="824">
        <v>2.3636363636</v>
      </c>
      <c r="M66" s="828">
        <v>1.3725490196000001</v>
      </c>
      <c r="N66" s="645"/>
    </row>
    <row r="67" spans="1:14" s="297" customFormat="1" ht="18.75" hidden="1" customHeight="1" outlineLevel="1" x14ac:dyDescent="0.15">
      <c r="B67" s="805"/>
      <c r="C67" s="806"/>
      <c r="D67" s="776" t="s">
        <v>21</v>
      </c>
      <c r="E67" s="823">
        <v>2.9665731365000001</v>
      </c>
      <c r="F67" s="824">
        <v>3.0066225165999998</v>
      </c>
      <c r="G67" s="825">
        <v>3.0102834211</v>
      </c>
      <c r="H67" s="826">
        <v>3.2560327819000001</v>
      </c>
      <c r="I67" s="826">
        <v>1.68</v>
      </c>
      <c r="J67" s="826">
        <v>1.8775337837999999</v>
      </c>
      <c r="K67" s="827">
        <v>1.5952380952</v>
      </c>
      <c r="L67" s="824">
        <v>2</v>
      </c>
      <c r="M67" s="828">
        <v>1.3144329897</v>
      </c>
      <c r="N67" s="645"/>
    </row>
    <row r="68" spans="1:14" s="297" customFormat="1" ht="18.75" hidden="1" customHeight="1" outlineLevel="1" thickBot="1" x14ac:dyDescent="0.2">
      <c r="B68" s="829"/>
      <c r="C68" s="830"/>
      <c r="D68" s="831" t="s">
        <v>17</v>
      </c>
      <c r="E68" s="832">
        <v>3.4095186877999999</v>
      </c>
      <c r="F68" s="833">
        <v>3.4313725490000002</v>
      </c>
      <c r="G68" s="834">
        <v>3.4375170905000001</v>
      </c>
      <c r="H68" s="835">
        <v>3.5070829720000001</v>
      </c>
      <c r="I68" s="835">
        <v>2.1451612902999999</v>
      </c>
      <c r="J68" s="835">
        <v>2.2857142857000001</v>
      </c>
      <c r="K68" s="836">
        <v>1.9</v>
      </c>
      <c r="L68" s="833">
        <v>1.9333333333</v>
      </c>
      <c r="M68" s="837">
        <v>1.7021276595999999</v>
      </c>
      <c r="N68" s="645"/>
    </row>
    <row r="69" spans="1:14" s="297" customFormat="1" ht="18.75" customHeight="1" collapsed="1" x14ac:dyDescent="0.15">
      <c r="B69" s="838" t="s">
        <v>39</v>
      </c>
      <c r="C69" s="839"/>
      <c r="D69" s="840"/>
      <c r="E69" s="841"/>
      <c r="F69" s="842"/>
      <c r="G69" s="843"/>
      <c r="H69" s="844"/>
      <c r="I69" s="844"/>
      <c r="J69" s="844"/>
      <c r="K69" s="845"/>
      <c r="L69" s="842"/>
      <c r="M69" s="846"/>
      <c r="N69" s="645"/>
    </row>
    <row r="70" spans="1:14" s="297" customFormat="1" ht="18.75" customHeight="1" x14ac:dyDescent="0.15">
      <c r="B70" s="595" t="s">
        <v>580</v>
      </c>
      <c r="C70" s="596"/>
      <c r="D70" s="758"/>
      <c r="E70" s="759">
        <f>SUM(E71:E74)</f>
        <v>31008</v>
      </c>
      <c r="F70" s="760">
        <f t="shared" ref="F70:M70" si="11">SUM(F71:F74)</f>
        <v>30279</v>
      </c>
      <c r="G70" s="761">
        <f t="shared" si="11"/>
        <v>30044</v>
      </c>
      <c r="H70" s="762">
        <f t="shared" si="11"/>
        <v>25193</v>
      </c>
      <c r="I70" s="762">
        <f t="shared" si="11"/>
        <v>487</v>
      </c>
      <c r="J70" s="762">
        <f t="shared" si="11"/>
        <v>3780</v>
      </c>
      <c r="K70" s="763">
        <f t="shared" si="11"/>
        <v>584</v>
      </c>
      <c r="L70" s="764">
        <f t="shared" si="11"/>
        <v>235</v>
      </c>
      <c r="M70" s="765">
        <f t="shared" si="11"/>
        <v>729</v>
      </c>
      <c r="N70" s="645"/>
    </row>
    <row r="71" spans="1:14" s="297" customFormat="1" ht="18.75" customHeight="1" x14ac:dyDescent="0.15">
      <c r="A71" s="583"/>
      <c r="B71" s="766"/>
      <c r="C71" s="767"/>
      <c r="D71" s="768" t="s">
        <v>19</v>
      </c>
      <c r="E71" s="769">
        <v>7406</v>
      </c>
      <c r="F71" s="770">
        <v>7176</v>
      </c>
      <c r="G71" s="771">
        <v>7127</v>
      </c>
      <c r="H71" s="772">
        <v>6017</v>
      </c>
      <c r="I71" s="772">
        <v>195</v>
      </c>
      <c r="J71" s="772">
        <v>712</v>
      </c>
      <c r="K71" s="773">
        <v>203</v>
      </c>
      <c r="L71" s="774">
        <v>49</v>
      </c>
      <c r="M71" s="775">
        <v>230</v>
      </c>
      <c r="N71" s="645"/>
    </row>
    <row r="72" spans="1:14" s="297" customFormat="1" ht="18.75" customHeight="1" x14ac:dyDescent="0.15">
      <c r="A72" s="583"/>
      <c r="B72" s="766"/>
      <c r="C72" s="767"/>
      <c r="D72" s="776" t="s">
        <v>20</v>
      </c>
      <c r="E72" s="777">
        <v>10687</v>
      </c>
      <c r="F72" s="778">
        <v>10547</v>
      </c>
      <c r="G72" s="779">
        <v>10485</v>
      </c>
      <c r="H72" s="780">
        <v>8613</v>
      </c>
      <c r="I72" s="780">
        <v>179</v>
      </c>
      <c r="J72" s="780">
        <v>1496</v>
      </c>
      <c r="K72" s="781">
        <v>197</v>
      </c>
      <c r="L72" s="778">
        <v>62</v>
      </c>
      <c r="M72" s="782">
        <v>140</v>
      </c>
      <c r="N72" s="645"/>
    </row>
    <row r="73" spans="1:14" s="297" customFormat="1" ht="18.75" customHeight="1" x14ac:dyDescent="0.15">
      <c r="A73" s="583"/>
      <c r="B73" s="783"/>
      <c r="C73" s="784"/>
      <c r="D73" s="776" t="s">
        <v>21</v>
      </c>
      <c r="E73" s="777">
        <v>9089</v>
      </c>
      <c r="F73" s="778">
        <v>8788</v>
      </c>
      <c r="G73" s="779">
        <v>8684</v>
      </c>
      <c r="H73" s="780">
        <v>6999</v>
      </c>
      <c r="I73" s="780">
        <v>54</v>
      </c>
      <c r="J73" s="780">
        <v>1465</v>
      </c>
      <c r="K73" s="781">
        <v>166</v>
      </c>
      <c r="L73" s="778">
        <v>104</v>
      </c>
      <c r="M73" s="782">
        <v>301</v>
      </c>
      <c r="N73" s="645"/>
    </row>
    <row r="74" spans="1:14" s="297" customFormat="1" ht="18.75" customHeight="1" x14ac:dyDescent="0.15">
      <c r="A74" s="583"/>
      <c r="B74" s="785"/>
      <c r="C74" s="786"/>
      <c r="D74" s="787" t="s">
        <v>17</v>
      </c>
      <c r="E74" s="788">
        <v>3826</v>
      </c>
      <c r="F74" s="789">
        <v>3768</v>
      </c>
      <c r="G74" s="790">
        <v>3748</v>
      </c>
      <c r="H74" s="791">
        <v>3564</v>
      </c>
      <c r="I74" s="791">
        <v>59</v>
      </c>
      <c r="J74" s="791">
        <v>107</v>
      </c>
      <c r="K74" s="792">
        <v>18</v>
      </c>
      <c r="L74" s="789">
        <v>20</v>
      </c>
      <c r="M74" s="793">
        <v>58</v>
      </c>
      <c r="N74" s="645"/>
    </row>
    <row r="75" spans="1:14" s="297" customFormat="1" ht="18.75" customHeight="1" x14ac:dyDescent="0.15">
      <c r="B75" s="636" t="s">
        <v>581</v>
      </c>
      <c r="C75" s="637"/>
      <c r="D75" s="638"/>
      <c r="E75" s="794">
        <f>SUM(E76:E79)</f>
        <v>86873</v>
      </c>
      <c r="F75" s="795">
        <f t="shared" ref="F75:M75" si="12">SUM(F76:F79)</f>
        <v>86011</v>
      </c>
      <c r="G75" s="796">
        <f>SUM(G76:G79)</f>
        <v>85582</v>
      </c>
      <c r="H75" s="797">
        <f t="shared" si="12"/>
        <v>77494</v>
      </c>
      <c r="I75" s="797">
        <f t="shared" si="12"/>
        <v>930</v>
      </c>
      <c r="J75" s="797">
        <f t="shared" si="12"/>
        <v>6251</v>
      </c>
      <c r="K75" s="798">
        <f t="shared" si="12"/>
        <v>907</v>
      </c>
      <c r="L75" s="795">
        <f t="shared" si="12"/>
        <v>429</v>
      </c>
      <c r="M75" s="799">
        <f t="shared" si="12"/>
        <v>862</v>
      </c>
      <c r="N75" s="645"/>
    </row>
    <row r="76" spans="1:14" s="297" customFormat="1" ht="18.75" customHeight="1" x14ac:dyDescent="0.15">
      <c r="B76" s="800"/>
      <c r="C76" s="767"/>
      <c r="D76" s="768" t="s">
        <v>19</v>
      </c>
      <c r="E76" s="769">
        <v>19793</v>
      </c>
      <c r="F76" s="770">
        <v>19525</v>
      </c>
      <c r="G76" s="801">
        <v>19419</v>
      </c>
      <c r="H76" s="802">
        <v>17550</v>
      </c>
      <c r="I76" s="802">
        <v>398</v>
      </c>
      <c r="J76" s="802">
        <v>1132</v>
      </c>
      <c r="K76" s="803">
        <v>339</v>
      </c>
      <c r="L76" s="770">
        <v>106</v>
      </c>
      <c r="M76" s="804">
        <v>268</v>
      </c>
      <c r="N76" s="645"/>
    </row>
    <row r="77" spans="1:14" s="297" customFormat="1" ht="18.75" customHeight="1" x14ac:dyDescent="0.15">
      <c r="B77" s="800"/>
      <c r="C77" s="767"/>
      <c r="D77" s="776" t="s">
        <v>20</v>
      </c>
      <c r="E77" s="777">
        <v>29998</v>
      </c>
      <c r="F77" s="778">
        <v>29826</v>
      </c>
      <c r="G77" s="779">
        <v>29686</v>
      </c>
      <c r="H77" s="780">
        <v>26647</v>
      </c>
      <c r="I77" s="780">
        <v>327</v>
      </c>
      <c r="J77" s="780">
        <v>2397</v>
      </c>
      <c r="K77" s="781">
        <v>315</v>
      </c>
      <c r="L77" s="778">
        <v>140</v>
      </c>
      <c r="M77" s="782">
        <v>172</v>
      </c>
      <c r="N77" s="645"/>
    </row>
    <row r="78" spans="1:14" s="297" customFormat="1" ht="18.75" customHeight="1" x14ac:dyDescent="0.15">
      <c r="B78" s="805"/>
      <c r="C78" s="806"/>
      <c r="D78" s="776" t="s">
        <v>21</v>
      </c>
      <c r="E78" s="777">
        <v>24916</v>
      </c>
      <c r="F78" s="778">
        <v>24565</v>
      </c>
      <c r="G78" s="779">
        <v>24425</v>
      </c>
      <c r="H78" s="780">
        <v>21591</v>
      </c>
      <c r="I78" s="780">
        <v>81</v>
      </c>
      <c r="J78" s="780">
        <v>2523</v>
      </c>
      <c r="K78" s="781">
        <v>230</v>
      </c>
      <c r="L78" s="778">
        <v>140</v>
      </c>
      <c r="M78" s="782">
        <v>351</v>
      </c>
      <c r="N78" s="645"/>
    </row>
    <row r="79" spans="1:14" s="297" customFormat="1" ht="18.75" customHeight="1" x14ac:dyDescent="0.15">
      <c r="B79" s="807"/>
      <c r="C79" s="808"/>
      <c r="D79" s="787" t="s">
        <v>17</v>
      </c>
      <c r="E79" s="788">
        <v>12166</v>
      </c>
      <c r="F79" s="789">
        <v>12095</v>
      </c>
      <c r="G79" s="790">
        <v>12052</v>
      </c>
      <c r="H79" s="791">
        <v>11706</v>
      </c>
      <c r="I79" s="791">
        <v>124</v>
      </c>
      <c r="J79" s="791">
        <v>199</v>
      </c>
      <c r="K79" s="792">
        <v>23</v>
      </c>
      <c r="L79" s="789">
        <v>43</v>
      </c>
      <c r="M79" s="793">
        <v>71</v>
      </c>
      <c r="N79" s="645"/>
    </row>
    <row r="80" spans="1:14" s="297" customFormat="1" ht="18.75" customHeight="1" x14ac:dyDescent="0.15">
      <c r="B80" s="652" t="s">
        <v>582</v>
      </c>
      <c r="C80" s="653"/>
      <c r="D80" s="654"/>
      <c r="E80" s="809">
        <f>ROUND(E75/E70,2)</f>
        <v>2.8</v>
      </c>
      <c r="F80" s="810">
        <f t="shared" ref="F80:M80" si="13">ROUND(F75/F70,2)</f>
        <v>2.84</v>
      </c>
      <c r="G80" s="811">
        <f t="shared" si="13"/>
        <v>2.85</v>
      </c>
      <c r="H80" s="812">
        <f t="shared" si="13"/>
        <v>3.08</v>
      </c>
      <c r="I80" s="812">
        <f t="shared" si="13"/>
        <v>1.91</v>
      </c>
      <c r="J80" s="812">
        <f t="shared" si="13"/>
        <v>1.65</v>
      </c>
      <c r="K80" s="813">
        <f t="shared" si="13"/>
        <v>1.55</v>
      </c>
      <c r="L80" s="810">
        <f t="shared" si="13"/>
        <v>1.83</v>
      </c>
      <c r="M80" s="814">
        <f t="shared" si="13"/>
        <v>1.18</v>
      </c>
      <c r="N80" s="645"/>
    </row>
    <row r="81" spans="2:14" s="297" customFormat="1" ht="18.75" customHeight="1" x14ac:dyDescent="0.15">
      <c r="B81" s="815"/>
      <c r="C81" s="816"/>
      <c r="D81" s="768" t="s">
        <v>19</v>
      </c>
      <c r="E81" s="817">
        <v>2.6725599999999998</v>
      </c>
      <c r="F81" s="818">
        <v>2.7208800000000002</v>
      </c>
      <c r="G81" s="819">
        <v>2.72471</v>
      </c>
      <c r="H81" s="820">
        <v>2.9167399999999999</v>
      </c>
      <c r="I81" s="820">
        <v>2.0410300000000001</v>
      </c>
      <c r="J81" s="820">
        <v>1.58989</v>
      </c>
      <c r="K81" s="821">
        <v>1.66995</v>
      </c>
      <c r="L81" s="818">
        <v>2.1632699999999998</v>
      </c>
      <c r="M81" s="822">
        <v>1.1652199999999999</v>
      </c>
      <c r="N81" s="645"/>
    </row>
    <row r="82" spans="2:14" s="297" customFormat="1" ht="18.75" customHeight="1" x14ac:dyDescent="0.15">
      <c r="B82" s="800"/>
      <c r="C82" s="767"/>
      <c r="D82" s="776" t="s">
        <v>20</v>
      </c>
      <c r="E82" s="823">
        <v>2.8069600000000001</v>
      </c>
      <c r="F82" s="824">
        <v>2.8279100000000001</v>
      </c>
      <c r="G82" s="825">
        <v>2.83128</v>
      </c>
      <c r="H82" s="826">
        <v>3.0938099999999999</v>
      </c>
      <c r="I82" s="826">
        <v>1.8268200000000001</v>
      </c>
      <c r="J82" s="826">
        <v>1.6022700000000001</v>
      </c>
      <c r="K82" s="827">
        <v>1.5989800000000001</v>
      </c>
      <c r="L82" s="824">
        <v>2.25806</v>
      </c>
      <c r="M82" s="828">
        <v>1.2285699999999999</v>
      </c>
      <c r="N82" s="645"/>
    </row>
    <row r="83" spans="2:14" s="297" customFormat="1" ht="18.75" customHeight="1" x14ac:dyDescent="0.15">
      <c r="B83" s="805"/>
      <c r="C83" s="806"/>
      <c r="D83" s="776" t="s">
        <v>21</v>
      </c>
      <c r="E83" s="823">
        <v>2.7413400000000001</v>
      </c>
      <c r="F83" s="824">
        <v>2.7952900000000001</v>
      </c>
      <c r="G83" s="825">
        <v>2.81264</v>
      </c>
      <c r="H83" s="826">
        <v>3.08487</v>
      </c>
      <c r="I83" s="826">
        <v>1.5</v>
      </c>
      <c r="J83" s="826">
        <v>1.72218</v>
      </c>
      <c r="K83" s="827">
        <v>1.38554</v>
      </c>
      <c r="L83" s="824">
        <v>1.34615</v>
      </c>
      <c r="M83" s="828">
        <v>1.16611</v>
      </c>
      <c r="N83" s="645"/>
    </row>
    <row r="84" spans="2:14" s="297" customFormat="1" ht="18.75" customHeight="1" thickBot="1" x14ac:dyDescent="0.2">
      <c r="B84" s="829"/>
      <c r="C84" s="830"/>
      <c r="D84" s="831" t="s">
        <v>17</v>
      </c>
      <c r="E84" s="832">
        <v>3.1798199999999999</v>
      </c>
      <c r="F84" s="833">
        <v>3.2099299999999999</v>
      </c>
      <c r="G84" s="847">
        <v>3.2155800000000001</v>
      </c>
      <c r="H84" s="835">
        <v>3.28451</v>
      </c>
      <c r="I84" s="835">
        <v>2.1016900000000001</v>
      </c>
      <c r="J84" s="835">
        <v>1.85981</v>
      </c>
      <c r="K84" s="836">
        <v>1.2777799999999999</v>
      </c>
      <c r="L84" s="833">
        <v>2.15</v>
      </c>
      <c r="M84" s="837">
        <v>1.22414</v>
      </c>
      <c r="N84" s="645"/>
    </row>
    <row r="85" spans="2:14" ht="18.75" customHeight="1" x14ac:dyDescent="0.15">
      <c r="B85" s="848" t="s">
        <v>585</v>
      </c>
      <c r="D85" s="849"/>
      <c r="E85" s="850"/>
      <c r="F85" s="850"/>
      <c r="G85" s="850"/>
      <c r="H85" s="850"/>
      <c r="I85" s="850"/>
      <c r="J85" s="850"/>
      <c r="K85" s="850"/>
      <c r="L85" s="850"/>
      <c r="M85" s="851"/>
      <c r="N85" s="852"/>
    </row>
    <row r="86" spans="2:14" x14ac:dyDescent="0.15">
      <c r="B86" s="853"/>
      <c r="C86" s="853"/>
      <c r="D86" s="849"/>
      <c r="E86" s="850"/>
      <c r="F86" s="850"/>
      <c r="G86" s="850"/>
      <c r="H86" s="850"/>
      <c r="I86" s="850"/>
      <c r="J86" s="850"/>
      <c r="K86" s="850"/>
      <c r="L86" s="850"/>
      <c r="M86" s="850"/>
      <c r="N86" s="852"/>
    </row>
    <row r="87" spans="2:14" x14ac:dyDescent="0.15">
      <c r="B87" s="853"/>
      <c r="C87" s="853"/>
      <c r="D87" s="849"/>
      <c r="E87" s="850"/>
      <c r="F87" s="850"/>
      <c r="G87" s="850"/>
      <c r="H87" s="850"/>
      <c r="I87" s="850"/>
      <c r="J87" s="850"/>
      <c r="K87" s="850"/>
      <c r="L87" s="850"/>
      <c r="M87" s="850"/>
      <c r="N87" s="854"/>
    </row>
    <row r="88" spans="2:14" x14ac:dyDescent="0.15">
      <c r="B88" s="853"/>
      <c r="C88" s="853"/>
      <c r="D88" s="849"/>
      <c r="E88" s="850"/>
      <c r="F88" s="850"/>
      <c r="G88" s="850"/>
      <c r="H88" s="850"/>
      <c r="I88" s="850"/>
      <c r="J88" s="850"/>
      <c r="K88" s="850"/>
      <c r="L88" s="850"/>
      <c r="M88" s="850"/>
      <c r="N88" s="854"/>
    </row>
    <row r="89" spans="2:14" x14ac:dyDescent="0.15">
      <c r="B89" s="853"/>
      <c r="C89" s="853"/>
      <c r="D89" s="849"/>
      <c r="E89" s="850"/>
      <c r="F89" s="850"/>
      <c r="G89" s="850"/>
      <c r="H89" s="850"/>
      <c r="I89" s="850"/>
      <c r="J89" s="850"/>
      <c r="K89" s="850"/>
      <c r="L89" s="850"/>
      <c r="M89" s="850"/>
      <c r="N89" s="855"/>
    </row>
  </sheetData>
  <mergeCells count="36">
    <mergeCell ref="B80:D80"/>
    <mergeCell ref="B55:B56"/>
    <mergeCell ref="B59:D59"/>
    <mergeCell ref="B64:D64"/>
    <mergeCell ref="B70:D70"/>
    <mergeCell ref="B71:B72"/>
    <mergeCell ref="B75:D75"/>
    <mergeCell ref="C37:D37"/>
    <mergeCell ref="B38:D38"/>
    <mergeCell ref="B39:B40"/>
    <mergeCell ref="B43:D43"/>
    <mergeCell ref="B48:D48"/>
    <mergeCell ref="B54:D54"/>
    <mergeCell ref="B22:D22"/>
    <mergeCell ref="B27:D27"/>
    <mergeCell ref="E27:E31"/>
    <mergeCell ref="M27:M31"/>
    <mergeCell ref="B32:D32"/>
    <mergeCell ref="E32:E36"/>
    <mergeCell ref="M32:M36"/>
    <mergeCell ref="J7:J10"/>
    <mergeCell ref="K7:K10"/>
    <mergeCell ref="G9:G10"/>
    <mergeCell ref="C11:D11"/>
    <mergeCell ref="B12:D12"/>
    <mergeCell ref="B17:D17"/>
    <mergeCell ref="B4:D10"/>
    <mergeCell ref="E4:M4"/>
    <mergeCell ref="E5:E10"/>
    <mergeCell ref="F5:L5"/>
    <mergeCell ref="M5:M10"/>
    <mergeCell ref="F6:F10"/>
    <mergeCell ref="G6:K6"/>
    <mergeCell ref="L6:L10"/>
    <mergeCell ref="H7:H10"/>
    <mergeCell ref="I7:I10"/>
  </mergeCells>
  <phoneticPr fontId="5"/>
  <pageMargins left="0.59055118110236227" right="0.59055118110236227" top="0.78740157480314965" bottom="0.78740157480314965" header="0.39370078740157483" footer="0.39370078740157483"/>
  <pageSetup paperSize="9" scale="97" orientation="portrait" r:id="rId1"/>
  <headerFooter alignWithMargins="0">
    <oddHeader>&amp;R&amp;"ＭＳ Ｐゴシック,標準"19.都市計画</oddHeader>
    <oddFooter>&amp;C&amp;"ＭＳ Ｐゴシック,標準"-140-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B53812-B204-4085-99DC-78192E5A1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2340E1-774B-4648-9A0D-008671598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867E06-C8B5-4614-B06D-AD86CDC6754C}">
  <ds:schemaRefs>
    <ds:schemaRef ds:uri="http://purl.org/dc/dcmitype/"/>
    <ds:schemaRef ds:uri="8b7246e0-c177-4354-959a-c7a77315743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9ab1fbee-38a4-45ff-8a74-59a225f92146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目次</vt:lpstr>
      <vt:lpstr>S-1</vt:lpstr>
      <vt:lpstr>S-2-1</vt:lpstr>
      <vt:lpstr>S-2-2-1</vt:lpstr>
      <vt:lpstr>S-2-2-2</vt:lpstr>
      <vt:lpstr>S-3</vt:lpstr>
      <vt:lpstr>S-4</vt:lpstr>
      <vt:lpstr>S-5</vt:lpstr>
      <vt:lpstr>S-6</vt:lpstr>
      <vt:lpstr>Sheet1</vt:lpstr>
      <vt:lpstr>'S-4'!Print_Area</vt:lpstr>
      <vt:lpstr>'S-3'!Print_Titles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優頼</dc:creator>
  <cp:lastModifiedBy>上原　諒</cp:lastModifiedBy>
  <cp:lastPrinted>2026-01-07T02:31:24Z</cp:lastPrinted>
  <dcterms:created xsi:type="dcterms:W3CDTF">2007-02-01T08:20:50Z</dcterms:created>
  <dcterms:modified xsi:type="dcterms:W3CDTF">2026-06-11T07:11:53Z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742600</vt:r8>
  </property>
</Properties>
</file>