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hara-sb\Downloads\"/>
    </mc:Choice>
  </mc:AlternateContent>
  <xr:revisionPtr revIDLastSave="0" documentId="13_ncr:1_{6FFC5981-666D-4F9E-9894-BF6C2421F6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目次" sheetId="5" r:id="rId1"/>
    <sheet name="O-1" sheetId="4" r:id="rId2"/>
    <sheet name="O-2" sheetId="6" r:id="rId3"/>
    <sheet name="O-3" sheetId="7" r:id="rId4"/>
    <sheet name="O-4" sheetId="8" r:id="rId5"/>
    <sheet name="O-5" sheetId="9" r:id="rId6"/>
    <sheet name="O-6" sheetId="10" r:id="rId7"/>
    <sheet name="O-7" sheetId="11" r:id="rId8"/>
    <sheet name="O-8" sheetId="12" r:id="rId9"/>
    <sheet name="O-9" sheetId="13" r:id="rId10"/>
    <sheet name="O-10" sheetId="14" r:id="rId11"/>
    <sheet name="O-11" sheetId="15" r:id="rId12"/>
    <sheet name="O-12" sheetId="16" r:id="rId13"/>
  </sheets>
  <externalReferences>
    <externalReference r:id="rId14"/>
    <externalReference r:id="rId15"/>
  </externalReferences>
  <definedNames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5">'O-5'!$A$1:$L$56</definedName>
    <definedName name="_xlnm.Print_Area" localSheetId="6">'O-6'!$A$1:$V$39</definedName>
    <definedName name="_xlnm.Print_Area" localSheetId="9">'O-9'!$A$1:$O$121</definedName>
    <definedName name="_xlnm.Print_Titles" localSheetId="10">'O-10'!$4:$5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6" l="1"/>
  <c r="G124" i="16"/>
  <c r="G123" i="16"/>
  <c r="G122" i="16"/>
  <c r="F121" i="16"/>
  <c r="E121" i="16"/>
  <c r="D121" i="16"/>
  <c r="G121" i="16" s="1"/>
  <c r="C121" i="16"/>
  <c r="F116" i="16"/>
  <c r="E116" i="16"/>
  <c r="D116" i="16"/>
  <c r="C116" i="16"/>
  <c r="F111" i="16"/>
  <c r="E111" i="16"/>
  <c r="D111" i="16"/>
  <c r="C111" i="16"/>
  <c r="F106" i="16"/>
  <c r="E106" i="16"/>
  <c r="D106" i="16"/>
  <c r="C106" i="16"/>
  <c r="G90" i="16"/>
  <c r="G89" i="16"/>
  <c r="G88" i="16"/>
  <c r="G87" i="16"/>
  <c r="F86" i="16"/>
  <c r="E86" i="16"/>
  <c r="D86" i="16"/>
  <c r="C86" i="16"/>
  <c r="G86" i="16" s="1"/>
  <c r="G85" i="16"/>
  <c r="G84" i="16"/>
  <c r="G83" i="16"/>
  <c r="G82" i="16"/>
  <c r="G81" i="16"/>
  <c r="F81" i="16"/>
  <c r="E81" i="16"/>
  <c r="D81" i="16"/>
  <c r="C81" i="16"/>
  <c r="G80" i="16"/>
  <c r="G79" i="16"/>
  <c r="G78" i="16"/>
  <c r="G77" i="16"/>
  <c r="F76" i="16"/>
  <c r="E76" i="16"/>
  <c r="D76" i="16"/>
  <c r="G76" i="16" s="1"/>
  <c r="C76" i="16"/>
  <c r="G75" i="16"/>
  <c r="G74" i="16"/>
  <c r="G73" i="16"/>
  <c r="G72" i="16"/>
  <c r="F71" i="16"/>
  <c r="E71" i="16"/>
  <c r="D71" i="16"/>
  <c r="G71" i="16" s="1"/>
  <c r="G70" i="16"/>
  <c r="G69" i="16"/>
  <c r="G68" i="16"/>
  <c r="G67" i="16"/>
  <c r="F66" i="16"/>
  <c r="E66" i="16"/>
  <c r="D66" i="16"/>
  <c r="C66" i="16"/>
  <c r="G66" i="16" s="1"/>
  <c r="G65" i="16"/>
  <c r="G64" i="16"/>
  <c r="G63" i="16"/>
  <c r="G62" i="16"/>
  <c r="G61" i="16"/>
  <c r="F61" i="16"/>
  <c r="E61" i="16"/>
  <c r="D61" i="16"/>
  <c r="C61" i="16"/>
  <c r="G60" i="16"/>
  <c r="G59" i="16"/>
  <c r="G58" i="16"/>
  <c r="G57" i="16"/>
  <c r="F56" i="16"/>
  <c r="E56" i="16"/>
  <c r="D56" i="16"/>
  <c r="G56" i="16" s="1"/>
  <c r="C56" i="16"/>
  <c r="G55" i="16"/>
  <c r="G54" i="16"/>
  <c r="G53" i="16"/>
  <c r="G52" i="16"/>
  <c r="F51" i="16"/>
  <c r="E51" i="16"/>
  <c r="D51" i="16"/>
  <c r="G51" i="16" s="1"/>
  <c r="C51" i="16"/>
  <c r="G50" i="16"/>
  <c r="G49" i="16"/>
  <c r="G48" i="16"/>
  <c r="G47" i="16"/>
  <c r="F46" i="16"/>
  <c r="E46" i="16"/>
  <c r="D46" i="16"/>
  <c r="C46" i="16"/>
  <c r="G46" i="16" s="1"/>
  <c r="G45" i="16"/>
  <c r="G44" i="16"/>
  <c r="G43" i="16"/>
  <c r="G42" i="16"/>
  <c r="G41" i="16"/>
  <c r="F41" i="16"/>
  <c r="E41" i="16"/>
  <c r="D41" i="16"/>
  <c r="C41" i="16"/>
  <c r="G40" i="16"/>
  <c r="G39" i="16"/>
  <c r="G38" i="16"/>
  <c r="G37" i="16"/>
  <c r="F36" i="16"/>
  <c r="E36" i="16"/>
  <c r="D36" i="16"/>
  <c r="G36" i="16" s="1"/>
  <c r="C36" i="16"/>
  <c r="G35" i="16"/>
  <c r="G34" i="16"/>
  <c r="G33" i="16"/>
  <c r="G32" i="16"/>
  <c r="F31" i="16"/>
  <c r="E31" i="16"/>
  <c r="D31" i="16"/>
  <c r="G31" i="16" s="1"/>
  <c r="C31" i="16"/>
  <c r="G30" i="16"/>
  <c r="G29" i="16"/>
  <c r="G28" i="16"/>
  <c r="G27" i="16"/>
  <c r="F26" i="16"/>
  <c r="E26" i="16"/>
  <c r="D26" i="16"/>
  <c r="C26" i="16"/>
  <c r="G26" i="16" s="1"/>
  <c r="G25" i="16"/>
  <c r="G24" i="16"/>
  <c r="G23" i="16"/>
  <c r="G22" i="16"/>
  <c r="G21" i="16"/>
  <c r="F21" i="16"/>
  <c r="E21" i="16"/>
  <c r="D21" i="16"/>
  <c r="C21" i="16"/>
  <c r="G20" i="16"/>
  <c r="G19" i="16"/>
  <c r="G18" i="16"/>
  <c r="G17" i="16"/>
  <c r="F16" i="16"/>
  <c r="E16" i="16"/>
  <c r="D16" i="16"/>
  <c r="G16" i="16" s="1"/>
  <c r="C16" i="16"/>
  <c r="G14" i="16"/>
  <c r="G13" i="16"/>
  <c r="G11" i="16"/>
  <c r="D11" i="16"/>
  <c r="C11" i="16"/>
  <c r="G9" i="16"/>
  <c r="G8" i="16"/>
  <c r="D6" i="16"/>
  <c r="G6" i="16" s="1"/>
  <c r="C6" i="16"/>
  <c r="K52" i="15" l="1"/>
  <c r="H52" i="15"/>
  <c r="C52" i="15"/>
  <c r="K51" i="15"/>
  <c r="H51" i="15"/>
  <c r="C51" i="15"/>
  <c r="K50" i="15"/>
  <c r="H50" i="15"/>
  <c r="C50" i="15"/>
  <c r="K49" i="15"/>
  <c r="H49" i="15"/>
  <c r="C49" i="15"/>
  <c r="K48" i="15"/>
  <c r="H48" i="15"/>
  <c r="D48" i="15"/>
  <c r="C48" i="15"/>
  <c r="L43" i="15"/>
  <c r="H43" i="15"/>
  <c r="D43" i="15"/>
  <c r="C43" i="15"/>
  <c r="L36" i="15"/>
  <c r="H36" i="15"/>
  <c r="D36" i="15"/>
  <c r="C36" i="15"/>
  <c r="L35" i="15"/>
  <c r="H35" i="15"/>
  <c r="D35" i="15"/>
  <c r="C35" i="15" s="1"/>
  <c r="L34" i="15"/>
  <c r="H34" i="15"/>
  <c r="D34" i="15"/>
  <c r="C34" i="15"/>
  <c r="L33" i="15"/>
  <c r="L32" i="15" s="1"/>
  <c r="H33" i="15"/>
  <c r="H32" i="15" s="1"/>
  <c r="D33" i="15"/>
  <c r="D32" i="15" s="1"/>
  <c r="C33" i="15"/>
  <c r="C32" i="15" s="1"/>
  <c r="N32" i="15"/>
  <c r="M32" i="15"/>
  <c r="J32" i="15"/>
  <c r="I32" i="15"/>
  <c r="F32" i="15"/>
  <c r="E32" i="15"/>
  <c r="L31" i="15"/>
  <c r="H31" i="15"/>
  <c r="D31" i="15"/>
  <c r="C31" i="15" s="1"/>
  <c r="L30" i="15"/>
  <c r="H30" i="15"/>
  <c r="D30" i="15"/>
  <c r="C30" i="15"/>
  <c r="L29" i="15"/>
  <c r="H29" i="15"/>
  <c r="D29" i="15"/>
  <c r="C29" i="15"/>
  <c r="L28" i="15"/>
  <c r="L27" i="15" s="1"/>
  <c r="H28" i="15"/>
  <c r="H27" i="15" s="1"/>
  <c r="D28" i="15"/>
  <c r="C28" i="15" s="1"/>
  <c r="N27" i="15"/>
  <c r="M27" i="15"/>
  <c r="J27" i="15"/>
  <c r="I27" i="15"/>
  <c r="F27" i="15"/>
  <c r="E27" i="15"/>
  <c r="D27" i="15"/>
  <c r="L26" i="15"/>
  <c r="H26" i="15"/>
  <c r="D26" i="15"/>
  <c r="C26" i="15" s="1"/>
  <c r="L25" i="15"/>
  <c r="H25" i="15"/>
  <c r="D25" i="15"/>
  <c r="C25" i="15"/>
  <c r="L24" i="15"/>
  <c r="L22" i="15" s="1"/>
  <c r="H24" i="15"/>
  <c r="D24" i="15"/>
  <c r="C24" i="15"/>
  <c r="L23" i="15"/>
  <c r="H23" i="15"/>
  <c r="D23" i="15"/>
  <c r="D22" i="15" s="1"/>
  <c r="N22" i="15"/>
  <c r="M22" i="15"/>
  <c r="K22" i="15"/>
  <c r="J22" i="15"/>
  <c r="I22" i="15"/>
  <c r="H22" i="15"/>
  <c r="F22" i="15"/>
  <c r="E22" i="15"/>
  <c r="L21" i="15"/>
  <c r="H21" i="15"/>
  <c r="D21" i="15"/>
  <c r="C21" i="15"/>
  <c r="L20" i="15"/>
  <c r="H20" i="15"/>
  <c r="D20" i="15"/>
  <c r="C20" i="15"/>
  <c r="L19" i="15"/>
  <c r="L17" i="15" s="1"/>
  <c r="H19" i="15"/>
  <c r="H17" i="15" s="1"/>
  <c r="D19" i="15"/>
  <c r="C19" i="15"/>
  <c r="L18" i="15"/>
  <c r="H18" i="15"/>
  <c r="D18" i="15"/>
  <c r="D17" i="15" s="1"/>
  <c r="C18" i="15"/>
  <c r="C17" i="15" s="1"/>
  <c r="N17" i="15"/>
  <c r="M17" i="15"/>
  <c r="K17" i="15"/>
  <c r="J17" i="15"/>
  <c r="I17" i="15"/>
  <c r="F17" i="15"/>
  <c r="E17" i="15"/>
  <c r="L16" i="15"/>
  <c r="H16" i="15"/>
  <c r="D16" i="15"/>
  <c r="C16" i="15"/>
  <c r="L15" i="15"/>
  <c r="H15" i="15"/>
  <c r="D15" i="15"/>
  <c r="C15" i="15" s="1"/>
  <c r="L14" i="15"/>
  <c r="H14" i="15"/>
  <c r="D14" i="15"/>
  <c r="C14" i="15"/>
  <c r="L13" i="15"/>
  <c r="L12" i="15" s="1"/>
  <c r="H13" i="15"/>
  <c r="H12" i="15" s="1"/>
  <c r="D13" i="15"/>
  <c r="D12" i="15" s="1"/>
  <c r="C13" i="15"/>
  <c r="N12" i="15"/>
  <c r="M12" i="15"/>
  <c r="K12" i="15"/>
  <c r="J12" i="15"/>
  <c r="I12" i="15"/>
  <c r="F12" i="15"/>
  <c r="E12" i="15"/>
  <c r="L11" i="15"/>
  <c r="H11" i="15"/>
  <c r="D11" i="15"/>
  <c r="C11" i="15" s="1"/>
  <c r="L10" i="15"/>
  <c r="H10" i="15"/>
  <c r="D10" i="15"/>
  <c r="C10" i="15"/>
  <c r="L9" i="15"/>
  <c r="H9" i="15"/>
  <c r="D9" i="15"/>
  <c r="C9" i="15"/>
  <c r="L8" i="15"/>
  <c r="L7" i="15" s="1"/>
  <c r="H8" i="15"/>
  <c r="H7" i="15" s="1"/>
  <c r="D8" i="15"/>
  <c r="C8" i="15" s="1"/>
  <c r="N7" i="15"/>
  <c r="M7" i="15"/>
  <c r="K7" i="15"/>
  <c r="J7" i="15"/>
  <c r="I7" i="15"/>
  <c r="F7" i="15"/>
  <c r="E7" i="15"/>
  <c r="C7" i="15" l="1"/>
  <c r="C27" i="15"/>
  <c r="C12" i="15"/>
  <c r="C23" i="15"/>
  <c r="C22" i="15" s="1"/>
  <c r="D7" i="15"/>
  <c r="E120" i="13"/>
  <c r="D120" i="13"/>
  <c r="E119" i="13"/>
  <c r="D119" i="13"/>
  <c r="E118" i="13"/>
  <c r="D118" i="13"/>
  <c r="E117" i="13"/>
  <c r="D117" i="13"/>
  <c r="E116" i="13"/>
  <c r="D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G103" i="13"/>
  <c r="E103" i="13" s="1"/>
  <c r="F103" i="13"/>
  <c r="D103" i="13" s="1"/>
  <c r="E102" i="13"/>
  <c r="D102" i="13"/>
  <c r="E101" i="13"/>
  <c r="D101" i="13"/>
  <c r="E97" i="13"/>
  <c r="D97" i="13"/>
  <c r="E96" i="13"/>
  <c r="D96" i="13"/>
  <c r="E95" i="13"/>
  <c r="D95" i="13"/>
  <c r="E94" i="13"/>
  <c r="D94" i="13"/>
  <c r="E93" i="13"/>
  <c r="D93" i="13"/>
  <c r="N86" i="13"/>
  <c r="N84" i="13" s="1"/>
  <c r="E86" i="13"/>
  <c r="G85" i="13"/>
  <c r="F85" i="13"/>
  <c r="E85" i="13"/>
  <c r="D85" i="13"/>
  <c r="O84" i="13"/>
  <c r="M84" i="13"/>
  <c r="L84" i="13"/>
  <c r="K84" i="13"/>
  <c r="J84" i="13"/>
  <c r="I84" i="13"/>
  <c r="H84" i="13"/>
  <c r="G84" i="13"/>
  <c r="F84" i="13"/>
  <c r="E84" i="13"/>
  <c r="E83" i="13"/>
  <c r="E81" i="13" s="1"/>
  <c r="D83" i="13"/>
  <c r="E82" i="13"/>
  <c r="D82" i="13"/>
  <c r="D81" i="13" s="1"/>
  <c r="O81" i="13"/>
  <c r="N81" i="13"/>
  <c r="M81" i="13"/>
  <c r="L81" i="13"/>
  <c r="K81" i="13"/>
  <c r="J81" i="13"/>
  <c r="I81" i="13"/>
  <c r="H81" i="13"/>
  <c r="G81" i="13"/>
  <c r="F81" i="13"/>
  <c r="E80" i="13"/>
  <c r="D80" i="13"/>
  <c r="D78" i="13" s="1"/>
  <c r="E79" i="13"/>
  <c r="D79" i="13"/>
  <c r="O78" i="13"/>
  <c r="N78" i="13"/>
  <c r="M78" i="13"/>
  <c r="L78" i="13"/>
  <c r="K78" i="13"/>
  <c r="J78" i="13"/>
  <c r="I78" i="13"/>
  <c r="H78" i="13"/>
  <c r="G78" i="13"/>
  <c r="F78" i="13"/>
  <c r="E78" i="13"/>
  <c r="E77" i="13"/>
  <c r="D77" i="13"/>
  <c r="E76" i="13"/>
  <c r="D76" i="13"/>
  <c r="D75" i="13" s="1"/>
  <c r="O75" i="13"/>
  <c r="N75" i="13"/>
  <c r="M75" i="13"/>
  <c r="L75" i="13"/>
  <c r="K75" i="13"/>
  <c r="J75" i="13"/>
  <c r="I75" i="13"/>
  <c r="H75" i="13"/>
  <c r="G75" i="13"/>
  <c r="F75" i="13"/>
  <c r="E75" i="13"/>
  <c r="E74" i="13"/>
  <c r="E72" i="13" s="1"/>
  <c r="D74" i="13"/>
  <c r="E73" i="13"/>
  <c r="D73" i="13"/>
  <c r="D72" i="13" s="1"/>
  <c r="O72" i="13"/>
  <c r="N72" i="13"/>
  <c r="M72" i="13"/>
  <c r="L72" i="13"/>
  <c r="K72" i="13"/>
  <c r="J72" i="13"/>
  <c r="I72" i="13"/>
  <c r="H72" i="13"/>
  <c r="G72" i="13"/>
  <c r="F72" i="13"/>
  <c r="E71" i="13"/>
  <c r="D71" i="13"/>
  <c r="D69" i="13" s="1"/>
  <c r="E70" i="13"/>
  <c r="D70" i="13"/>
  <c r="O69" i="13"/>
  <c r="N69" i="13"/>
  <c r="M69" i="13"/>
  <c r="L69" i="13"/>
  <c r="K69" i="13"/>
  <c r="J69" i="13"/>
  <c r="I69" i="13"/>
  <c r="H69" i="13"/>
  <c r="G69" i="13"/>
  <c r="F69" i="13"/>
  <c r="E69" i="13"/>
  <c r="E68" i="13"/>
  <c r="D68" i="13"/>
  <c r="E67" i="13"/>
  <c r="D67" i="13"/>
  <c r="D66" i="13" s="1"/>
  <c r="O66" i="13"/>
  <c r="N66" i="13"/>
  <c r="M66" i="13"/>
  <c r="L66" i="13"/>
  <c r="K66" i="13"/>
  <c r="J66" i="13"/>
  <c r="I66" i="13"/>
  <c r="H66" i="13"/>
  <c r="G66" i="13"/>
  <c r="F66" i="13"/>
  <c r="E66" i="13"/>
  <c r="E65" i="13"/>
  <c r="E63" i="13" s="1"/>
  <c r="D65" i="13"/>
  <c r="E64" i="13"/>
  <c r="D64" i="13"/>
  <c r="O63" i="13"/>
  <c r="N63" i="13"/>
  <c r="M63" i="13"/>
  <c r="L63" i="13"/>
  <c r="K63" i="13"/>
  <c r="J63" i="13"/>
  <c r="I63" i="13"/>
  <c r="H63" i="13"/>
  <c r="G63" i="13"/>
  <c r="F63" i="13"/>
  <c r="D63" i="13"/>
  <c r="E62" i="13"/>
  <c r="D62" i="13"/>
  <c r="D60" i="13" s="1"/>
  <c r="E61" i="13"/>
  <c r="E60" i="13" s="1"/>
  <c r="D61" i="13"/>
  <c r="O60" i="13"/>
  <c r="N60" i="13"/>
  <c r="M60" i="13"/>
  <c r="L60" i="13"/>
  <c r="K60" i="13"/>
  <c r="J60" i="13"/>
  <c r="I60" i="13"/>
  <c r="H60" i="13"/>
  <c r="G60" i="13"/>
  <c r="F60" i="13"/>
  <c r="E59" i="13"/>
  <c r="D59" i="13"/>
  <c r="E58" i="13"/>
  <c r="D58" i="13"/>
  <c r="D57" i="13" s="1"/>
  <c r="O57" i="13"/>
  <c r="N57" i="13"/>
  <c r="M57" i="13"/>
  <c r="L57" i="13"/>
  <c r="K57" i="13"/>
  <c r="J57" i="13"/>
  <c r="I57" i="13"/>
  <c r="H57" i="13"/>
  <c r="G57" i="13"/>
  <c r="F57" i="13"/>
  <c r="E57" i="13"/>
  <c r="E56" i="13"/>
  <c r="E54" i="13" s="1"/>
  <c r="D56" i="13"/>
  <c r="E55" i="13"/>
  <c r="D55" i="13"/>
  <c r="D54" i="13" s="1"/>
  <c r="O54" i="13"/>
  <c r="N54" i="13"/>
  <c r="M54" i="13"/>
  <c r="L54" i="13"/>
  <c r="K54" i="13"/>
  <c r="J54" i="13"/>
  <c r="I54" i="13"/>
  <c r="H54" i="13"/>
  <c r="G54" i="13"/>
  <c r="F54" i="13"/>
  <c r="E53" i="13"/>
  <c r="D53" i="13"/>
  <c r="D51" i="13" s="1"/>
  <c r="E52" i="13"/>
  <c r="D52" i="13"/>
  <c r="O51" i="13"/>
  <c r="N51" i="13"/>
  <c r="M51" i="13"/>
  <c r="L51" i="13"/>
  <c r="K51" i="13"/>
  <c r="J51" i="13"/>
  <c r="I51" i="13"/>
  <c r="H51" i="13"/>
  <c r="G51" i="13"/>
  <c r="F51" i="13"/>
  <c r="E51" i="13"/>
  <c r="E50" i="13"/>
  <c r="D50" i="13"/>
  <c r="E49" i="13"/>
  <c r="D49" i="13"/>
  <c r="D48" i="13" s="1"/>
  <c r="O48" i="13"/>
  <c r="N48" i="13"/>
  <c r="M48" i="13"/>
  <c r="L48" i="13"/>
  <c r="K48" i="13"/>
  <c r="J48" i="13"/>
  <c r="I48" i="13"/>
  <c r="H48" i="13"/>
  <c r="G48" i="13"/>
  <c r="F48" i="13"/>
  <c r="E48" i="13"/>
  <c r="E47" i="13"/>
  <c r="E45" i="13" s="1"/>
  <c r="D47" i="13"/>
  <c r="E46" i="13"/>
  <c r="D46" i="13"/>
  <c r="D45" i="13" s="1"/>
  <c r="O45" i="13"/>
  <c r="N45" i="13"/>
  <c r="M45" i="13"/>
  <c r="L45" i="13"/>
  <c r="K45" i="13"/>
  <c r="J45" i="13"/>
  <c r="I45" i="13"/>
  <c r="H45" i="13"/>
  <c r="G45" i="13"/>
  <c r="F45" i="13"/>
  <c r="E44" i="13"/>
  <c r="D44" i="13"/>
  <c r="D42" i="13" s="1"/>
  <c r="E43" i="13"/>
  <c r="E42" i="13" s="1"/>
  <c r="D43" i="13"/>
  <c r="O42" i="13"/>
  <c r="N42" i="13"/>
  <c r="M42" i="13"/>
  <c r="L42" i="13"/>
  <c r="K42" i="13"/>
  <c r="J42" i="13"/>
  <c r="I42" i="13"/>
  <c r="H42" i="13"/>
  <c r="G42" i="13"/>
  <c r="F42" i="13"/>
  <c r="E41" i="13"/>
  <c r="D41" i="13"/>
  <c r="E40" i="13"/>
  <c r="E39" i="13" s="1"/>
  <c r="D40" i="13"/>
  <c r="D39" i="13" s="1"/>
  <c r="O39" i="13"/>
  <c r="N39" i="13"/>
  <c r="M39" i="13"/>
  <c r="L39" i="13"/>
  <c r="K39" i="13"/>
  <c r="J39" i="13"/>
  <c r="I39" i="13"/>
  <c r="H39" i="13"/>
  <c r="G39" i="13"/>
  <c r="F39" i="13"/>
  <c r="E38" i="13"/>
  <c r="D38" i="13"/>
  <c r="G37" i="13"/>
  <c r="F37" i="13"/>
  <c r="E37" i="13"/>
  <c r="E36" i="13" s="1"/>
  <c r="D37" i="13"/>
  <c r="D36" i="13" s="1"/>
  <c r="O36" i="13"/>
  <c r="N36" i="13"/>
  <c r="M36" i="13"/>
  <c r="L36" i="13"/>
  <c r="K36" i="13"/>
  <c r="J36" i="13"/>
  <c r="I36" i="13"/>
  <c r="H36" i="13"/>
  <c r="G36" i="13"/>
  <c r="F36" i="13"/>
  <c r="E35" i="13"/>
  <c r="E33" i="13" s="1"/>
  <c r="D35" i="13"/>
  <c r="E34" i="13"/>
  <c r="D34" i="13"/>
  <c r="O33" i="13"/>
  <c r="N33" i="13"/>
  <c r="M33" i="13"/>
  <c r="L33" i="13"/>
  <c r="K33" i="13"/>
  <c r="J33" i="13"/>
  <c r="I33" i="13"/>
  <c r="H33" i="13"/>
  <c r="G33" i="13"/>
  <c r="F33" i="13"/>
  <c r="D33" i="13"/>
  <c r="E32" i="13"/>
  <c r="D32" i="13"/>
  <c r="D30" i="13" s="1"/>
  <c r="E31" i="13"/>
  <c r="D31" i="13"/>
  <c r="O30" i="13"/>
  <c r="N30" i="13"/>
  <c r="M30" i="13"/>
  <c r="L30" i="13"/>
  <c r="K30" i="13"/>
  <c r="J30" i="13"/>
  <c r="I30" i="13"/>
  <c r="H30" i="13"/>
  <c r="G30" i="13"/>
  <c r="F30" i="13"/>
  <c r="E30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O21" i="13"/>
  <c r="N21" i="13"/>
  <c r="M21" i="13"/>
  <c r="L21" i="13"/>
  <c r="K21" i="13"/>
  <c r="J21" i="13"/>
  <c r="I21" i="13"/>
  <c r="H21" i="13"/>
  <c r="E21" i="13"/>
  <c r="D21" i="13"/>
  <c r="E20" i="13"/>
  <c r="E18" i="13" s="1"/>
  <c r="D20" i="13"/>
  <c r="G19" i="13"/>
  <c r="F19" i="13"/>
  <c r="E19" i="13"/>
  <c r="D19" i="13"/>
  <c r="D18" i="13" s="1"/>
  <c r="O18" i="13"/>
  <c r="N18" i="13"/>
  <c r="M18" i="13"/>
  <c r="L18" i="13"/>
  <c r="K18" i="13"/>
  <c r="J18" i="13"/>
  <c r="I18" i="13"/>
  <c r="H18" i="13"/>
  <c r="G18" i="13"/>
  <c r="F18" i="13"/>
  <c r="E17" i="13"/>
  <c r="D17" i="13"/>
  <c r="G16" i="13"/>
  <c r="F16" i="13"/>
  <c r="E16" i="13"/>
  <c r="E15" i="13" s="1"/>
  <c r="D16" i="13"/>
  <c r="D15" i="13" s="1"/>
  <c r="O15" i="13"/>
  <c r="N15" i="13"/>
  <c r="M15" i="13"/>
  <c r="L15" i="13"/>
  <c r="K15" i="13"/>
  <c r="J15" i="13"/>
  <c r="I15" i="13"/>
  <c r="H15" i="13"/>
  <c r="G15" i="13"/>
  <c r="F15" i="13"/>
  <c r="E14" i="13"/>
  <c r="D14" i="13"/>
  <c r="G13" i="13"/>
  <c r="F13" i="13"/>
  <c r="F12" i="13" s="1"/>
  <c r="E13" i="13"/>
  <c r="E12" i="13" s="1"/>
  <c r="D13" i="13"/>
  <c r="O12" i="13"/>
  <c r="N12" i="13"/>
  <c r="M12" i="13"/>
  <c r="L12" i="13"/>
  <c r="K12" i="13"/>
  <c r="J12" i="13"/>
  <c r="I12" i="13"/>
  <c r="H12" i="13"/>
  <c r="G12" i="13"/>
  <c r="D12" i="13"/>
  <c r="E11" i="13"/>
  <c r="D11" i="13"/>
  <c r="G10" i="13"/>
  <c r="F10" i="13"/>
  <c r="E10" i="13"/>
  <c r="E9" i="13" s="1"/>
  <c r="D10" i="13"/>
  <c r="D9" i="13" s="1"/>
  <c r="O9" i="13"/>
  <c r="N9" i="13"/>
  <c r="M9" i="13"/>
  <c r="L9" i="13"/>
  <c r="K9" i="13"/>
  <c r="J9" i="13"/>
  <c r="I9" i="13"/>
  <c r="H9" i="13"/>
  <c r="G9" i="13"/>
  <c r="F9" i="13"/>
  <c r="E8" i="13"/>
  <c r="E6" i="13" s="1"/>
  <c r="D8" i="13"/>
  <c r="G7" i="13"/>
  <c r="F7" i="13"/>
  <c r="E7" i="13"/>
  <c r="D7" i="13"/>
  <c r="D6" i="13" s="1"/>
  <c r="O6" i="13"/>
  <c r="N6" i="13"/>
  <c r="M6" i="13"/>
  <c r="L6" i="13"/>
  <c r="K6" i="13"/>
  <c r="J6" i="13"/>
  <c r="I6" i="13"/>
  <c r="H6" i="13"/>
  <c r="G6" i="13"/>
  <c r="F6" i="13"/>
  <c r="D86" i="13" l="1"/>
  <c r="D84" i="13" s="1"/>
  <c r="O106" i="12"/>
  <c r="D106" i="12"/>
  <c r="O105" i="12"/>
  <c r="D105" i="12"/>
  <c r="F101" i="12"/>
  <c r="F100" i="12"/>
  <c r="D100" i="12"/>
  <c r="D98" i="12"/>
  <c r="D96" i="12"/>
  <c r="F93" i="12"/>
  <c r="F92" i="12"/>
  <c r="D92" i="12"/>
  <c r="F91" i="12"/>
  <c r="F90" i="12"/>
  <c r="D90" i="12"/>
  <c r="F89" i="12"/>
  <c r="F88" i="12"/>
  <c r="D88" i="12"/>
  <c r="F87" i="12"/>
  <c r="F86" i="12"/>
  <c r="D86" i="12"/>
  <c r="F85" i="12"/>
  <c r="F84" i="12"/>
  <c r="D84" i="12"/>
  <c r="F83" i="12"/>
  <c r="F82" i="12"/>
  <c r="D82" i="12"/>
  <c r="F81" i="12"/>
  <c r="F80" i="12"/>
  <c r="D80" i="12"/>
  <c r="F79" i="12"/>
  <c r="F78" i="12"/>
  <c r="D78" i="12"/>
  <c r="F77" i="12"/>
  <c r="F76" i="12"/>
  <c r="D76" i="12"/>
  <c r="F75" i="12"/>
  <c r="F74" i="12"/>
  <c r="D74" i="12"/>
  <c r="F73" i="12"/>
  <c r="F72" i="12"/>
  <c r="D72" i="12"/>
  <c r="F71" i="12"/>
  <c r="F70" i="12"/>
  <c r="D70" i="12"/>
  <c r="F69" i="12"/>
  <c r="F68" i="12"/>
  <c r="D68" i="12"/>
  <c r="F67" i="12"/>
  <c r="F66" i="12"/>
  <c r="D66" i="12"/>
  <c r="F65" i="12"/>
  <c r="F64" i="12"/>
  <c r="D64" i="12"/>
  <c r="F63" i="12"/>
  <c r="F62" i="12"/>
  <c r="D62" i="12"/>
  <c r="F61" i="12"/>
  <c r="F60" i="12"/>
  <c r="D60" i="12"/>
  <c r="F59" i="12"/>
  <c r="F58" i="12"/>
  <c r="D58" i="12"/>
  <c r="P57" i="12"/>
  <c r="O57" i="12"/>
  <c r="N57" i="12"/>
  <c r="M57" i="12"/>
  <c r="L57" i="12"/>
  <c r="K57" i="12"/>
  <c r="J57" i="12"/>
  <c r="I57" i="12"/>
  <c r="H57" i="12"/>
  <c r="F57" i="12" s="1"/>
  <c r="G57" i="12"/>
  <c r="P56" i="12"/>
  <c r="O56" i="12"/>
  <c r="N56" i="12"/>
  <c r="M56" i="12"/>
  <c r="L56" i="12"/>
  <c r="K56" i="12"/>
  <c r="J56" i="12"/>
  <c r="I56" i="12"/>
  <c r="H56" i="12"/>
  <c r="G56" i="12"/>
  <c r="F56" i="12" s="1"/>
  <c r="F55" i="12"/>
  <c r="F54" i="12"/>
  <c r="D54" i="12"/>
  <c r="F53" i="12"/>
  <c r="F52" i="12"/>
  <c r="D52" i="12"/>
  <c r="F51" i="12"/>
  <c r="F50" i="12"/>
  <c r="D50" i="12"/>
  <c r="F49" i="12"/>
  <c r="D48" i="12" s="1"/>
  <c r="F48" i="12"/>
  <c r="P47" i="12"/>
  <c r="O47" i="12"/>
  <c r="N47" i="12"/>
  <c r="M47" i="12"/>
  <c r="L47" i="12"/>
  <c r="K47" i="12"/>
  <c r="J47" i="12"/>
  <c r="I47" i="12"/>
  <c r="H47" i="12"/>
  <c r="G47" i="12"/>
  <c r="F47" i="12" s="1"/>
  <c r="P46" i="12"/>
  <c r="O46" i="12"/>
  <c r="N46" i="12"/>
  <c r="M46" i="12"/>
  <c r="L46" i="12"/>
  <c r="K46" i="12"/>
  <c r="J46" i="12"/>
  <c r="I46" i="12"/>
  <c r="H46" i="12"/>
  <c r="G46" i="12"/>
  <c r="F46" i="12"/>
  <c r="F45" i="12"/>
  <c r="F44" i="12"/>
  <c r="D44" i="12"/>
  <c r="F43" i="12"/>
  <c r="F42" i="12"/>
  <c r="D42" i="12"/>
  <c r="F41" i="12"/>
  <c r="F40" i="12"/>
  <c r="D40" i="12"/>
  <c r="F39" i="12"/>
  <c r="F38" i="12"/>
  <c r="D38" i="12" s="1"/>
  <c r="P37" i="12"/>
  <c r="O37" i="12"/>
  <c r="N37" i="12"/>
  <c r="M37" i="12"/>
  <c r="L37" i="12"/>
  <c r="K37" i="12"/>
  <c r="J37" i="12"/>
  <c r="I37" i="12"/>
  <c r="H37" i="12"/>
  <c r="G37" i="12"/>
  <c r="F37" i="12"/>
  <c r="P36" i="12"/>
  <c r="O36" i="12"/>
  <c r="N36" i="12"/>
  <c r="M36" i="12"/>
  <c r="L36" i="12"/>
  <c r="K36" i="12"/>
  <c r="J36" i="12"/>
  <c r="I36" i="12"/>
  <c r="H36" i="12"/>
  <c r="G36" i="12"/>
  <c r="F36" i="12"/>
  <c r="D36" i="12"/>
  <c r="F35" i="12"/>
  <c r="F34" i="12"/>
  <c r="D34" i="12"/>
  <c r="F33" i="12"/>
  <c r="F32" i="12"/>
  <c r="D32" i="12"/>
  <c r="F31" i="12"/>
  <c r="F30" i="12"/>
  <c r="D30" i="12"/>
  <c r="F29" i="12"/>
  <c r="F28" i="12"/>
  <c r="D28" i="12"/>
  <c r="P27" i="12"/>
  <c r="O27" i="12"/>
  <c r="N27" i="12"/>
  <c r="M27" i="12"/>
  <c r="L27" i="12"/>
  <c r="K27" i="12"/>
  <c r="J27" i="12"/>
  <c r="I27" i="12"/>
  <c r="H27" i="12"/>
  <c r="G27" i="12"/>
  <c r="F27" i="12"/>
  <c r="P26" i="12"/>
  <c r="F26" i="12" s="1"/>
  <c r="D26" i="12" s="1"/>
  <c r="O26" i="12"/>
  <c r="N26" i="12"/>
  <c r="M26" i="12"/>
  <c r="L26" i="12"/>
  <c r="K26" i="12"/>
  <c r="J26" i="12"/>
  <c r="I26" i="12"/>
  <c r="H26" i="12"/>
  <c r="G26" i="12"/>
  <c r="F25" i="12"/>
  <c r="D24" i="12" s="1"/>
  <c r="F24" i="12"/>
  <c r="F23" i="12"/>
  <c r="F22" i="12"/>
  <c r="D22" i="12"/>
  <c r="F21" i="12"/>
  <c r="F20" i="12"/>
  <c r="D20" i="12"/>
  <c r="F19" i="12"/>
  <c r="F18" i="12"/>
  <c r="D18" i="12"/>
  <c r="P17" i="12"/>
  <c r="F17" i="12" s="1"/>
  <c r="O17" i="12"/>
  <c r="N17" i="12"/>
  <c r="M17" i="12"/>
  <c r="L17" i="12"/>
  <c r="K17" i="12"/>
  <c r="J17" i="12"/>
  <c r="I17" i="12"/>
  <c r="H17" i="12"/>
  <c r="G17" i="12"/>
  <c r="P16" i="12"/>
  <c r="O16" i="12"/>
  <c r="F16" i="12" s="1"/>
  <c r="D16" i="12" s="1"/>
  <c r="N16" i="12"/>
  <c r="M16" i="12"/>
  <c r="L16" i="12"/>
  <c r="K16" i="12"/>
  <c r="J16" i="12"/>
  <c r="I16" i="12"/>
  <c r="H16" i="12"/>
  <c r="G16" i="12"/>
  <c r="F15" i="12"/>
  <c r="F14" i="12"/>
  <c r="D14" i="12" s="1"/>
  <c r="F13" i="12"/>
  <c r="F12" i="12"/>
  <c r="D12" i="12"/>
  <c r="F11" i="12"/>
  <c r="F10" i="12"/>
  <c r="D10" i="12"/>
  <c r="F9" i="12"/>
  <c r="F8" i="12"/>
  <c r="D8" i="12"/>
  <c r="P7" i="12"/>
  <c r="O7" i="12"/>
  <c r="F7" i="12" s="1"/>
  <c r="N7" i="12"/>
  <c r="M7" i="12"/>
  <c r="L7" i="12"/>
  <c r="K7" i="12"/>
  <c r="J7" i="12"/>
  <c r="I7" i="12"/>
  <c r="H7" i="12"/>
  <c r="G7" i="12"/>
  <c r="P6" i="12"/>
  <c r="O6" i="12"/>
  <c r="N6" i="12"/>
  <c r="F6" i="12" s="1"/>
  <c r="M6" i="12"/>
  <c r="L6" i="12"/>
  <c r="K6" i="12"/>
  <c r="J6" i="12"/>
  <c r="I6" i="12"/>
  <c r="H6" i="12"/>
  <c r="G6" i="12"/>
  <c r="D56" i="12" l="1"/>
  <c r="D6" i="12"/>
  <c r="D46" i="12"/>
  <c r="L57" i="11" l="1"/>
  <c r="K57" i="11"/>
  <c r="J57" i="11"/>
  <c r="I57" i="11"/>
  <c r="H57" i="11"/>
  <c r="G57" i="11"/>
  <c r="D57" i="11" s="1"/>
  <c r="C57" i="11" s="1"/>
  <c r="F57" i="11"/>
  <c r="E57" i="11"/>
  <c r="D56" i="11"/>
  <c r="C56" i="11"/>
  <c r="C35" i="10" l="1"/>
  <c r="C34" i="10"/>
  <c r="C33" i="10"/>
  <c r="C23" i="10"/>
  <c r="I22" i="10"/>
  <c r="D22" i="10"/>
  <c r="C22" i="10"/>
  <c r="I21" i="10"/>
  <c r="D21" i="10"/>
  <c r="C21" i="10"/>
  <c r="I20" i="10"/>
  <c r="D20" i="10"/>
  <c r="C20" i="10"/>
  <c r="I19" i="10"/>
  <c r="D19" i="10"/>
  <c r="C19" i="10" s="1"/>
  <c r="I18" i="10"/>
  <c r="D18" i="10"/>
  <c r="C18" i="10"/>
  <c r="I17" i="10"/>
  <c r="D17" i="10"/>
  <c r="C17" i="10"/>
  <c r="I16" i="10"/>
  <c r="D16" i="10"/>
  <c r="C16" i="10"/>
  <c r="I15" i="10"/>
  <c r="D15" i="10"/>
  <c r="C15" i="10" s="1"/>
  <c r="I14" i="10"/>
  <c r="D14" i="10"/>
  <c r="C14" i="10"/>
  <c r="I13" i="10"/>
  <c r="D13" i="10"/>
  <c r="C13" i="10"/>
  <c r="I12" i="10"/>
  <c r="D12" i="10"/>
  <c r="C12" i="10"/>
  <c r="I11" i="10"/>
  <c r="D11" i="10"/>
  <c r="C11" i="10" s="1"/>
  <c r="I10" i="10"/>
  <c r="D10" i="10"/>
  <c r="C10" i="10"/>
  <c r="I9" i="10"/>
  <c r="D9" i="10"/>
  <c r="C9" i="10"/>
  <c r="I8" i="10"/>
  <c r="D8" i="10"/>
  <c r="C8" i="10"/>
  <c r="C27" i="9" l="1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L9" i="9"/>
  <c r="K9" i="9"/>
  <c r="J9" i="9"/>
  <c r="I9" i="9"/>
  <c r="H9" i="9"/>
  <c r="G9" i="9"/>
  <c r="F9" i="9"/>
  <c r="C9" i="9" s="1"/>
  <c r="E9" i="9"/>
  <c r="D9" i="9"/>
  <c r="C8" i="9"/>
  <c r="C7" i="9"/>
  <c r="C6" i="9"/>
  <c r="K24" i="6" l="1"/>
  <c r="I24" i="6"/>
  <c r="I23" i="6"/>
  <c r="K23" i="6" s="1"/>
  <c r="K21" i="6"/>
  <c r="I20" i="6"/>
  <c r="K20" i="6" s="1"/>
  <c r="I18" i="6"/>
  <c r="K15" i="6"/>
  <c r="J15" i="6"/>
  <c r="I15" i="6"/>
  <c r="K13" i="6"/>
  <c r="J13" i="6"/>
  <c r="I13" i="6"/>
  <c r="K12" i="6"/>
  <c r="J12" i="6"/>
  <c r="C61" i="4"/>
  <c r="E61" i="4" s="1"/>
  <c r="C60" i="4"/>
  <c r="E60" i="4" s="1"/>
  <c r="C59" i="4"/>
  <c r="E59" i="4" s="1"/>
  <c r="C58" i="4"/>
  <c r="E58" i="4" s="1"/>
  <c r="C57" i="4"/>
  <c r="E57" i="4" s="1"/>
</calcChain>
</file>

<file path=xl/sharedStrings.xml><?xml version="1.0" encoding="utf-8"?>
<sst xmlns="http://schemas.openxmlformats.org/spreadsheetml/2006/main" count="1435" uniqueCount="517">
  <si>
    <t>O-1．道路現況</t>
    <rPh sb="4" eb="6">
      <t>ドウロ</t>
    </rPh>
    <rPh sb="6" eb="8">
      <t>ゲンキョウ</t>
    </rPh>
    <phoneticPr fontId="2"/>
  </si>
  <si>
    <t>各年4月1日現在</t>
    <rPh sb="0" eb="2">
      <t>カクネン</t>
    </rPh>
    <rPh sb="3" eb="4">
      <t>ガツ</t>
    </rPh>
    <rPh sb="5" eb="6">
      <t>ニチ</t>
    </rPh>
    <rPh sb="6" eb="8">
      <t>ゲンザイ</t>
    </rPh>
    <phoneticPr fontId="2"/>
  </si>
  <si>
    <t>単位：km</t>
    <rPh sb="0" eb="2">
      <t>タンイ</t>
    </rPh>
    <phoneticPr fontId="2"/>
  </si>
  <si>
    <t>年次</t>
    <rPh sb="0" eb="2">
      <t>ネンジ</t>
    </rPh>
    <phoneticPr fontId="2"/>
  </si>
  <si>
    <t>実延長</t>
    <rPh sb="0" eb="1">
      <t>ジツ</t>
    </rPh>
    <rPh sb="1" eb="3">
      <t>エンチョウ</t>
    </rPh>
    <phoneticPr fontId="2"/>
  </si>
  <si>
    <t>路面別実延長内訳</t>
    <rPh sb="0" eb="2">
      <t>ロメン</t>
    </rPh>
    <rPh sb="2" eb="3">
      <t>ベツ</t>
    </rPh>
    <rPh sb="3" eb="4">
      <t>ジツ</t>
    </rPh>
    <rPh sb="4" eb="6">
      <t>エンチョウ</t>
    </rPh>
    <rPh sb="6" eb="8">
      <t>ウチワケ</t>
    </rPh>
    <phoneticPr fontId="2"/>
  </si>
  <si>
    <t>国道</t>
    <rPh sb="0" eb="2">
      <t>コクドウ</t>
    </rPh>
    <phoneticPr fontId="2"/>
  </si>
  <si>
    <t>県道</t>
    <rPh sb="0" eb="2">
      <t>ケンドウ</t>
    </rPh>
    <phoneticPr fontId="2"/>
  </si>
  <si>
    <t>市 （町） 道</t>
    <rPh sb="0" eb="1">
      <t>シ</t>
    </rPh>
    <rPh sb="3" eb="4">
      <t>マチ</t>
    </rPh>
    <rPh sb="6" eb="7">
      <t>ミチ</t>
    </rPh>
    <phoneticPr fontId="2"/>
  </si>
  <si>
    <t>砂利</t>
    <rPh sb="0" eb="2">
      <t>ジャリ</t>
    </rPh>
    <phoneticPr fontId="2"/>
  </si>
  <si>
    <t>舗装</t>
    <rPh sb="0" eb="2">
      <t>ホソウ</t>
    </rPh>
    <phoneticPr fontId="2"/>
  </si>
  <si>
    <t>平成10年</t>
    <rPh sb="0" eb="2">
      <t>ヘイセイ</t>
    </rPh>
    <rPh sb="4" eb="5">
      <t>ネン</t>
    </rPh>
    <phoneticPr fontId="2"/>
  </si>
  <si>
    <t>三国町</t>
    <rPh sb="0" eb="3">
      <t>ミクニチョウ</t>
    </rPh>
    <phoneticPr fontId="2"/>
  </si>
  <si>
    <t>丸岡町</t>
    <rPh sb="0" eb="3">
      <t>マルオカチョウ</t>
    </rPh>
    <phoneticPr fontId="2"/>
  </si>
  <si>
    <t>春江町</t>
    <rPh sb="0" eb="3">
      <t>ハルエチョウ</t>
    </rPh>
    <phoneticPr fontId="2"/>
  </si>
  <si>
    <t>坂井町</t>
    <rPh sb="0" eb="2">
      <t>サカイ</t>
    </rPh>
    <rPh sb="2" eb="3">
      <t>チョウ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</si>
  <si>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</si>
  <si>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</si>
  <si>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</si>
  <si>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</si>
  <si>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</si>
  <si>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</si>
  <si>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-</t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</si>
  <si>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</si>
  <si>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</si>
  <si>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</si>
  <si>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</si>
  <si>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</si>
  <si>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</si>
  <si>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</si>
  <si>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</si>
  <si>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</si>
  <si>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</si>
  <si>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</si>
  <si>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</si>
  <si>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</si>
  <si>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</si>
  <si>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</si>
  <si>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資料：道路現況表 （福井県土木部道路保全課）</t>
    <rPh sb="0" eb="2">
      <t>シリョウ</t>
    </rPh>
    <phoneticPr fontId="7"/>
  </si>
  <si>
    <t>令和 2年</t>
    <rPh sb="0" eb="2">
      <t>レイワ</t>
    </rPh>
    <rPh sb="4" eb="5">
      <t>ネン</t>
    </rPh>
    <phoneticPr fontId="2"/>
  </si>
  <si>
    <t>令和 3年</t>
    <rPh sb="0" eb="2">
      <t>レイワ</t>
    </rPh>
    <rPh sb="4" eb="5">
      <t>ネン</t>
    </rPh>
    <phoneticPr fontId="2"/>
  </si>
  <si>
    <t>令和 4年</t>
    <rPh sb="0" eb="2">
      <t>レイワ</t>
    </rPh>
    <rPh sb="4" eb="5">
      <t>ネン</t>
    </rPh>
    <phoneticPr fontId="2"/>
  </si>
  <si>
    <t>令和 5年</t>
    <rPh sb="0" eb="2">
      <t>レイワ</t>
    </rPh>
    <rPh sb="4" eb="5">
      <t>ネン</t>
    </rPh>
    <phoneticPr fontId="2"/>
  </si>
  <si>
    <t>令和 6年</t>
    <rPh sb="0" eb="2">
      <t>レイワ</t>
    </rPh>
    <rPh sb="4" eb="5">
      <t>ネン</t>
    </rPh>
    <phoneticPr fontId="2"/>
  </si>
  <si>
    <t>令和 7年</t>
    <rPh sb="0" eb="2">
      <t>レイワ</t>
    </rPh>
    <rPh sb="4" eb="5">
      <t>ネン</t>
    </rPh>
    <phoneticPr fontId="2"/>
  </si>
  <si>
    <t>15.交通・通信</t>
    <rPh sb="3" eb="5">
      <t>コウツウ</t>
    </rPh>
    <rPh sb="6" eb="8">
      <t>ツウシン</t>
    </rPh>
    <phoneticPr fontId="7"/>
  </si>
  <si>
    <t>O-1</t>
  </si>
  <si>
    <t>道路現況</t>
    <rPh sb="0" eb="2">
      <t>ドウロ</t>
    </rPh>
    <rPh sb="2" eb="4">
      <t>ゲンキョウ</t>
    </rPh>
    <phoneticPr fontId="1"/>
  </si>
  <si>
    <t>O-2</t>
  </si>
  <si>
    <t>主要地方道・一般県道の状況</t>
    <rPh sb="0" eb="2">
      <t>シュヨウ</t>
    </rPh>
    <rPh sb="2" eb="4">
      <t>チホウ</t>
    </rPh>
    <rPh sb="4" eb="5">
      <t>ドウ</t>
    </rPh>
    <rPh sb="6" eb="8">
      <t>イッパン</t>
    </rPh>
    <rPh sb="8" eb="10">
      <t>ケンドウ</t>
    </rPh>
    <rPh sb="11" eb="13">
      <t>ジョウキョウ</t>
    </rPh>
    <phoneticPr fontId="1"/>
  </si>
  <si>
    <t>O-3</t>
  </si>
  <si>
    <t>北陸自動車道利用状況</t>
    <rPh sb="0" eb="2">
      <t>ホクリク</t>
    </rPh>
    <rPh sb="2" eb="5">
      <t>ジドウシャ</t>
    </rPh>
    <rPh sb="5" eb="6">
      <t>ドウ</t>
    </rPh>
    <rPh sb="6" eb="8">
      <t>リヨウ</t>
    </rPh>
    <rPh sb="8" eb="10">
      <t>ジョウキョウ</t>
    </rPh>
    <phoneticPr fontId="1"/>
  </si>
  <si>
    <t>O-4</t>
  </si>
  <si>
    <t>駅別ＪＲ貨客輸送状況（１日平均）</t>
    <rPh sb="0" eb="1">
      <t>エキ</t>
    </rPh>
    <rPh sb="1" eb="2">
      <t>ベツ</t>
    </rPh>
    <rPh sb="4" eb="5">
      <t>カ</t>
    </rPh>
    <rPh sb="5" eb="6">
      <t>キャク</t>
    </rPh>
    <rPh sb="6" eb="8">
      <t>ユソウ</t>
    </rPh>
    <rPh sb="8" eb="10">
      <t>ジョウキョウ</t>
    </rPh>
    <rPh sb="12" eb="13">
      <t>ニチ</t>
    </rPh>
    <rPh sb="13" eb="15">
      <t>ヘイキン</t>
    </rPh>
    <phoneticPr fontId="1"/>
  </si>
  <si>
    <t>O-5</t>
  </si>
  <si>
    <t>地方鉄道輸送状況（乗車１日平均）</t>
    <rPh sb="0" eb="2">
      <t>チホウ</t>
    </rPh>
    <rPh sb="2" eb="4">
      <t>テツドウ</t>
    </rPh>
    <rPh sb="4" eb="6">
      <t>ユソウ</t>
    </rPh>
    <rPh sb="6" eb="8">
      <t>ジョウキョウ</t>
    </rPh>
    <rPh sb="9" eb="11">
      <t>ジョウシャ</t>
    </rPh>
    <rPh sb="12" eb="15">
      <t>ニチヘイキン</t>
    </rPh>
    <phoneticPr fontId="1"/>
  </si>
  <si>
    <t>O-6</t>
  </si>
  <si>
    <t>コミュニティバス・イータク(オンデマンド型交通)利用状況</t>
    <phoneticPr fontId="16"/>
  </si>
  <si>
    <t>O-7</t>
  </si>
  <si>
    <t>車種別自動車保有状況</t>
    <rPh sb="0" eb="3">
      <t>シャシュベツ</t>
    </rPh>
    <rPh sb="3" eb="6">
      <t>ジドウシャ</t>
    </rPh>
    <rPh sb="6" eb="8">
      <t>ホユウ</t>
    </rPh>
    <rPh sb="8" eb="10">
      <t>ジョウキョウ</t>
    </rPh>
    <phoneticPr fontId="1"/>
  </si>
  <si>
    <t>O-8</t>
  </si>
  <si>
    <t>自動車運転免許保有者数</t>
    <rPh sb="0" eb="3">
      <t>ジドウシャ</t>
    </rPh>
    <rPh sb="3" eb="5">
      <t>ウンテン</t>
    </rPh>
    <rPh sb="5" eb="7">
      <t>メンキョ</t>
    </rPh>
    <rPh sb="7" eb="10">
      <t>ホユウシャ</t>
    </rPh>
    <rPh sb="10" eb="11">
      <t>スウ</t>
    </rPh>
    <phoneticPr fontId="1"/>
  </si>
  <si>
    <t>O-9</t>
  </si>
  <si>
    <t>福井港入港船舶数</t>
    <rPh sb="0" eb="2">
      <t>フクイ</t>
    </rPh>
    <rPh sb="2" eb="3">
      <t>コウ</t>
    </rPh>
    <rPh sb="3" eb="5">
      <t>ニュウコウ</t>
    </rPh>
    <rPh sb="5" eb="7">
      <t>センパク</t>
    </rPh>
    <rPh sb="7" eb="8">
      <t>スウ</t>
    </rPh>
    <phoneticPr fontId="1"/>
  </si>
  <si>
    <t>O-10</t>
  </si>
  <si>
    <t>航路標識</t>
    <rPh sb="0" eb="2">
      <t>コウロ</t>
    </rPh>
    <rPh sb="2" eb="4">
      <t>ヒョウシキ</t>
    </rPh>
    <phoneticPr fontId="1"/>
  </si>
  <si>
    <t>O-11</t>
  </si>
  <si>
    <t>電話施設数</t>
    <rPh sb="0" eb="2">
      <t>デンワ</t>
    </rPh>
    <rPh sb="2" eb="5">
      <t>シセツスウ</t>
    </rPh>
    <phoneticPr fontId="1"/>
  </si>
  <si>
    <t>O-12</t>
  </si>
  <si>
    <t>ＣＡＴＶ加入状況</t>
    <rPh sb="4" eb="6">
      <t>カニュウ</t>
    </rPh>
    <rPh sb="6" eb="8">
      <t>ジョウキョウ</t>
    </rPh>
    <phoneticPr fontId="1"/>
  </si>
  <si>
    <t>令和７年坂井市統計年報</t>
    <rPh sb="0" eb="2">
      <t>レイワ</t>
    </rPh>
    <rPh sb="3" eb="4">
      <t>ネン</t>
    </rPh>
    <rPh sb="4" eb="7">
      <t>サカイシ</t>
    </rPh>
    <rPh sb="7" eb="11">
      <t>トウケイネンポウ</t>
    </rPh>
    <phoneticPr fontId="7"/>
  </si>
  <si>
    <t>O-2．主要地方道・一般県道の状況</t>
    <rPh sb="10" eb="12">
      <t>イッパン</t>
    </rPh>
    <rPh sb="15" eb="17">
      <t>ジョウキョウ</t>
    </rPh>
    <phoneticPr fontId="2"/>
  </si>
  <si>
    <t>令和7年4月1日現在</t>
    <rPh sb="0" eb="1">
      <t>レイワ</t>
    </rPh>
    <rPh sb="3" eb="4">
      <t>ガツ</t>
    </rPh>
    <rPh sb="5" eb="6">
      <t>ニチ</t>
    </rPh>
    <rPh sb="6" eb="8">
      <t>ゲンザイ</t>
    </rPh>
    <phoneticPr fontId="2"/>
  </si>
  <si>
    <t>単位：ｍ</t>
  </si>
  <si>
    <t>種類</t>
  </si>
  <si>
    <t>路線
番号</t>
    <phoneticPr fontId="2"/>
  </si>
  <si>
    <t>路線名</t>
  </si>
  <si>
    <t>起点</t>
    <phoneticPr fontId="19"/>
  </si>
  <si>
    <t>終点</t>
    <phoneticPr fontId="19"/>
  </si>
  <si>
    <t>路線</t>
    <phoneticPr fontId="2"/>
  </si>
  <si>
    <t>市域内</t>
    <phoneticPr fontId="2"/>
  </si>
  <si>
    <t>総延長</t>
    <rPh sb="0" eb="3">
      <t>ソウエンチョウ</t>
    </rPh>
    <phoneticPr fontId="2"/>
  </si>
  <si>
    <t>実延長</t>
    <phoneticPr fontId="2"/>
  </si>
  <si>
    <t>舗装済
延長</t>
    <rPh sb="0" eb="2">
      <t>ホソウ</t>
    </rPh>
    <rPh sb="2" eb="3">
      <t>スミ</t>
    </rPh>
    <rPh sb="4" eb="6">
      <t>エンチョウ</t>
    </rPh>
    <phoneticPr fontId="2"/>
  </si>
  <si>
    <t>改良済
延長</t>
    <rPh sb="0" eb="2">
      <t>カイリョウ</t>
    </rPh>
    <rPh sb="2" eb="3">
      <t>スミ</t>
    </rPh>
    <rPh sb="4" eb="6">
      <t>エンチョウ</t>
    </rPh>
    <phoneticPr fontId="2"/>
  </si>
  <si>
    <t>８号</t>
    <phoneticPr fontId="2"/>
  </si>
  <si>
    <t>新潟県新潟市</t>
    <rPh sb="0" eb="3">
      <t>ニイガタケン</t>
    </rPh>
    <rPh sb="3" eb="6">
      <t>ニイガタシ</t>
    </rPh>
    <phoneticPr fontId="2"/>
  </si>
  <si>
    <t>京都府京都市</t>
    <rPh sb="0" eb="3">
      <t>キョウトフ</t>
    </rPh>
    <rPh sb="3" eb="6">
      <t>キョウトシ</t>
    </rPh>
    <phoneticPr fontId="2"/>
  </si>
  <si>
    <t>一般国道</t>
  </si>
  <si>
    <t>３０５号</t>
  </si>
  <si>
    <t>石川県金沢市</t>
    <rPh sb="0" eb="3">
      <t>イシカワケン</t>
    </rPh>
    <rPh sb="3" eb="6">
      <t>カナザワシ</t>
    </rPh>
    <phoneticPr fontId="2"/>
  </si>
  <si>
    <t>南条郡南越前町</t>
    <rPh sb="0" eb="3">
      <t>ナンジョウグン</t>
    </rPh>
    <rPh sb="3" eb="4">
      <t>ミナミ</t>
    </rPh>
    <rPh sb="4" eb="7">
      <t>エチゼンチョウ</t>
    </rPh>
    <phoneticPr fontId="2"/>
  </si>
  <si>
    <t>３６４号</t>
  </si>
  <si>
    <t>福井県大野市</t>
    <rPh sb="0" eb="3">
      <t>フクイケン</t>
    </rPh>
    <rPh sb="3" eb="6">
      <t>オオノシ</t>
    </rPh>
    <phoneticPr fontId="2"/>
  </si>
  <si>
    <t>石川県加賀市</t>
    <rPh sb="0" eb="3">
      <t>イシカワケン</t>
    </rPh>
    <rPh sb="3" eb="6">
      <t>カガシ</t>
    </rPh>
    <phoneticPr fontId="2"/>
  </si>
  <si>
    <t>主要
地方道</t>
    <phoneticPr fontId="2"/>
  </si>
  <si>
    <t>福井加賀線</t>
  </si>
  <si>
    <t>福井市淵上町</t>
  </si>
  <si>
    <t>三国東尋坊芦原線</t>
  </si>
  <si>
    <t>坂井市三国町中元</t>
    <rPh sb="0" eb="2">
      <t>サカイ</t>
    </rPh>
    <rPh sb="2" eb="3">
      <t>シ</t>
    </rPh>
    <rPh sb="3" eb="6">
      <t>ミクニチョウ</t>
    </rPh>
    <rPh sb="6" eb="8">
      <t>ナカモト</t>
    </rPh>
    <phoneticPr fontId="2"/>
  </si>
  <si>
    <t>あわら市舟津</t>
    <rPh sb="3" eb="4">
      <t>シ</t>
    </rPh>
    <rPh sb="4" eb="5">
      <t>フネ</t>
    </rPh>
    <rPh sb="5" eb="6">
      <t>ツ</t>
    </rPh>
    <phoneticPr fontId="19"/>
  </si>
  <si>
    <t>芦原丸岡線</t>
  </si>
  <si>
    <t>あわら市温泉３丁目</t>
    <rPh sb="3" eb="4">
      <t>シ</t>
    </rPh>
    <phoneticPr fontId="19"/>
  </si>
  <si>
    <t>坂井市丸岡町朝陽2丁目</t>
    <rPh sb="2" eb="3">
      <t>シ</t>
    </rPh>
    <rPh sb="3" eb="6">
      <t>マルオカチョウ</t>
    </rPh>
    <phoneticPr fontId="2"/>
  </si>
  <si>
    <t>丸岡川西線</t>
  </si>
  <si>
    <t>坂井市丸岡町山口</t>
    <rPh sb="2" eb="3">
      <t>シ</t>
    </rPh>
    <phoneticPr fontId="2"/>
  </si>
  <si>
    <t>福井市佐野町</t>
  </si>
  <si>
    <t>勝山丸岡線</t>
  </si>
  <si>
    <t>勝山市平泉寺町大渡り</t>
    <rPh sb="0" eb="3">
      <t>カツヤマシ</t>
    </rPh>
    <rPh sb="3" eb="4">
      <t>ヘイ</t>
    </rPh>
    <rPh sb="4" eb="5">
      <t>セン</t>
    </rPh>
    <rPh sb="5" eb="6">
      <t>ジ</t>
    </rPh>
    <rPh sb="6" eb="7">
      <t>チョウ</t>
    </rPh>
    <rPh sb="7" eb="8">
      <t>オオ</t>
    </rPh>
    <rPh sb="8" eb="9">
      <t>ワタ</t>
    </rPh>
    <phoneticPr fontId="2"/>
  </si>
  <si>
    <t>坂井市丸岡町朝陽1丁目</t>
    <rPh sb="2" eb="3">
      <t>シ</t>
    </rPh>
    <rPh sb="3" eb="6">
      <t>マルオカチョウ</t>
    </rPh>
    <phoneticPr fontId="2"/>
  </si>
  <si>
    <t>三国春江線</t>
  </si>
  <si>
    <t>坂井市三国町山岸</t>
    <rPh sb="0" eb="2">
      <t>サカイ</t>
    </rPh>
    <rPh sb="2" eb="3">
      <t>シ</t>
    </rPh>
    <rPh sb="3" eb="6">
      <t>ミクニチョウ</t>
    </rPh>
    <rPh sb="6" eb="8">
      <t>ヤマギシ</t>
    </rPh>
    <phoneticPr fontId="2"/>
  </si>
  <si>
    <t>坂井市春江町西長田</t>
    <rPh sb="0" eb="2">
      <t>サカイ</t>
    </rPh>
    <rPh sb="2" eb="3">
      <t>シ</t>
    </rPh>
    <rPh sb="3" eb="6">
      <t>ハルエチョウ</t>
    </rPh>
    <rPh sb="6" eb="9">
      <t>ニシナガタ</t>
    </rPh>
    <phoneticPr fontId="2"/>
  </si>
  <si>
    <t>福井金津線</t>
  </si>
  <si>
    <t>福井市天池町</t>
  </si>
  <si>
    <t>あわら市吉崎</t>
    <rPh sb="3" eb="4">
      <t>シ</t>
    </rPh>
    <phoneticPr fontId="19"/>
  </si>
  <si>
    <t>福井丸岡線</t>
  </si>
  <si>
    <t>福井市順化1丁目</t>
    <rPh sb="0" eb="3">
      <t>フクイシ</t>
    </rPh>
    <rPh sb="3" eb="5">
      <t>ジュンカ</t>
    </rPh>
    <rPh sb="6" eb="8">
      <t>チョウメ</t>
    </rPh>
    <phoneticPr fontId="2"/>
  </si>
  <si>
    <t>坂井市丸岡町今福</t>
    <rPh sb="0" eb="2">
      <t>サカイ</t>
    </rPh>
    <rPh sb="2" eb="3">
      <t>シ</t>
    </rPh>
    <rPh sb="3" eb="6">
      <t>マルオカチョウ</t>
    </rPh>
    <rPh sb="6" eb="8">
      <t>イマフク</t>
    </rPh>
    <phoneticPr fontId="2"/>
  </si>
  <si>
    <t>丸岡インター線</t>
  </si>
  <si>
    <t>丸岡インター</t>
    <rPh sb="0" eb="2">
      <t>マルオカ</t>
    </rPh>
    <phoneticPr fontId="2"/>
  </si>
  <si>
    <t>一般県道</t>
  </si>
  <si>
    <t>三国金津線</t>
  </si>
  <si>
    <t>あわら市六日</t>
    <rPh sb="3" eb="4">
      <t>シ</t>
    </rPh>
    <rPh sb="4" eb="6">
      <t>ムイカ</t>
    </rPh>
    <phoneticPr fontId="2"/>
  </si>
  <si>
    <t>春江川西線</t>
  </si>
  <si>
    <t>坂井市春江町中筋</t>
    <rPh sb="0" eb="2">
      <t>サカイ</t>
    </rPh>
    <rPh sb="2" eb="3">
      <t>シ</t>
    </rPh>
    <rPh sb="3" eb="5">
      <t>ハルエ</t>
    </rPh>
    <rPh sb="5" eb="6">
      <t>チョウ</t>
    </rPh>
    <rPh sb="6" eb="8">
      <t>ナカスジ</t>
    </rPh>
    <phoneticPr fontId="2"/>
  </si>
  <si>
    <t>福井市砂子坂町</t>
    <rPh sb="3" eb="4">
      <t>スナ</t>
    </rPh>
    <rPh sb="4" eb="5">
      <t>コ</t>
    </rPh>
    <rPh sb="5" eb="6">
      <t>サカ</t>
    </rPh>
    <rPh sb="6" eb="7">
      <t>チョウ</t>
    </rPh>
    <phoneticPr fontId="2"/>
  </si>
  <si>
    <t>福井三国線</t>
  </si>
  <si>
    <t>福井市三ツ屋町</t>
  </si>
  <si>
    <t>坂井市三国町岩崎</t>
    <rPh sb="2" eb="3">
      <t>シ</t>
    </rPh>
    <phoneticPr fontId="2"/>
  </si>
  <si>
    <t>三国丸岡停車場線</t>
  </si>
  <si>
    <t>坂井市三国町山王５丁目</t>
  </si>
  <si>
    <t>丸岡停車場</t>
  </si>
  <si>
    <t>春江丸岡線</t>
  </si>
  <si>
    <t>坂井市春江町江留中</t>
  </si>
  <si>
    <t>坂井市丸岡町本町３丁目</t>
  </si>
  <si>
    <t>南横地芦原線</t>
  </si>
  <si>
    <t>坂井市丸岡町南横地</t>
  </si>
  <si>
    <t>あわら市下番</t>
    <rPh sb="3" eb="4">
      <t>シ</t>
    </rPh>
    <phoneticPr fontId="19"/>
  </si>
  <si>
    <t>中川松岡線</t>
  </si>
  <si>
    <t>あわら市中川</t>
    <rPh sb="3" eb="4">
      <t>シ</t>
    </rPh>
    <rPh sb="4" eb="6">
      <t>ナカガワ</t>
    </rPh>
    <phoneticPr fontId="19"/>
  </si>
  <si>
    <t>永平寺町春日一丁目</t>
    <rPh sb="0" eb="3">
      <t>エイヘイジ</t>
    </rPh>
    <rPh sb="3" eb="4">
      <t>チョウ</t>
    </rPh>
    <rPh sb="4" eb="6">
      <t>カスガ</t>
    </rPh>
    <rPh sb="6" eb="9">
      <t>１チョウメ</t>
    </rPh>
    <phoneticPr fontId="2"/>
  </si>
  <si>
    <t>栃神谷鳴鹿森田線</t>
  </si>
  <si>
    <t>勝山市村岡町栃神谷</t>
    <rPh sb="0" eb="3">
      <t>カツヤマシ</t>
    </rPh>
    <rPh sb="3" eb="6">
      <t>ムラオカチョウ</t>
    </rPh>
    <rPh sb="6" eb="9">
      <t>トチガミヤ</t>
    </rPh>
    <phoneticPr fontId="2"/>
  </si>
  <si>
    <t>福井市栄町</t>
    <rPh sb="0" eb="3">
      <t>フクイシ</t>
    </rPh>
    <rPh sb="3" eb="4">
      <t>サカエ</t>
    </rPh>
    <rPh sb="4" eb="5">
      <t>マチ</t>
    </rPh>
    <phoneticPr fontId="2"/>
  </si>
  <si>
    <t>三国停車場線</t>
  </si>
  <si>
    <t>三国停車場</t>
    <rPh sb="0" eb="2">
      <t>ミクニ</t>
    </rPh>
    <rPh sb="2" eb="4">
      <t>テイシャ</t>
    </rPh>
    <rPh sb="4" eb="5">
      <t>バ</t>
    </rPh>
    <phoneticPr fontId="2"/>
  </si>
  <si>
    <t>坂井市三国町今新</t>
    <rPh sb="0" eb="2">
      <t>サカイ</t>
    </rPh>
    <rPh sb="2" eb="3">
      <t>シ</t>
    </rPh>
    <rPh sb="3" eb="6">
      <t>ミクニチョウ</t>
    </rPh>
    <rPh sb="6" eb="7">
      <t>イマ</t>
    </rPh>
    <rPh sb="7" eb="8">
      <t>シン</t>
    </rPh>
    <phoneticPr fontId="2"/>
  </si>
  <si>
    <t>瓜生今福線</t>
  </si>
  <si>
    <t>あわら市瓜生</t>
    <rPh sb="3" eb="4">
      <t>シ</t>
    </rPh>
    <rPh sb="4" eb="6">
      <t>ウリュウ</t>
    </rPh>
    <phoneticPr fontId="2"/>
  </si>
  <si>
    <t>加戸三国線</t>
  </si>
  <si>
    <t>坂井市三国町加戸</t>
    <rPh sb="0" eb="2">
      <t>サカイ</t>
    </rPh>
    <rPh sb="2" eb="3">
      <t>シ</t>
    </rPh>
    <rPh sb="6" eb="7">
      <t>カ</t>
    </rPh>
    <rPh sb="7" eb="8">
      <t>ト</t>
    </rPh>
    <phoneticPr fontId="2"/>
  </si>
  <si>
    <t>坂井市三国町錦</t>
    <rPh sb="3" eb="6">
      <t>ミクニチョウ</t>
    </rPh>
    <rPh sb="6" eb="7">
      <t>ニシキ</t>
    </rPh>
    <phoneticPr fontId="2"/>
  </si>
  <si>
    <t>波松芦原線</t>
    <rPh sb="0" eb="1">
      <t>ナミ</t>
    </rPh>
    <rPh sb="1" eb="2">
      <t>マツ</t>
    </rPh>
    <rPh sb="2" eb="4">
      <t>アワラ</t>
    </rPh>
    <rPh sb="4" eb="5">
      <t>セン</t>
    </rPh>
    <phoneticPr fontId="2"/>
  </si>
  <si>
    <t>あわら市波松</t>
    <rPh sb="3" eb="4">
      <t>シ</t>
    </rPh>
    <rPh sb="4" eb="5">
      <t>ナミ</t>
    </rPh>
    <rPh sb="5" eb="6">
      <t>マツ</t>
    </rPh>
    <phoneticPr fontId="2"/>
  </si>
  <si>
    <t>高柳矢地線</t>
  </si>
  <si>
    <t>坂井市坂井町高柳</t>
    <rPh sb="3" eb="5">
      <t>サカイ</t>
    </rPh>
    <rPh sb="5" eb="6">
      <t>チョウ</t>
    </rPh>
    <rPh sb="6" eb="7">
      <t>タカ</t>
    </rPh>
    <rPh sb="7" eb="8">
      <t>ヤナギ</t>
    </rPh>
    <phoneticPr fontId="19"/>
  </si>
  <si>
    <t>あわら市矢地</t>
    <rPh sb="3" eb="4">
      <t>シ</t>
    </rPh>
    <rPh sb="4" eb="5">
      <t>ヤ</t>
    </rPh>
    <rPh sb="5" eb="6">
      <t>チ</t>
    </rPh>
    <phoneticPr fontId="19"/>
  </si>
  <si>
    <t>八幡横越線</t>
  </si>
  <si>
    <t>福井市八幡</t>
    <rPh sb="0" eb="3">
      <t>フクイシ</t>
    </rPh>
    <rPh sb="3" eb="5">
      <t>ハチマン</t>
    </rPh>
    <phoneticPr fontId="2"/>
  </si>
  <si>
    <t>坂井市三国町横越</t>
    <rPh sb="0" eb="2">
      <t>サカイ</t>
    </rPh>
    <rPh sb="2" eb="3">
      <t>シ</t>
    </rPh>
    <rPh sb="3" eb="6">
      <t>ミクニチョウ</t>
    </rPh>
    <rPh sb="6" eb="8">
      <t>ヨコゴシ</t>
    </rPh>
    <phoneticPr fontId="2"/>
  </si>
  <si>
    <t>佐野山岸線</t>
  </si>
  <si>
    <t>福井市佐野町</t>
    <rPh sb="0" eb="3">
      <t>フクイシ</t>
    </rPh>
    <rPh sb="3" eb="6">
      <t>サノチョウ</t>
    </rPh>
    <phoneticPr fontId="2"/>
  </si>
  <si>
    <t>長畑金津線</t>
  </si>
  <si>
    <t>坂井市坂井町長畑</t>
    <rPh sb="3" eb="5">
      <t>サカイ</t>
    </rPh>
    <rPh sb="5" eb="6">
      <t>チョウ</t>
    </rPh>
    <rPh sb="6" eb="7">
      <t>ナガ</t>
    </rPh>
    <rPh sb="7" eb="8">
      <t>ハタケ</t>
    </rPh>
    <phoneticPr fontId="19"/>
  </si>
  <si>
    <t>板倉高江線</t>
  </si>
  <si>
    <t>坂井市丸岡町板倉</t>
    <rPh sb="0" eb="2">
      <t>サカイ</t>
    </rPh>
    <rPh sb="2" eb="3">
      <t>シ</t>
    </rPh>
    <rPh sb="3" eb="6">
      <t>マルオカチョウ</t>
    </rPh>
    <rPh sb="6" eb="8">
      <t>イタクラ</t>
    </rPh>
    <phoneticPr fontId="2"/>
  </si>
  <si>
    <t>坂井市春江町高江</t>
    <rPh sb="0" eb="2">
      <t>サカイ</t>
    </rPh>
    <rPh sb="2" eb="3">
      <t>シ</t>
    </rPh>
    <rPh sb="3" eb="6">
      <t>ハルエチョウ</t>
    </rPh>
    <rPh sb="6" eb="8">
      <t>タカエ</t>
    </rPh>
    <phoneticPr fontId="2"/>
  </si>
  <si>
    <t>高江針原線</t>
  </si>
  <si>
    <t>坂井市春江町高江</t>
    <rPh sb="0" eb="2">
      <t>サカイ</t>
    </rPh>
    <rPh sb="2" eb="3">
      <t>シ</t>
    </rPh>
    <rPh sb="3" eb="5">
      <t>ハルエ</t>
    </rPh>
    <rPh sb="5" eb="6">
      <t>チョウ</t>
    </rPh>
    <rPh sb="6" eb="8">
      <t>タカエ</t>
    </rPh>
    <phoneticPr fontId="2"/>
  </si>
  <si>
    <t>坂井市春江町針原</t>
    <rPh sb="0" eb="2">
      <t>サカイ</t>
    </rPh>
    <rPh sb="2" eb="3">
      <t>シ</t>
    </rPh>
    <rPh sb="3" eb="6">
      <t>ハルエチョウ</t>
    </rPh>
    <rPh sb="6" eb="7">
      <t>ハリ</t>
    </rPh>
    <rPh sb="7" eb="8">
      <t>ハラ</t>
    </rPh>
    <phoneticPr fontId="2"/>
  </si>
  <si>
    <t>北潟平山線</t>
  </si>
  <si>
    <t>あわら市北潟</t>
    <rPh sb="3" eb="4">
      <t>シ</t>
    </rPh>
    <rPh sb="4" eb="5">
      <t>キタ</t>
    </rPh>
    <rPh sb="5" eb="6">
      <t>ガタ</t>
    </rPh>
    <phoneticPr fontId="2"/>
  </si>
  <si>
    <t>坂井市三国町平山</t>
    <rPh sb="0" eb="2">
      <t>サカイ</t>
    </rPh>
    <rPh sb="2" eb="3">
      <t>シ</t>
    </rPh>
    <rPh sb="3" eb="6">
      <t>ミクニチョウ</t>
    </rPh>
    <rPh sb="6" eb="8">
      <t>ヒラヤマ</t>
    </rPh>
    <phoneticPr fontId="2"/>
  </si>
  <si>
    <t>磯部島西瓜屋線</t>
  </si>
  <si>
    <t>坂井市丸岡町磯部島</t>
    <rPh sb="0" eb="2">
      <t>サカイ</t>
    </rPh>
    <rPh sb="2" eb="3">
      <t>シ</t>
    </rPh>
    <rPh sb="3" eb="6">
      <t>マルオカチョウ</t>
    </rPh>
    <rPh sb="6" eb="8">
      <t>イソベ</t>
    </rPh>
    <rPh sb="8" eb="9">
      <t>ジマ</t>
    </rPh>
    <phoneticPr fontId="2"/>
  </si>
  <si>
    <t>三国停車場桜谷線</t>
  </si>
  <si>
    <t>坂井市三国町三国東</t>
    <rPh sb="0" eb="2">
      <t>サカイ</t>
    </rPh>
    <rPh sb="2" eb="3">
      <t>シ</t>
    </rPh>
    <rPh sb="3" eb="6">
      <t>ミクニチョウ</t>
    </rPh>
    <rPh sb="6" eb="8">
      <t>ミクニ</t>
    </rPh>
    <rPh sb="8" eb="9">
      <t>ヒガシ</t>
    </rPh>
    <phoneticPr fontId="2"/>
  </si>
  <si>
    <t>竹田東古市停車場線</t>
    <rPh sb="0" eb="2">
      <t>タケダ</t>
    </rPh>
    <rPh sb="2" eb="3">
      <t>ヒガシ</t>
    </rPh>
    <rPh sb="3" eb="5">
      <t>フルイチ</t>
    </rPh>
    <rPh sb="5" eb="7">
      <t>テイシャ</t>
    </rPh>
    <rPh sb="7" eb="8">
      <t>バ</t>
    </rPh>
    <rPh sb="8" eb="9">
      <t>セン</t>
    </rPh>
    <phoneticPr fontId="2"/>
  </si>
  <si>
    <t>坂井市丸岡町山竹田</t>
    <rPh sb="0" eb="3">
      <t>サカイシ</t>
    </rPh>
    <rPh sb="3" eb="5">
      <t>マルオカ</t>
    </rPh>
    <rPh sb="5" eb="6">
      <t>チョウ</t>
    </rPh>
    <rPh sb="6" eb="7">
      <t>ヤマ</t>
    </rPh>
    <rPh sb="7" eb="9">
      <t>タケダ</t>
    </rPh>
    <phoneticPr fontId="2"/>
  </si>
  <si>
    <t>東古市停車場</t>
    <rPh sb="0" eb="1">
      <t>ヒガシ</t>
    </rPh>
    <rPh sb="1" eb="3">
      <t>フルイチ</t>
    </rPh>
    <rPh sb="3" eb="5">
      <t>テイシャ</t>
    </rPh>
    <rPh sb="5" eb="6">
      <t>バ</t>
    </rPh>
    <phoneticPr fontId="2"/>
  </si>
  <si>
    <t>福井空港線</t>
  </si>
  <si>
    <t>坂井市春江町江留中</t>
    <rPh sb="0" eb="2">
      <t>サカイ</t>
    </rPh>
    <rPh sb="2" eb="3">
      <t>シ</t>
    </rPh>
    <rPh sb="3" eb="6">
      <t>ハルエチョウ</t>
    </rPh>
    <rPh sb="6" eb="7">
      <t>エ</t>
    </rPh>
    <rPh sb="7" eb="9">
      <t>トメナカ</t>
    </rPh>
    <phoneticPr fontId="2"/>
  </si>
  <si>
    <t>福井空港</t>
    <rPh sb="0" eb="2">
      <t>フクイ</t>
    </rPh>
    <rPh sb="2" eb="4">
      <t>クウコウ</t>
    </rPh>
    <phoneticPr fontId="2"/>
  </si>
  <si>
    <t>福井港線</t>
  </si>
  <si>
    <t>福井市白方町</t>
    <rPh sb="0" eb="3">
      <t>フクイシ</t>
    </rPh>
    <rPh sb="3" eb="5">
      <t>シラカタ</t>
    </rPh>
    <rPh sb="5" eb="6">
      <t>チョウ</t>
    </rPh>
    <phoneticPr fontId="2"/>
  </si>
  <si>
    <t>坂井金津線</t>
  </si>
  <si>
    <t>あわら市池口</t>
    <rPh sb="3" eb="4">
      <t>シ</t>
    </rPh>
    <rPh sb="4" eb="6">
      <t>イケグチ</t>
    </rPh>
    <phoneticPr fontId="19"/>
  </si>
  <si>
    <t>龍ヶ鼻ダム公園線</t>
  </si>
  <si>
    <t>坂井市丸岡町山竹田</t>
    <rPh sb="0" eb="2">
      <t>サカイ</t>
    </rPh>
    <rPh sb="2" eb="3">
      <t>シ</t>
    </rPh>
    <rPh sb="3" eb="6">
      <t>マルオカチョウ</t>
    </rPh>
    <rPh sb="6" eb="7">
      <t>ヤマ</t>
    </rPh>
    <rPh sb="7" eb="9">
      <t>タケダ</t>
    </rPh>
    <phoneticPr fontId="2"/>
  </si>
  <si>
    <t>坂井市丸岡町山口</t>
    <rPh sb="0" eb="2">
      <t>サカイ</t>
    </rPh>
    <rPh sb="2" eb="3">
      <t>シ</t>
    </rPh>
    <rPh sb="3" eb="6">
      <t>マルオカチョウ</t>
    </rPh>
    <rPh sb="6" eb="8">
      <t>ヤマグチ</t>
    </rPh>
    <phoneticPr fontId="2"/>
  </si>
  <si>
    <t>資料：道路現況表（福井県土木部道路保全課）</t>
    <rPh sb="0" eb="2">
      <t>シリョウ</t>
    </rPh>
    <phoneticPr fontId="2"/>
  </si>
  <si>
    <t>O-3．北陸自動車道利用状況</t>
    <rPh sb="4" eb="6">
      <t>ホクリク</t>
    </rPh>
    <rPh sb="6" eb="9">
      <t>ジドウシャ</t>
    </rPh>
    <rPh sb="9" eb="10">
      <t>ドウ</t>
    </rPh>
    <rPh sb="10" eb="12">
      <t>リヨウ</t>
    </rPh>
    <rPh sb="12" eb="14">
      <t>ジョウキョウ</t>
    </rPh>
    <phoneticPr fontId="2"/>
  </si>
  <si>
    <t>単位：台</t>
    <rPh sb="0" eb="2">
      <t>タンイ</t>
    </rPh>
    <rPh sb="3" eb="4">
      <t>ダイ</t>
    </rPh>
    <phoneticPr fontId="2"/>
  </si>
  <si>
    <t>年度</t>
    <rPh sb="0" eb="2">
      <t>ネンド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</si>
  <si>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</si>
  <si>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</si>
  <si>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金津IC</t>
    <rPh sb="0" eb="2">
      <t>カナヅ</t>
    </rPh>
    <phoneticPr fontId="2"/>
  </si>
  <si>
    <t>丸岡IC</t>
    <rPh sb="0" eb="2">
      <t>マルオカ</t>
    </rPh>
    <phoneticPr fontId="2"/>
  </si>
  <si>
    <t>福井北IC</t>
    <rPh sb="0" eb="2">
      <t>フクイ</t>
    </rPh>
    <rPh sb="2" eb="3">
      <t>キタ</t>
    </rPh>
    <phoneticPr fontId="2"/>
  </si>
  <si>
    <t>福井IC</t>
    <rPh sb="0" eb="2">
      <t>フクイ</t>
    </rPh>
    <phoneticPr fontId="2"/>
  </si>
  <si>
    <t>鯖江IC</t>
    <rPh sb="0" eb="2">
      <t>サバエ</t>
    </rPh>
    <phoneticPr fontId="2"/>
  </si>
  <si>
    <t>武生IC</t>
    <rPh sb="0" eb="2">
      <t>タケフ</t>
    </rPh>
    <phoneticPr fontId="2"/>
  </si>
  <si>
    <t>南条
スマートＩＣ</t>
    <rPh sb="0" eb="2">
      <t>ナンジョウ</t>
    </rPh>
    <phoneticPr fontId="2"/>
  </si>
  <si>
    <t>今庄IC</t>
    <rPh sb="0" eb="2">
      <t>イマジョウ</t>
    </rPh>
    <phoneticPr fontId="2"/>
  </si>
  <si>
    <t>敦賀IC</t>
    <rPh sb="0" eb="2">
      <t>ツルガ</t>
    </rPh>
    <phoneticPr fontId="2"/>
  </si>
  <si>
    <t>平成10年度</t>
    <rPh sb="0" eb="2">
      <t>ヘイセイ</t>
    </rPh>
    <rPh sb="4" eb="5">
      <t>ネン</t>
    </rPh>
    <rPh sb="5" eb="6">
      <t>ド</t>
    </rPh>
    <phoneticPr fontId="2"/>
  </si>
  <si>
    <t>入口</t>
    <rPh sb="0" eb="2">
      <t>イリグチ</t>
    </rPh>
    <phoneticPr fontId="2"/>
  </si>
  <si>
    <t>－</t>
  </si>
  <si>
    <t>出口</t>
    <rPh sb="0" eb="2">
      <t>デグチ</t>
    </rPh>
    <phoneticPr fontId="2"/>
  </si>
  <si>
    <t>平成11年度</t>
    <rPh sb="0" eb="2">
      <t>ヘイセイ</t>
    </rPh>
    <rPh sb="4" eb="5">
      <t>ネン</t>
    </rPh>
    <rPh sb="5" eb="6">
      <t>ド</t>
    </rPh>
    <phoneticPr fontId="2"/>
  </si>
  <si>
    <t>平成12年度</t>
    <rPh sb="0" eb="2">
      <t>ヘイセイ</t>
    </rPh>
    <rPh sb="4" eb="5">
      <t>ネン</t>
    </rPh>
    <rPh sb="5" eb="6">
      <t>ド</t>
    </rPh>
    <phoneticPr fontId="2"/>
  </si>
  <si>
    <t>平成13年度</t>
    <rPh sb="0" eb="2">
      <t>ヘイセイ</t>
    </rPh>
    <rPh sb="4" eb="5">
      <t>ネン</t>
    </rPh>
    <rPh sb="5" eb="6">
      <t>ド</t>
    </rPh>
    <phoneticPr fontId="2"/>
  </si>
  <si>
    <t>平成14年度</t>
    <rPh sb="0" eb="2">
      <t>ヘイセイ</t>
    </rPh>
    <rPh sb="4" eb="5">
      <t>ネン</t>
    </rPh>
    <rPh sb="5" eb="6">
      <t>ド</t>
    </rPh>
    <phoneticPr fontId="2"/>
  </si>
  <si>
    <t>平成15年度</t>
    <rPh sb="0" eb="2">
      <t>ヘイセイ</t>
    </rPh>
    <rPh sb="4" eb="5">
      <t>ネン</t>
    </rPh>
    <rPh sb="5" eb="6">
      <t>ド</t>
    </rPh>
    <phoneticPr fontId="2"/>
  </si>
  <si>
    <t>平成16年度</t>
    <rPh sb="0" eb="2">
      <t>ヘイセイ</t>
    </rPh>
    <rPh sb="4" eb="5">
      <t>ネン</t>
    </rPh>
    <rPh sb="5" eb="6">
      <t>ド</t>
    </rPh>
    <phoneticPr fontId="2"/>
  </si>
  <si>
    <t>平成17年度</t>
    <rPh sb="0" eb="2">
      <t>ヘイセイ</t>
    </rPh>
    <rPh sb="4" eb="5">
      <t>ネン</t>
    </rPh>
    <rPh sb="5" eb="6">
      <t>ド</t>
    </rPh>
    <phoneticPr fontId="2"/>
  </si>
  <si>
    <t>平成18年度</t>
    <rPh sb="0" eb="2">
      <t>ヘイセイ</t>
    </rPh>
    <rPh sb="4" eb="5">
      <t>ネン</t>
    </rPh>
    <rPh sb="5" eb="6">
      <t>ド</t>
    </rPh>
    <phoneticPr fontId="2"/>
  </si>
  <si>
    <t>平成19年度</t>
    <rPh sb="0" eb="2">
      <t>ヘイセイ</t>
    </rPh>
    <rPh sb="4" eb="5">
      <t>ネン</t>
    </rPh>
    <rPh sb="5" eb="6">
      <t>ド</t>
    </rPh>
    <phoneticPr fontId="2"/>
  </si>
  <si>
    <t>平成20年度</t>
    <rPh sb="0" eb="2">
      <t>ヘイセイ</t>
    </rPh>
    <rPh sb="4" eb="5">
      <t>ネン</t>
    </rPh>
    <rPh sb="5" eb="6">
      <t>ド</t>
    </rPh>
    <phoneticPr fontId="2"/>
  </si>
  <si>
    <t>平成21年度</t>
    <rPh sb="0" eb="2">
      <t>ヘイセイ</t>
    </rPh>
    <rPh sb="4" eb="5">
      <t>ネン</t>
    </rPh>
    <rPh sb="5" eb="6">
      <t>ド</t>
    </rPh>
    <phoneticPr fontId="2"/>
  </si>
  <si>
    <t>平成22年度</t>
    <rPh sb="0" eb="2">
      <t>ヘイセイ</t>
    </rPh>
    <rPh sb="4" eb="5">
      <t>ネン</t>
    </rPh>
    <rPh sb="5" eb="6">
      <t>ド</t>
    </rPh>
    <phoneticPr fontId="2"/>
  </si>
  <si>
    <t>平成23年度</t>
    <rPh sb="0" eb="2">
      <t>ヘイセイ</t>
    </rPh>
    <rPh sb="4" eb="5">
      <t>ネン</t>
    </rPh>
    <rPh sb="5" eb="6">
      <t>ド</t>
    </rPh>
    <phoneticPr fontId="2"/>
  </si>
  <si>
    <t>平成24年度</t>
    <rPh sb="0" eb="2">
      <t>ヘイセイ</t>
    </rPh>
    <rPh sb="4" eb="5">
      <t>ネン</t>
    </rPh>
    <rPh sb="5" eb="6">
      <t>ド</t>
    </rPh>
    <phoneticPr fontId="2"/>
  </si>
  <si>
    <t>平成25年度</t>
    <rPh sb="0" eb="2">
      <t>ヘイセイ</t>
    </rPh>
    <rPh sb="4" eb="5">
      <t>ネン</t>
    </rPh>
    <rPh sb="5" eb="6">
      <t>ド</t>
    </rPh>
    <phoneticPr fontId="2"/>
  </si>
  <si>
    <t>平成26年度</t>
    <rPh sb="0" eb="2">
      <t>ヘイセイ</t>
    </rPh>
    <rPh sb="4" eb="5">
      <t>ネン</t>
    </rPh>
    <rPh sb="5" eb="6">
      <t>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</si>
  <si>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</si>
  <si>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</si>
  <si>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平成29年度</t>
    <rPh sb="0" eb="2">
      <t>ヘイセイ</t>
    </rPh>
    <rPh sb="4" eb="5">
      <t>ネン</t>
    </rPh>
    <rPh sb="5" eb="6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</si>
  <si>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</si>
  <si>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7"/>
  </si>
  <si>
    <t>令和 2年度</t>
    <rPh sb="0" eb="2">
      <t>レイワ</t>
    </rPh>
    <rPh sb="4" eb="6">
      <t>ネンド</t>
    </rPh>
    <phoneticPr fontId="7"/>
  </si>
  <si>
    <t>令和 3年度</t>
    <rPh sb="0" eb="2">
      <t>レイワ</t>
    </rPh>
    <rPh sb="4" eb="6">
      <t>ネンド</t>
    </rPh>
    <phoneticPr fontId="7"/>
  </si>
  <si>
    <t>令和 4年度</t>
    <rPh sb="0" eb="2">
      <t>レイワ</t>
    </rPh>
    <rPh sb="4" eb="6">
      <t>ネンド</t>
    </rPh>
    <phoneticPr fontId="7"/>
  </si>
  <si>
    <t>令和 5年度</t>
    <rPh sb="0" eb="2">
      <t>レイワ</t>
    </rPh>
    <rPh sb="4" eb="6">
      <t>ネンド</t>
    </rPh>
    <phoneticPr fontId="7"/>
  </si>
  <si>
    <t>令和 6年度</t>
    <rPh sb="0" eb="2">
      <t>レイワ</t>
    </rPh>
    <rPh sb="4" eb="6">
      <t>ネンド</t>
    </rPh>
    <phoneticPr fontId="7"/>
  </si>
  <si>
    <t>※平成19年度から、入口・出口を合計した数字を掲載</t>
    <rPh sb="6" eb="7">
      <t>ド</t>
    </rPh>
    <phoneticPr fontId="2"/>
  </si>
  <si>
    <t>資料：福井県統計年鑑</t>
    <rPh sb="0" eb="2">
      <t>シリョウ</t>
    </rPh>
    <rPh sb="3" eb="6">
      <t>フクイケン</t>
    </rPh>
    <rPh sb="6" eb="8">
      <t>トウケイ</t>
    </rPh>
    <rPh sb="8" eb="10">
      <t>ネンカン</t>
    </rPh>
    <phoneticPr fontId="2"/>
  </si>
  <si>
    <t>O-4．駅別ハピラインふくい貨客輸送状況（1日平均）</t>
    <rPh sb="4" eb="5">
      <t>エキ</t>
    </rPh>
    <rPh sb="5" eb="6">
      <t>ベツ</t>
    </rPh>
    <rPh sb="14" eb="15">
      <t>カ</t>
    </rPh>
    <rPh sb="15" eb="16">
      <t>キャク</t>
    </rPh>
    <rPh sb="16" eb="18">
      <t>ユソウ</t>
    </rPh>
    <rPh sb="18" eb="20">
      <t>ジョウキョウ</t>
    </rPh>
    <rPh sb="22" eb="23">
      <t>ニチ</t>
    </rPh>
    <rPh sb="23" eb="25">
      <t>ヘイキン</t>
    </rPh>
    <phoneticPr fontId="2"/>
  </si>
  <si>
    <t>年度</t>
    <rPh sb="0" eb="2">
      <t>ネンド</t>
    </rPh>
    <phoneticPr fontId="7"/>
  </si>
  <si>
    <t>丸岡</t>
    <rPh sb="0" eb="2">
      <t>マルオカ</t>
    </rPh>
    <phoneticPr fontId="2"/>
  </si>
  <si>
    <t>春江</t>
    <rPh sb="0" eb="1">
      <t>ハル</t>
    </rPh>
    <rPh sb="1" eb="2">
      <t>エ</t>
    </rPh>
    <phoneticPr fontId="2"/>
  </si>
  <si>
    <t>旅客</t>
    <rPh sb="0" eb="2">
      <t>リョキャク</t>
    </rPh>
    <phoneticPr fontId="2"/>
  </si>
  <si>
    <t>貨物</t>
    <rPh sb="0" eb="2">
      <t>カモツ</t>
    </rPh>
    <phoneticPr fontId="2"/>
  </si>
  <si>
    <t>総数</t>
    <rPh sb="0" eb="2">
      <t>ソウスウ</t>
    </rPh>
    <phoneticPr fontId="2"/>
  </si>
  <si>
    <t>定期外</t>
    <rPh sb="0" eb="2">
      <t>テイキ</t>
    </rPh>
    <rPh sb="2" eb="3">
      <t>ソト</t>
    </rPh>
    <phoneticPr fontId="2"/>
  </si>
  <si>
    <t>定期</t>
    <rPh sb="0" eb="2">
      <t>テイキ</t>
    </rPh>
    <phoneticPr fontId="2"/>
  </si>
  <si>
    <t>発送ﾄﾝ数</t>
    <rPh sb="0" eb="2">
      <t>ハッソウ</t>
    </rPh>
    <rPh sb="4" eb="5">
      <t>スウ</t>
    </rPh>
    <phoneticPr fontId="2"/>
  </si>
  <si>
    <t>到着ﾄﾝ数</t>
    <rPh sb="0" eb="2">
      <t>トウチャク</t>
    </rPh>
    <rPh sb="4" eb="5">
      <t>スウ</t>
    </rPh>
    <phoneticPr fontId="2"/>
  </si>
  <si>
    <t>貨物収入</t>
    <rPh sb="0" eb="2">
      <t>カモツ</t>
    </rPh>
    <rPh sb="2" eb="4">
      <t>シュウニュウ</t>
    </rPh>
    <phoneticPr fontId="2"/>
  </si>
  <si>
    <t>（人）</t>
  </si>
  <si>
    <t>　（人）</t>
  </si>
  <si>
    <t>（ｔ）</t>
  </si>
  <si>
    <t>（円）</t>
  </si>
  <si>
    <t>平成10年度</t>
    <rPh sb="0" eb="2">
      <t>ヘイセイ</t>
    </rPh>
    <rPh sb="4" eb="6">
      <t>ネンド</t>
    </rPh>
    <phoneticPr fontId="2"/>
  </si>
  <si>
    <t>平成11年度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</si>
  <si>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</si>
  <si>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平成13年度</t>
    <rPh sb="0" eb="2">
      <t>ヘイセイ</t>
    </rPh>
    <rPh sb="4" eb="6">
      <t>ネンド</t>
    </rPh>
    <phoneticPr fontId="2"/>
  </si>
  <si>
    <t>平成14年度</t>
    <rPh sb="0" eb="2">
      <t>ヘイセイ</t>
    </rPh>
    <rPh sb="4" eb="6">
      <t>ネンド</t>
    </rPh>
    <phoneticPr fontId="2"/>
  </si>
  <si>
    <t>平成15年度</t>
    <rPh sb="0" eb="2">
      <t>ヘイセイ</t>
    </rPh>
    <rPh sb="4" eb="6">
      <t>ネンド</t>
    </rPh>
    <phoneticPr fontId="2"/>
  </si>
  <si>
    <t>平成16年度</t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</si>
  <si>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</si>
  <si>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</si>
  <si>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</si>
  <si>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</si>
  <si>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</si>
  <si>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</si>
  <si>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</si>
  <si>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</si>
  <si>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</si>
  <si>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</si>
  <si>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</si>
  <si>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</si>
  <si>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</si>
  <si>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</si>
  <si>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>－</t>
    <phoneticPr fontId="7"/>
  </si>
  <si>
    <t>　－</t>
    <phoneticPr fontId="7"/>
  </si>
  <si>
    <t>　－</t>
  </si>
  <si>
    <t>※数値は出典のとおり記載</t>
    <rPh sb="1" eb="3">
      <t>スウチ</t>
    </rPh>
    <rPh sb="4" eb="6">
      <t>シュッテン</t>
    </rPh>
    <rPh sb="10" eb="12">
      <t>キサイ</t>
    </rPh>
    <phoneticPr fontId="7"/>
  </si>
  <si>
    <t>※令和6年3月15日までJR西日本、同年3月16日以降はハピラインふくいが運営</t>
    <rPh sb="1" eb="3">
      <t>レイワ</t>
    </rPh>
    <phoneticPr fontId="7"/>
  </si>
  <si>
    <t>O-5．地方鉄道輸送状況（乗車1日平均）</t>
    <rPh sb="4" eb="6">
      <t>チホウ</t>
    </rPh>
    <rPh sb="6" eb="8">
      <t>テツドウ</t>
    </rPh>
    <rPh sb="8" eb="10">
      <t>ユソウ</t>
    </rPh>
    <rPh sb="10" eb="12">
      <t>ジョウキョウ</t>
    </rPh>
    <rPh sb="13" eb="15">
      <t>ジョウシャ</t>
    </rPh>
    <rPh sb="16" eb="17">
      <t>ニチ</t>
    </rPh>
    <rPh sb="17" eb="19">
      <t>ヘイキン</t>
    </rPh>
    <phoneticPr fontId="24"/>
  </si>
  <si>
    <t>単位：人</t>
    <rPh sb="0" eb="2">
      <t>タンイ</t>
    </rPh>
    <rPh sb="3" eb="4">
      <t>ヒト</t>
    </rPh>
    <phoneticPr fontId="24"/>
  </si>
  <si>
    <t>駅名称</t>
    <rPh sb="0" eb="1">
      <t>エキ</t>
    </rPh>
    <rPh sb="1" eb="3">
      <t>メイショウ</t>
    </rPh>
    <phoneticPr fontId="2"/>
  </si>
  <si>
    <t>三国港</t>
    <rPh sb="0" eb="2">
      <t>ミクニ</t>
    </rPh>
    <rPh sb="2" eb="3">
      <t>ミナト</t>
    </rPh>
    <phoneticPr fontId="2"/>
  </si>
  <si>
    <t>三国</t>
    <rPh sb="0" eb="2">
      <t>ミクニ</t>
    </rPh>
    <phoneticPr fontId="2"/>
  </si>
  <si>
    <t>三国神社</t>
    <rPh sb="0" eb="2">
      <t>ミクニ</t>
    </rPh>
    <rPh sb="2" eb="4">
      <t>ジンジャ</t>
    </rPh>
    <phoneticPr fontId="2"/>
  </si>
  <si>
    <t>水居</t>
    <rPh sb="0" eb="2">
      <t>ミズイ</t>
    </rPh>
    <phoneticPr fontId="2"/>
  </si>
  <si>
    <t>大関</t>
    <rPh sb="0" eb="2">
      <t>オオゼキ</t>
    </rPh>
    <phoneticPr fontId="2"/>
  </si>
  <si>
    <t>下兵庫
こうふく</t>
    <rPh sb="0" eb="3">
      <t>シモヒョウゴ</t>
    </rPh>
    <phoneticPr fontId="2"/>
  </si>
  <si>
    <t>西長田
ゆりの里</t>
    <rPh sb="0" eb="1">
      <t>ニシ</t>
    </rPh>
    <rPh sb="1" eb="3">
      <t>ナガタ</t>
    </rPh>
    <rPh sb="7" eb="8">
      <t>サト</t>
    </rPh>
    <phoneticPr fontId="2"/>
  </si>
  <si>
    <t>西春江
ハートピア</t>
    <rPh sb="0" eb="1">
      <t>ニシ</t>
    </rPh>
    <rPh sb="1" eb="2">
      <t>ハル</t>
    </rPh>
    <rPh sb="2" eb="3">
      <t>エ</t>
    </rPh>
    <phoneticPr fontId="2"/>
  </si>
  <si>
    <t>太郎丸
エンゼル
ランド</t>
    <rPh sb="0" eb="3">
      <t>タロウマル</t>
    </rPh>
    <phoneticPr fontId="2"/>
  </si>
  <si>
    <t>平成15年度</t>
  </si>
  <si>
    <t>平成16年度</t>
  </si>
  <si>
    <t>平成17年度</t>
  </si>
  <si>
    <t>平成18年度</t>
    <phoneticPr fontId="2"/>
  </si>
  <si>
    <t>平成19年度</t>
    <phoneticPr fontId="2"/>
  </si>
  <si>
    <t>平成20年度</t>
    <phoneticPr fontId="2"/>
  </si>
  <si>
    <t>平成21年度</t>
    <phoneticPr fontId="2"/>
  </si>
  <si>
    <t>平成22年度</t>
    <phoneticPr fontId="2"/>
  </si>
  <si>
    <t>平成23年度</t>
    <phoneticPr fontId="2"/>
  </si>
  <si>
    <t>平成24年度</t>
    <phoneticPr fontId="2"/>
  </si>
  <si>
    <t>平成25年度</t>
    <phoneticPr fontId="2"/>
  </si>
  <si>
    <t>平成26年度</t>
    <phoneticPr fontId="2"/>
  </si>
  <si>
    <t>平成27年度</t>
    <phoneticPr fontId="2"/>
  </si>
  <si>
    <t>平成28年度</t>
    <phoneticPr fontId="2"/>
  </si>
  <si>
    <t>平成29年度</t>
    <phoneticPr fontId="2"/>
  </si>
  <si>
    <t>平成30年度</t>
  </si>
  <si>
    <t>令和元年度</t>
    <rPh sb="0" eb="2">
      <t>レイワ</t>
    </rPh>
    <rPh sb="2" eb="3">
      <t>ガン</t>
    </rPh>
    <phoneticPr fontId="2"/>
  </si>
  <si>
    <t>令和 2年度</t>
    <rPh sb="0" eb="2">
      <t>レイワ</t>
    </rPh>
    <phoneticPr fontId="2"/>
  </si>
  <si>
    <t>令和 3年度</t>
    <rPh sb="0" eb="2">
      <t>レイワ</t>
    </rPh>
    <phoneticPr fontId="2"/>
  </si>
  <si>
    <t>令和 4年度</t>
    <rPh sb="0" eb="2">
      <t>レイワ</t>
    </rPh>
    <phoneticPr fontId="2"/>
  </si>
  <si>
    <t>令和 5年度</t>
    <rPh sb="0" eb="2">
      <t>レイワ</t>
    </rPh>
    <phoneticPr fontId="2"/>
  </si>
  <si>
    <t>令和 6年度</t>
    <rPh sb="0" eb="2">
      <t>レイワ</t>
    </rPh>
    <phoneticPr fontId="2"/>
  </si>
  <si>
    <t>資料：えちぜん鉄道（株）</t>
    <rPh sb="0" eb="2">
      <t>シリョウ</t>
    </rPh>
    <rPh sb="7" eb="9">
      <t>テツドウ</t>
    </rPh>
    <rPh sb="10" eb="11">
      <t>カブ</t>
    </rPh>
    <phoneticPr fontId="24"/>
  </si>
  <si>
    <t>O-6．コミュニティバス・イータク（オンデマンド型交通）利用状況</t>
    <rPh sb="24" eb="25">
      <t>ガタ</t>
    </rPh>
    <rPh sb="25" eb="27">
      <t>コウツウ</t>
    </rPh>
    <rPh sb="28" eb="30">
      <t>リヨウ</t>
    </rPh>
    <rPh sb="30" eb="32">
      <t>ジョウキョウ</t>
    </rPh>
    <phoneticPr fontId="2"/>
  </si>
  <si>
    <t>1　コミュニティバス利用状況</t>
    <rPh sb="10" eb="14">
      <t>リヨウジョウキョウ</t>
    </rPh>
    <phoneticPr fontId="30"/>
  </si>
  <si>
    <t>単位：人</t>
    <rPh sb="0" eb="2">
      <t>タンイ</t>
    </rPh>
    <rPh sb="3" eb="4">
      <t>ニン</t>
    </rPh>
    <phoneticPr fontId="2"/>
  </si>
  <si>
    <t>コミュニティバス利用者数</t>
    <rPh sb="8" eb="11">
      <t>リヨウシャ</t>
    </rPh>
    <rPh sb="11" eb="12">
      <t>スウ</t>
    </rPh>
    <phoneticPr fontId="2"/>
  </si>
  <si>
    <t>基幹ルート</t>
    <rPh sb="0" eb="2">
      <t>キカン</t>
    </rPh>
    <phoneticPr fontId="2"/>
  </si>
  <si>
    <t>接続ルート</t>
    <rPh sb="0" eb="2">
      <t>セツゾク</t>
    </rPh>
    <phoneticPr fontId="2"/>
  </si>
  <si>
    <t xml:space="preserve">   木　　 　部</t>
    <rPh sb="3" eb="4">
      <t>モク</t>
    </rPh>
    <rPh sb="8" eb="9">
      <t>ブ</t>
    </rPh>
    <phoneticPr fontId="2"/>
  </si>
  <si>
    <t>合計</t>
    <phoneticPr fontId="2"/>
  </si>
  <si>
    <t>三国坂井(右回り)</t>
    <rPh sb="0" eb="2">
      <t>ミクニ</t>
    </rPh>
    <rPh sb="2" eb="4">
      <t>サカイ</t>
    </rPh>
    <rPh sb="5" eb="6">
      <t>ミギ</t>
    </rPh>
    <rPh sb="6" eb="7">
      <t>マワ</t>
    </rPh>
    <phoneticPr fontId="2"/>
  </si>
  <si>
    <t>三国坂井(左回り)</t>
    <rPh sb="0" eb="2">
      <t>ミクニ</t>
    </rPh>
    <rPh sb="2" eb="4">
      <t>サカイ</t>
    </rPh>
    <rPh sb="5" eb="6">
      <t>ヒダリ</t>
    </rPh>
    <rPh sb="6" eb="7">
      <t>マワ</t>
    </rPh>
    <phoneticPr fontId="2"/>
  </si>
  <si>
    <t>丸岡春江(右回り)</t>
    <rPh sb="0" eb="2">
      <t>マルオカ</t>
    </rPh>
    <rPh sb="2" eb="4">
      <t>ハルエ</t>
    </rPh>
    <rPh sb="5" eb="6">
      <t>ミギ</t>
    </rPh>
    <rPh sb="6" eb="7">
      <t>マワ</t>
    </rPh>
    <phoneticPr fontId="2"/>
  </si>
  <si>
    <t>丸岡春江(左回り)</t>
    <rPh sb="0" eb="2">
      <t>マルオカ</t>
    </rPh>
    <rPh sb="2" eb="4">
      <t>ハルエ</t>
    </rPh>
    <rPh sb="5" eb="6">
      <t>ヒダリ</t>
    </rPh>
    <rPh sb="6" eb="7">
      <t>マワ</t>
    </rPh>
    <phoneticPr fontId="2"/>
  </si>
  <si>
    <t xml:space="preserve"> 雄     島　</t>
    <rPh sb="1" eb="2">
      <t>オス</t>
    </rPh>
    <rPh sb="7" eb="8">
      <t>シマ</t>
    </rPh>
    <phoneticPr fontId="2"/>
  </si>
  <si>
    <t xml:space="preserve"> 加戸・三国東部</t>
    <rPh sb="1" eb="2">
      <t>カ</t>
    </rPh>
    <rPh sb="2" eb="3">
      <t>ト</t>
    </rPh>
    <rPh sb="4" eb="6">
      <t>ミクニ</t>
    </rPh>
    <rPh sb="6" eb="8">
      <t>トウブ</t>
    </rPh>
    <phoneticPr fontId="2"/>
  </si>
  <si>
    <t xml:space="preserve"> （旧）三国東部 </t>
    <rPh sb="2" eb="3">
      <t>キュウ</t>
    </rPh>
    <phoneticPr fontId="2"/>
  </si>
  <si>
    <t xml:space="preserve"> 浜  四  郷</t>
    <phoneticPr fontId="2"/>
  </si>
  <si>
    <t xml:space="preserve"> 坂     井　</t>
    <rPh sb="1" eb="2">
      <t>サカ</t>
    </rPh>
    <rPh sb="7" eb="8">
      <t>イ</t>
    </rPh>
    <phoneticPr fontId="2"/>
  </si>
  <si>
    <t xml:space="preserve"> （旧）坂井西部</t>
    <rPh sb="2" eb="3">
      <t>キュウ</t>
    </rPh>
    <rPh sb="4" eb="5">
      <t>サカ</t>
    </rPh>
    <rPh sb="5" eb="6">
      <t>イ</t>
    </rPh>
    <rPh sb="6" eb="7">
      <t>ニシ</t>
    </rPh>
    <rPh sb="7" eb="8">
      <t>ブ</t>
    </rPh>
    <phoneticPr fontId="2"/>
  </si>
  <si>
    <t xml:space="preserve"> 春江北部東部</t>
    <rPh sb="1" eb="2">
      <t>ハル</t>
    </rPh>
    <rPh sb="2" eb="3">
      <t>エ</t>
    </rPh>
    <rPh sb="3" eb="4">
      <t>キタ</t>
    </rPh>
    <rPh sb="4" eb="5">
      <t>ブ</t>
    </rPh>
    <rPh sb="5" eb="6">
      <t>ヒガシ</t>
    </rPh>
    <rPh sb="6" eb="7">
      <t>ブ</t>
    </rPh>
    <phoneticPr fontId="2"/>
  </si>
  <si>
    <t xml:space="preserve"> 春江西部中部</t>
    <rPh sb="1" eb="3">
      <t>ハルエ</t>
    </rPh>
    <rPh sb="3" eb="5">
      <t>セイブ</t>
    </rPh>
    <rPh sb="5" eb="7">
      <t>チュウブ</t>
    </rPh>
    <phoneticPr fontId="2"/>
  </si>
  <si>
    <t xml:space="preserve"> 長     畝</t>
    <rPh sb="1" eb="2">
      <t>ナガ</t>
    </rPh>
    <rPh sb="7" eb="8">
      <t>ウネ</t>
    </rPh>
    <phoneticPr fontId="2"/>
  </si>
  <si>
    <t xml:space="preserve"> 高  椋  西</t>
    <rPh sb="1" eb="2">
      <t>コウ</t>
    </rPh>
    <rPh sb="4" eb="5">
      <t>ムク</t>
    </rPh>
    <rPh sb="7" eb="8">
      <t>ニシ</t>
    </rPh>
    <phoneticPr fontId="2"/>
  </si>
  <si>
    <t xml:space="preserve"> 高  椋  中</t>
    <rPh sb="1" eb="2">
      <t>コウ</t>
    </rPh>
    <rPh sb="4" eb="5">
      <t>ムク</t>
    </rPh>
    <rPh sb="7" eb="8">
      <t>チュウ</t>
    </rPh>
    <phoneticPr fontId="2"/>
  </si>
  <si>
    <t xml:space="preserve"> 鳴     鹿</t>
    <rPh sb="1" eb="2">
      <t>ナ</t>
    </rPh>
    <rPh sb="7" eb="8">
      <t>シカ</t>
    </rPh>
    <phoneticPr fontId="2"/>
  </si>
  <si>
    <t>-</t>
    <phoneticPr fontId="30"/>
  </si>
  <si>
    <t>-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</si>
  <si>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</si>
  <si>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令和 2年度</t>
    <rPh sb="0" eb="2">
      <t>レイワ</t>
    </rPh>
    <rPh sb="4" eb="6">
      <t>ネンド</t>
    </rPh>
    <phoneticPr fontId="2"/>
  </si>
  <si>
    <t>令和 3年度</t>
    <rPh sb="0" eb="2">
      <t>レイワ</t>
    </rPh>
    <rPh sb="4" eb="6">
      <t>ネンド</t>
    </rPh>
    <phoneticPr fontId="2"/>
  </si>
  <si>
    <t>令和 4年度</t>
    <rPh sb="0" eb="2">
      <t>レイワ</t>
    </rPh>
    <rPh sb="4" eb="6">
      <t>ネンド</t>
    </rPh>
    <phoneticPr fontId="2"/>
  </si>
  <si>
    <t>令和 5年度</t>
    <rPh sb="0" eb="2">
      <t>レイワ</t>
    </rPh>
    <rPh sb="4" eb="6">
      <t>ネンド</t>
    </rPh>
    <phoneticPr fontId="2"/>
  </si>
  <si>
    <t>令和 6年度</t>
    <rPh sb="0" eb="2">
      <t>レイワ</t>
    </rPh>
    <rPh sb="4" eb="6">
      <t>ネンド</t>
    </rPh>
    <phoneticPr fontId="2"/>
  </si>
  <si>
    <t>※平成21年度の接続ルートは平成21年9月～平成22年3月分</t>
    <rPh sb="1" eb="3">
      <t>ヘイセイ</t>
    </rPh>
    <rPh sb="5" eb="7">
      <t>ネンド</t>
    </rPh>
    <rPh sb="8" eb="10">
      <t>セツゾク</t>
    </rPh>
    <rPh sb="14" eb="16">
      <t>ヘイセイ</t>
    </rPh>
    <rPh sb="18" eb="19">
      <t>ネン</t>
    </rPh>
    <rPh sb="20" eb="21">
      <t>ガツ</t>
    </rPh>
    <rPh sb="22" eb="24">
      <t>ヘイセイ</t>
    </rPh>
    <rPh sb="26" eb="27">
      <t>ネン</t>
    </rPh>
    <rPh sb="28" eb="29">
      <t>ガツ</t>
    </rPh>
    <rPh sb="29" eb="30">
      <t>ブン</t>
    </rPh>
    <phoneticPr fontId="2"/>
  </si>
  <si>
    <t>※令和5年度の基幹ルート・接続ルートは令和5年4月～9月分、木部ルートは令和5年10月～令和6年3月分</t>
    <phoneticPr fontId="30"/>
  </si>
  <si>
    <t xml:space="preserve">※基幹ルート・接続ルート：令和5年9月30日をもって廃止（路線バス・イータク（オンデマンド型交通）に切り替え） </t>
    <rPh sb="7" eb="9">
      <t>セツゾク</t>
    </rPh>
    <rPh sb="13" eb="15">
      <t>レイワ</t>
    </rPh>
    <rPh sb="16" eb="17">
      <t>ネン</t>
    </rPh>
    <rPh sb="18" eb="19">
      <t>ガツ</t>
    </rPh>
    <rPh sb="21" eb="22">
      <t>ニチ</t>
    </rPh>
    <rPh sb="26" eb="28">
      <t>ハイシ</t>
    </rPh>
    <rPh sb="29" eb="31">
      <t>ロセン</t>
    </rPh>
    <rPh sb="45" eb="48">
      <t>カタコウツウ</t>
    </rPh>
    <rPh sb="50" eb="51">
      <t>キ</t>
    </rPh>
    <rPh sb="52" eb="53">
      <t>カ</t>
    </rPh>
    <phoneticPr fontId="30"/>
  </si>
  <si>
    <t>※木部ルート：令和5年10月1日より運行を開始</t>
    <phoneticPr fontId="30"/>
  </si>
  <si>
    <t>資料：公共交通対策課</t>
    <rPh sb="0" eb="2">
      <t>シリョウ</t>
    </rPh>
    <rPh sb="3" eb="10">
      <t>コウキョウコウツウタイサクカ</t>
    </rPh>
    <phoneticPr fontId="2"/>
  </si>
  <si>
    <t>2　イータク（オンデマンド型交通）利用状況</t>
    <rPh sb="13" eb="14">
      <t>ガタ</t>
    </rPh>
    <rPh sb="14" eb="16">
      <t>コウツウ</t>
    </rPh>
    <rPh sb="17" eb="19">
      <t>リヨウ</t>
    </rPh>
    <rPh sb="19" eb="21">
      <t>ジョウキョウ</t>
    </rPh>
    <phoneticPr fontId="30"/>
  </si>
  <si>
    <t>イータク（オンデマンド型交通）利用者数</t>
    <rPh sb="11" eb="14">
      <t>カタコウツウ</t>
    </rPh>
    <rPh sb="15" eb="19">
      <t>リヨウシャスウ</t>
    </rPh>
    <phoneticPr fontId="30"/>
  </si>
  <si>
    <t>計</t>
    <rPh sb="0" eb="1">
      <t>ケイ</t>
    </rPh>
    <phoneticPr fontId="30"/>
  </si>
  <si>
    <t>三国春江坂井</t>
    <rPh sb="0" eb="2">
      <t>ミクニ</t>
    </rPh>
    <rPh sb="2" eb="4">
      <t>ハルエ</t>
    </rPh>
    <rPh sb="4" eb="6">
      <t>サカイ</t>
    </rPh>
    <phoneticPr fontId="30"/>
  </si>
  <si>
    <t>丸岡春江坂井竹田</t>
    <rPh sb="2" eb="4">
      <t>ハルエ</t>
    </rPh>
    <rPh sb="4" eb="6">
      <t>サカイ</t>
    </rPh>
    <rPh sb="6" eb="8">
      <t>タケダ</t>
    </rPh>
    <phoneticPr fontId="30"/>
  </si>
  <si>
    <t>令和 5年度</t>
    <rPh sb="0" eb="2">
      <t>レイワ</t>
    </rPh>
    <rPh sb="4" eb="6">
      <t>ネンド</t>
    </rPh>
    <rPh sb="5" eb="6">
      <t>ド</t>
    </rPh>
    <phoneticPr fontId="2"/>
  </si>
  <si>
    <t>令和 6年度</t>
    <rPh sb="0" eb="2">
      <t>レイワ</t>
    </rPh>
    <rPh sb="4" eb="6">
      <t>ネンド</t>
    </rPh>
    <rPh sb="5" eb="6">
      <t>ド</t>
    </rPh>
    <phoneticPr fontId="2"/>
  </si>
  <si>
    <t>※令和5年1月13日より運行を開始</t>
    <rPh sb="1" eb="3">
      <t>レイワ</t>
    </rPh>
    <rPh sb="4" eb="5">
      <t>ネン</t>
    </rPh>
    <rPh sb="6" eb="7">
      <t>ガツ</t>
    </rPh>
    <rPh sb="9" eb="10">
      <t>ニチ</t>
    </rPh>
    <rPh sb="12" eb="14">
      <t>ウンコウ</t>
    </rPh>
    <rPh sb="15" eb="17">
      <t>カイシ</t>
    </rPh>
    <phoneticPr fontId="2"/>
  </si>
  <si>
    <t>※令和6年10月1日より竹田エリアの運行を開始</t>
    <rPh sb="1" eb="3">
      <t>レイワ</t>
    </rPh>
    <rPh sb="4" eb="5">
      <t>ネン</t>
    </rPh>
    <rPh sb="7" eb="8">
      <t>ガツ</t>
    </rPh>
    <rPh sb="9" eb="10">
      <t>ニチ</t>
    </rPh>
    <rPh sb="12" eb="14">
      <t>タケダ</t>
    </rPh>
    <rPh sb="18" eb="20">
      <t>ウンコウ</t>
    </rPh>
    <rPh sb="21" eb="23">
      <t>カイシ</t>
    </rPh>
    <phoneticPr fontId="2"/>
  </si>
  <si>
    <t>O-7．車種別自動車保有状況</t>
    <rPh sb="4" eb="7">
      <t>シャシュベツ</t>
    </rPh>
    <rPh sb="7" eb="10">
      <t>ジドウシャ</t>
    </rPh>
    <rPh sb="10" eb="12">
      <t>ホユウ</t>
    </rPh>
    <rPh sb="12" eb="14">
      <t>ジョウキョウ</t>
    </rPh>
    <phoneticPr fontId="2"/>
  </si>
  <si>
    <t>各年3月31日現在</t>
    <rPh sb="0" eb="2">
      <t>カクトシ</t>
    </rPh>
    <rPh sb="3" eb="4">
      <t>ガツ</t>
    </rPh>
    <rPh sb="6" eb="7">
      <t>ニチ</t>
    </rPh>
    <rPh sb="7" eb="9">
      <t>ゲンザイ</t>
    </rPh>
    <phoneticPr fontId="32"/>
  </si>
  <si>
    <t>総計</t>
    <rPh sb="0" eb="1">
      <t>フサ</t>
    </rPh>
    <rPh sb="1" eb="2">
      <t>ケイ</t>
    </rPh>
    <phoneticPr fontId="2"/>
  </si>
  <si>
    <t>登録車</t>
  </si>
  <si>
    <t>小型
二輪</t>
    <rPh sb="0" eb="1">
      <t>ショウ</t>
    </rPh>
    <rPh sb="1" eb="2">
      <t>カタ</t>
    </rPh>
    <rPh sb="3" eb="4">
      <t>ニ</t>
    </rPh>
    <rPh sb="4" eb="5">
      <t>ワ</t>
    </rPh>
    <phoneticPr fontId="2"/>
  </si>
  <si>
    <t>軽</t>
    <rPh sb="0" eb="1">
      <t>ケイ</t>
    </rPh>
    <phoneticPr fontId="2"/>
  </si>
  <si>
    <t>計</t>
  </si>
  <si>
    <t>貨物</t>
  </si>
  <si>
    <t>乗合</t>
  </si>
  <si>
    <t>乗用</t>
  </si>
  <si>
    <t>特種(殊)</t>
  </si>
  <si>
    <t>二輪</t>
    <rPh sb="0" eb="1">
      <t>ニ</t>
    </rPh>
    <rPh sb="1" eb="2">
      <t>ワ</t>
    </rPh>
    <phoneticPr fontId="2"/>
  </si>
  <si>
    <t>貨物</t>
    <rPh sb="0" eb="1">
      <t>カ</t>
    </rPh>
    <rPh sb="1" eb="2">
      <t>ブツ</t>
    </rPh>
    <phoneticPr fontId="2"/>
  </si>
  <si>
    <t>乗用</t>
    <rPh sb="0" eb="1">
      <t>ジョウ</t>
    </rPh>
    <rPh sb="1" eb="2">
      <t>ヨウ</t>
    </rPh>
    <phoneticPr fontId="2"/>
  </si>
  <si>
    <t>特殊
用途用</t>
    <rPh sb="0" eb="2">
      <t>トクシュ</t>
    </rPh>
    <rPh sb="3" eb="5">
      <t>ヨウト</t>
    </rPh>
    <rPh sb="5" eb="6">
      <t>ヨウ</t>
    </rPh>
    <phoneticPr fontId="2"/>
  </si>
  <si>
    <t>普通</t>
  </si>
  <si>
    <t>小型</t>
  </si>
  <si>
    <t>被けん引</t>
  </si>
  <si>
    <t>特殊
用途</t>
  </si>
  <si>
    <t>大型
特殊</t>
    <rPh sb="0" eb="1">
      <t>ダイ</t>
    </rPh>
    <rPh sb="1" eb="2">
      <t>カタ</t>
    </rPh>
    <rPh sb="3" eb="4">
      <t>トク</t>
    </rPh>
    <rPh sb="4" eb="5">
      <t>コト</t>
    </rPh>
    <phoneticPr fontId="2"/>
  </si>
  <si>
    <t>坂井町</t>
    <rPh sb="0" eb="3">
      <t>サカイチョウ</t>
    </rPh>
    <phoneticPr fontId="2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</si>
  <si>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</si>
  <si>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</si>
  <si>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</si>
  <si>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</si>
  <si>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</si>
  <si>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</si>
  <si>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</si>
  <si>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</si>
  <si>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</si>
  <si>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</si>
  <si>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</si>
  <si>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</si>
  <si>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</si>
  <si>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</si>
  <si>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令和 2年</t>
    <rPh sb="0" eb="2">
      <t>レイワ</t>
    </rPh>
    <rPh sb="4" eb="5">
      <t>ネン</t>
    </rPh>
    <phoneticPr fontId="4"/>
  </si>
  <si>
    <t>-</t>
    <phoneticPr fontId="7"/>
  </si>
  <si>
    <t>令和 3年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</si>
  <si>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</si>
  <si>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</si>
  <si>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</si>
  <si>
    <t>令和 7年</t>
    <rPh sb="0" eb="2">
      <t>レイワ</t>
    </rPh>
    <rPh sb="4" eb="5">
      <t>ネン</t>
    </rPh>
    <phoneticPr fontId="4"/>
  </si>
  <si>
    <t>※令和2年以降、軽二輪自動車については出典に非記載</t>
    <rPh sb="1" eb="3">
      <t>レイワ</t>
    </rPh>
    <rPh sb="4" eb="5">
      <t>ネン</t>
    </rPh>
    <rPh sb="5" eb="7">
      <t>イコウ</t>
    </rPh>
    <rPh sb="8" eb="9">
      <t>ケイ</t>
    </rPh>
    <rPh sb="9" eb="11">
      <t>ニリン</t>
    </rPh>
    <rPh sb="11" eb="14">
      <t>ジドウシャ</t>
    </rPh>
    <rPh sb="19" eb="21">
      <t>シュッテン</t>
    </rPh>
    <rPh sb="22" eb="23">
      <t>ヒ</t>
    </rPh>
    <rPh sb="23" eb="25">
      <t>キサイ</t>
    </rPh>
    <phoneticPr fontId="7"/>
  </si>
  <si>
    <t>O-8．自動車運転免許保有者数</t>
    <rPh sb="4" eb="7">
      <t>ジドウシャ</t>
    </rPh>
    <rPh sb="7" eb="9">
      <t>ウンテン</t>
    </rPh>
    <rPh sb="9" eb="11">
      <t>メンキョ</t>
    </rPh>
    <rPh sb="11" eb="14">
      <t>ホユウシャ</t>
    </rPh>
    <rPh sb="14" eb="15">
      <t>スウ</t>
    </rPh>
    <phoneticPr fontId="2"/>
  </si>
  <si>
    <r>
      <t>各年1</t>
    </r>
    <r>
      <rPr>
        <sz val="11"/>
        <color theme="1"/>
        <rFont val="ＭＳ Ｐゴシック"/>
        <family val="3"/>
        <charset val="128"/>
      </rPr>
      <t>2月31日現在</t>
    </r>
    <rPh sb="0" eb="2">
      <t>カクネン</t>
    </rPh>
    <rPh sb="4" eb="5">
      <t>ガツ</t>
    </rPh>
    <rPh sb="7" eb="8">
      <t>ニチ</t>
    </rPh>
    <rPh sb="8" eb="10">
      <t>ゲンザイ</t>
    </rPh>
    <phoneticPr fontId="2"/>
  </si>
  <si>
    <t>単位：人</t>
    <rPh sb="0" eb="2">
      <t>タンイ</t>
    </rPh>
    <rPh sb="3" eb="4">
      <t>ヒト</t>
    </rPh>
    <phoneticPr fontId="2"/>
  </si>
  <si>
    <t>総合計</t>
    <rPh sb="0" eb="1">
      <t>ソウ</t>
    </rPh>
    <rPh sb="1" eb="3">
      <t>ゴウケイ</t>
    </rPh>
    <phoneticPr fontId="2"/>
  </si>
  <si>
    <t>区
分</t>
    <rPh sb="0" eb="1">
      <t>ク</t>
    </rPh>
    <rPh sb="2" eb="3">
      <t>ブン</t>
    </rPh>
    <phoneticPr fontId="2"/>
  </si>
  <si>
    <t>男女別計</t>
    <rPh sb="0" eb="2">
      <t>ダンジョ</t>
    </rPh>
    <rPh sb="2" eb="3">
      <t>ベツ</t>
    </rPh>
    <rPh sb="3" eb="4">
      <t>ケイ</t>
    </rPh>
    <phoneticPr fontId="2"/>
  </si>
  <si>
    <t>年齢別</t>
    <rPh sb="0" eb="2">
      <t>ネンレイ</t>
    </rPh>
    <rPh sb="2" eb="3">
      <t>ベツ</t>
    </rPh>
    <phoneticPr fontId="2"/>
  </si>
  <si>
    <t>16～19</t>
    <phoneticPr fontId="2"/>
  </si>
  <si>
    <t>20～24</t>
    <phoneticPr fontId="2"/>
  </si>
  <si>
    <t>25～29</t>
    <phoneticPr fontId="2"/>
  </si>
  <si>
    <t>30～39</t>
    <phoneticPr fontId="2"/>
  </si>
  <si>
    <t>40～49</t>
    <phoneticPr fontId="2"/>
  </si>
  <si>
    <t>50～59</t>
    <phoneticPr fontId="2"/>
  </si>
  <si>
    <t>60～64</t>
    <phoneticPr fontId="2"/>
  </si>
  <si>
    <t>65～69</t>
    <phoneticPr fontId="2"/>
  </si>
  <si>
    <t>70～74</t>
    <phoneticPr fontId="2"/>
  </si>
  <si>
    <t>75歳以上</t>
    <rPh sb="2" eb="3">
      <t>サイ</t>
    </rPh>
    <rPh sb="3" eb="5">
      <t>イジョウ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</si>
  <si>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</si>
  <si>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</si>
  <si>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</si>
  <si>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資料：福井県警察本部 「福井の交通」</t>
    <rPh sb="0" eb="2">
      <t>シリョウ</t>
    </rPh>
    <rPh sb="3" eb="6">
      <t>フクイケン</t>
    </rPh>
    <rPh sb="6" eb="8">
      <t>ケイサツ</t>
    </rPh>
    <rPh sb="8" eb="10">
      <t>ホンブ</t>
    </rPh>
    <rPh sb="12" eb="14">
      <t>フクイ</t>
    </rPh>
    <rPh sb="15" eb="17">
      <t>コウツウ</t>
    </rPh>
    <phoneticPr fontId="2"/>
  </si>
  <si>
    <t>O-9．福井港入港船舶数</t>
    <rPh sb="4" eb="6">
      <t>フクイ</t>
    </rPh>
    <rPh sb="6" eb="7">
      <t>コウ</t>
    </rPh>
    <rPh sb="7" eb="9">
      <t>ニュウコウ</t>
    </rPh>
    <rPh sb="9" eb="11">
      <t>センパク</t>
    </rPh>
    <rPh sb="11" eb="12">
      <t>スウ</t>
    </rPh>
    <phoneticPr fontId="2"/>
  </si>
  <si>
    <t>トン数階級別</t>
    <rPh sb="2" eb="3">
      <t>スウ</t>
    </rPh>
    <rPh sb="3" eb="5">
      <t>カイキュウ</t>
    </rPh>
    <rPh sb="5" eb="6">
      <t>ベツ</t>
    </rPh>
    <phoneticPr fontId="2"/>
  </si>
  <si>
    <t>合計</t>
    <rPh sb="0" eb="2">
      <t>ゴウケイ</t>
    </rPh>
    <phoneticPr fontId="2"/>
  </si>
  <si>
    <t>5～1,000トン</t>
    <phoneticPr fontId="2"/>
  </si>
  <si>
    <t>1,000～3,000トン</t>
    <phoneticPr fontId="2"/>
  </si>
  <si>
    <t>3,000～6,000トン</t>
    <phoneticPr fontId="2"/>
  </si>
  <si>
    <t>6,000～10,000トン</t>
    <phoneticPr fontId="2"/>
  </si>
  <si>
    <t>10,000トン～</t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</si>
  <si>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</si>
  <si>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rPh sb="3" eb="4">
      <t>スウ</t>
    </rPh>
    <phoneticPr fontId="2"/>
  </si>
  <si>
    <t>内航</t>
    <rPh sb="0" eb="2">
      <t>ナイコウ</t>
    </rPh>
    <phoneticPr fontId="2"/>
  </si>
  <si>
    <t>外航</t>
    <rPh sb="0" eb="2">
      <t>ガイコウ</t>
    </rPh>
    <phoneticPr fontId="2"/>
  </si>
  <si>
    <t>資料：国土交通省「港湾調査」</t>
    <rPh sb="0" eb="2">
      <t>シリョウ</t>
    </rPh>
    <rPh sb="3" eb="8">
      <t>コクドコウツウショウ</t>
    </rPh>
    <rPh sb="9" eb="13">
      <t>コウワンチョウサ</t>
    </rPh>
    <phoneticPr fontId="2"/>
  </si>
  <si>
    <t>船種別</t>
    <rPh sb="0" eb="1">
      <t>フネ</t>
    </rPh>
    <rPh sb="1" eb="3">
      <t>シュベツ</t>
    </rPh>
    <phoneticPr fontId="2"/>
  </si>
  <si>
    <t>商船</t>
    <rPh sb="0" eb="2">
      <t>ショウセン</t>
    </rPh>
    <phoneticPr fontId="2"/>
  </si>
  <si>
    <t>漁船</t>
    <rPh sb="0" eb="2">
      <t>ギョセン</t>
    </rPh>
    <phoneticPr fontId="2"/>
  </si>
  <si>
    <t>その他の船舶</t>
    <rPh sb="2" eb="3">
      <t>タ</t>
    </rPh>
    <rPh sb="4" eb="6">
      <t>センパク</t>
    </rPh>
    <phoneticPr fontId="2"/>
  </si>
  <si>
    <t>避難船</t>
    <rPh sb="0" eb="2">
      <t>ヒナン</t>
    </rPh>
    <rPh sb="2" eb="3">
      <t>セン</t>
    </rPh>
    <phoneticPr fontId="2"/>
  </si>
  <si>
    <t>うち外航</t>
    <rPh sb="2" eb="4">
      <t>ガイコウ</t>
    </rPh>
    <phoneticPr fontId="2"/>
  </si>
  <si>
    <t>令和元年</t>
    <rPh sb="0" eb="3">
      <t>レイワガン</t>
    </rPh>
    <rPh sb="3" eb="4">
      <t>ネン</t>
    </rPh>
    <phoneticPr fontId="2"/>
  </si>
  <si>
    <t>O-10．航路標識</t>
    <rPh sb="5" eb="7">
      <t>コウロ</t>
    </rPh>
    <rPh sb="7" eb="9">
      <t>ヒョウシキ</t>
    </rPh>
    <phoneticPr fontId="2"/>
  </si>
  <si>
    <t>令和6年11月1日現在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</si>
  <si>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標識名</t>
    <rPh sb="0" eb="1">
      <t>ヒョウ</t>
    </rPh>
    <rPh sb="1" eb="2">
      <t>サトシ</t>
    </rPh>
    <rPh sb="2" eb="3">
      <t>メイ</t>
    </rPh>
    <phoneticPr fontId="2"/>
  </si>
  <si>
    <t>灯質</t>
    <rPh sb="0" eb="1">
      <t>トウ</t>
    </rPh>
    <rPh sb="1" eb="2">
      <t>シツ</t>
    </rPh>
    <phoneticPr fontId="2"/>
  </si>
  <si>
    <t>光達距離
（海里）</t>
    <rPh sb="0" eb="1">
      <t>コウ</t>
    </rPh>
    <rPh sb="1" eb="2">
      <t>タツ</t>
    </rPh>
    <rPh sb="2" eb="4">
      <t>キョリ</t>
    </rPh>
    <rPh sb="6" eb="8">
      <t>カイリ</t>
    </rPh>
    <phoneticPr fontId="2"/>
  </si>
  <si>
    <t>灯高
（ｍ）</t>
    <rPh sb="0" eb="1">
      <t>アカ</t>
    </rPh>
    <rPh sb="1" eb="2">
      <t>タカ</t>
    </rPh>
    <phoneticPr fontId="2"/>
  </si>
  <si>
    <t>初点年月日</t>
    <rPh sb="0" eb="1">
      <t>ショ</t>
    </rPh>
    <rPh sb="1" eb="2">
      <t>テン</t>
    </rPh>
    <rPh sb="2" eb="5">
      <t>ネンガッピ</t>
    </rPh>
    <phoneticPr fontId="2"/>
  </si>
  <si>
    <t>福井南防波堤灯台</t>
    <rPh sb="0" eb="2">
      <t>フクイ</t>
    </rPh>
    <rPh sb="2" eb="3">
      <t>ミナミ</t>
    </rPh>
    <phoneticPr fontId="2"/>
  </si>
  <si>
    <t>単せん赤光　毎3秒に1閃光</t>
    <rPh sb="0" eb="1">
      <t>タン</t>
    </rPh>
    <rPh sb="3" eb="4">
      <t>アカ</t>
    </rPh>
    <rPh sb="4" eb="5">
      <t>ヒカリ</t>
    </rPh>
    <phoneticPr fontId="2"/>
  </si>
  <si>
    <t>5.0</t>
    <phoneticPr fontId="2"/>
  </si>
  <si>
    <t>10.0</t>
    <phoneticPr fontId="2"/>
  </si>
  <si>
    <t>昭54.10.30</t>
    <rPh sb="0" eb="1">
      <t>アキラ</t>
    </rPh>
    <phoneticPr fontId="2"/>
  </si>
  <si>
    <t>福井北防波堤灯台</t>
    <rPh sb="0" eb="2">
      <t>フクイ</t>
    </rPh>
    <rPh sb="2" eb="3">
      <t>キタ</t>
    </rPh>
    <phoneticPr fontId="2"/>
  </si>
  <si>
    <t>単明暗緑光　明6秒暗2秒</t>
    <rPh sb="0" eb="1">
      <t>タン</t>
    </rPh>
    <rPh sb="1" eb="3">
      <t>メイアン</t>
    </rPh>
    <rPh sb="3" eb="5">
      <t>リョクコウ</t>
    </rPh>
    <phoneticPr fontId="2"/>
  </si>
  <si>
    <t>5.5</t>
    <phoneticPr fontId="2"/>
  </si>
  <si>
    <t>14.0</t>
    <phoneticPr fontId="2"/>
  </si>
  <si>
    <t>昭53.11.16</t>
    <rPh sb="0" eb="1">
      <t>アキラ</t>
    </rPh>
    <phoneticPr fontId="2"/>
  </si>
  <si>
    <t>三国防波堤灯台</t>
    <rPh sb="0" eb="2">
      <t>ミクニ</t>
    </rPh>
    <phoneticPr fontId="2"/>
  </si>
  <si>
    <t>連成不動単閃緑光　毎4秒に1閃光</t>
    <rPh sb="0" eb="2">
      <t>レンセイ</t>
    </rPh>
    <rPh sb="2" eb="4">
      <t>フドウ</t>
    </rPh>
    <rPh sb="4" eb="5">
      <t>タン</t>
    </rPh>
    <rPh sb="5" eb="6">
      <t>ヒラメ</t>
    </rPh>
    <rPh sb="6" eb="8">
      <t>リョクコウ</t>
    </rPh>
    <phoneticPr fontId="2"/>
  </si>
  <si>
    <t>閃光　7.5</t>
    <rPh sb="0" eb="2">
      <t>センコウ</t>
    </rPh>
    <phoneticPr fontId="2"/>
  </si>
  <si>
    <t>昭46.3.29</t>
    <rPh sb="0" eb="1">
      <t>アキラ</t>
    </rPh>
    <phoneticPr fontId="2"/>
  </si>
  <si>
    <t>不動　4.0</t>
    <rPh sb="0" eb="2">
      <t>フドウ</t>
    </rPh>
    <phoneticPr fontId="2"/>
  </si>
  <si>
    <t>三国防波堤南西方照射灯</t>
    <rPh sb="0" eb="2">
      <t>ミクニ</t>
    </rPh>
    <rPh sb="2" eb="5">
      <t>ボウハテイ</t>
    </rPh>
    <phoneticPr fontId="2"/>
  </si>
  <si>
    <t>不動白光</t>
    <rPh sb="0" eb="2">
      <t>フドウ</t>
    </rPh>
    <rPh sb="2" eb="3">
      <t>シロ</t>
    </rPh>
    <rPh sb="3" eb="4">
      <t>ヒカリ</t>
    </rPh>
    <phoneticPr fontId="2"/>
  </si>
  <si>
    <t>－</t>
    <phoneticPr fontId="2"/>
  </si>
  <si>
    <t>雄島灯台</t>
    <rPh sb="0" eb="2">
      <t>オシマ</t>
    </rPh>
    <rPh sb="2" eb="4">
      <t>トウダイ</t>
    </rPh>
    <phoneticPr fontId="2"/>
  </si>
  <si>
    <t>群閃白光　毎9秒に2閃光</t>
    <rPh sb="0" eb="1">
      <t>グン</t>
    </rPh>
    <rPh sb="1" eb="2">
      <t>ヒラメ</t>
    </rPh>
    <rPh sb="2" eb="3">
      <t>シロ</t>
    </rPh>
    <rPh sb="3" eb="4">
      <t>ヒカリ</t>
    </rPh>
    <phoneticPr fontId="2"/>
  </si>
  <si>
    <t>12.0</t>
    <phoneticPr fontId="2"/>
  </si>
  <si>
    <t>昭29.1.26</t>
    <rPh sb="0" eb="1">
      <t>アキラ</t>
    </rPh>
    <phoneticPr fontId="2"/>
  </si>
  <si>
    <t>O-11．電話施設数</t>
    <rPh sb="5" eb="7">
      <t>デンワ</t>
    </rPh>
    <rPh sb="7" eb="10">
      <t>シセツスウ</t>
    </rPh>
    <phoneticPr fontId="2"/>
  </si>
  <si>
    <t>加入電話</t>
    <rPh sb="0" eb="2">
      <t>カニュウ</t>
    </rPh>
    <rPh sb="2" eb="4">
      <t>デンワ</t>
    </rPh>
    <phoneticPr fontId="2"/>
  </si>
  <si>
    <t>INSネット64</t>
    <phoneticPr fontId="2"/>
  </si>
  <si>
    <t>INSﾈｯﾄ
1500</t>
    <phoneticPr fontId="2"/>
  </si>
  <si>
    <t>公衆電話</t>
    <rPh sb="0" eb="2">
      <t>コウシュウ</t>
    </rPh>
    <rPh sb="2" eb="4">
      <t>デンワ</t>
    </rPh>
    <phoneticPr fontId="2"/>
  </si>
  <si>
    <t>一般加入電話</t>
    <rPh sb="0" eb="2">
      <t>イッパン</t>
    </rPh>
    <rPh sb="2" eb="4">
      <t>カニュウ</t>
    </rPh>
    <rPh sb="4" eb="6">
      <t>デンワ</t>
    </rPh>
    <phoneticPr fontId="2"/>
  </si>
  <si>
    <t>ビル電話</t>
    <rPh sb="2" eb="4">
      <t>デンワ</t>
    </rPh>
    <phoneticPr fontId="2"/>
  </si>
  <si>
    <t>事務用</t>
    <rPh sb="0" eb="3">
      <t>ジムヨウ</t>
    </rPh>
    <phoneticPr fontId="2"/>
  </si>
  <si>
    <t>住宅用</t>
    <rPh sb="0" eb="3">
      <t>ジュウタクヨウ</t>
    </rPh>
    <phoneticPr fontId="2"/>
  </si>
  <si>
    <t>デジタル</t>
    <phoneticPr fontId="2"/>
  </si>
  <si>
    <t>アナログ</t>
    <phoneticPr fontId="2"/>
  </si>
  <si>
    <t>INSネット</t>
    <phoneticPr fontId="2"/>
  </si>
  <si>
    <t>※平成16年～平成24年のINSネット1500については資料に非記載</t>
    <rPh sb="1" eb="3">
      <t>ヘイセイ</t>
    </rPh>
    <rPh sb="5" eb="6">
      <t>ネン</t>
    </rPh>
    <rPh sb="7" eb="9">
      <t>ヘイセイ</t>
    </rPh>
    <rPh sb="11" eb="12">
      <t>ネン</t>
    </rPh>
    <rPh sb="28" eb="30">
      <t>シリョウ</t>
    </rPh>
    <rPh sb="31" eb="32">
      <t>ヒ</t>
    </rPh>
    <rPh sb="32" eb="34">
      <t>キサイ</t>
    </rPh>
    <phoneticPr fontId="2"/>
  </si>
  <si>
    <t>※平成25年よりINSネットは、INSネット64とINSネット1500（INSネット64の10倍換算）の合計</t>
    <rPh sb="1" eb="3">
      <t>ヘイセイ</t>
    </rPh>
    <rPh sb="5" eb="6">
      <t>ネン</t>
    </rPh>
    <rPh sb="47" eb="48">
      <t>バイ</t>
    </rPh>
    <rPh sb="48" eb="50">
      <t>カンサン</t>
    </rPh>
    <rPh sb="52" eb="54">
      <t>ゴウケイ</t>
    </rPh>
    <phoneticPr fontId="2"/>
  </si>
  <si>
    <t>O-12．ＣＡＴＶ加入状況</t>
    <rPh sb="9" eb="11">
      <t>カニュウ</t>
    </rPh>
    <rPh sb="11" eb="13">
      <t>ジョウキョウ</t>
    </rPh>
    <phoneticPr fontId="33"/>
  </si>
  <si>
    <r>
      <t>各年3月</t>
    </r>
    <r>
      <rPr>
        <sz val="11"/>
        <color theme="1"/>
        <rFont val="ＭＳ Ｐゴシック"/>
        <family val="3"/>
        <charset val="128"/>
      </rPr>
      <t>31日現在</t>
    </r>
    <rPh sb="0" eb="1">
      <t>カク</t>
    </rPh>
    <rPh sb="1" eb="2">
      <t>トシ</t>
    </rPh>
    <rPh sb="3" eb="4">
      <t>ガツ</t>
    </rPh>
    <rPh sb="6" eb="7">
      <t>ニチ</t>
    </rPh>
    <rPh sb="7" eb="9">
      <t>ゲンザイ</t>
    </rPh>
    <phoneticPr fontId="2"/>
  </si>
  <si>
    <t>年次</t>
    <rPh sb="1" eb="2">
      <t>ツギ</t>
    </rPh>
    <phoneticPr fontId="2"/>
  </si>
  <si>
    <t>世帯数</t>
    <phoneticPr fontId="33"/>
  </si>
  <si>
    <t>加入世帯数</t>
    <rPh sb="0" eb="2">
      <t>カニュウ</t>
    </rPh>
    <rPh sb="2" eb="4">
      <t>セタイ</t>
    </rPh>
    <rPh sb="4" eb="5">
      <t>スウ</t>
    </rPh>
    <phoneticPr fontId="33"/>
  </si>
  <si>
    <t>加  入  率</t>
    <rPh sb="0" eb="1">
      <t>カ</t>
    </rPh>
    <rPh sb="3" eb="4">
      <t>イリ</t>
    </rPh>
    <rPh sb="6" eb="7">
      <t>リツ</t>
    </rPh>
    <phoneticPr fontId="33"/>
  </si>
  <si>
    <t>TV加入</t>
    <rPh sb="2" eb="4">
      <t>カニュウ</t>
    </rPh>
    <phoneticPr fontId="2"/>
  </si>
  <si>
    <t>NET加入</t>
    <rPh sb="3" eb="5">
      <t>カニュウ</t>
    </rPh>
    <phoneticPr fontId="2"/>
  </si>
  <si>
    <t xml:space="preserve"> (％)</t>
    <phoneticPr fontId="2"/>
  </si>
  <si>
    <t>平成14年</t>
  </si>
  <si>
    <t>平成15年</t>
  </si>
  <si>
    <t>平成16年</t>
  </si>
  <si>
    <t>平成17年</t>
  </si>
  <si>
    <t>平成18年</t>
    <phoneticPr fontId="2"/>
  </si>
  <si>
    <t>平成19年</t>
    <phoneticPr fontId="2"/>
  </si>
  <si>
    <t>平成20年</t>
    <phoneticPr fontId="2"/>
  </si>
  <si>
    <t>平成21年</t>
    <phoneticPr fontId="2"/>
  </si>
  <si>
    <t>平成22年</t>
    <phoneticPr fontId="2"/>
  </si>
  <si>
    <t>平成23年</t>
    <phoneticPr fontId="2"/>
  </si>
  <si>
    <t>平成24年</t>
    <phoneticPr fontId="2"/>
  </si>
  <si>
    <t>平成25年</t>
    <phoneticPr fontId="2"/>
  </si>
  <si>
    <t>平成26年</t>
    <phoneticPr fontId="2"/>
  </si>
  <si>
    <t>平成27年</t>
    <phoneticPr fontId="2"/>
  </si>
  <si>
    <t>平成28年</t>
    <phoneticPr fontId="2"/>
  </si>
  <si>
    <t>平成29年</t>
    <phoneticPr fontId="2"/>
  </si>
  <si>
    <t>平成30年</t>
    <phoneticPr fontId="2"/>
  </si>
  <si>
    <r>
      <t>令和 7年</t>
    </r>
    <r>
      <rPr>
        <sz val="7"/>
        <rFont val="ＭＳ Ｐゴシック"/>
        <family val="3"/>
        <charset val="128"/>
      </rPr>
      <t>※</t>
    </r>
    <rPh sb="0" eb="2">
      <t>レイワ</t>
    </rPh>
    <rPh sb="4" eb="5">
      <t>ネン</t>
    </rPh>
    <phoneticPr fontId="2"/>
  </si>
  <si>
    <t>※令和7年のみ4月30日現在</t>
    <rPh sb="1" eb="3">
      <t>レイワ</t>
    </rPh>
    <rPh sb="4" eb="5">
      <t>ネン</t>
    </rPh>
    <rPh sb="8" eb="9">
      <t>ガツ</t>
    </rPh>
    <rPh sb="11" eb="12">
      <t>ニチ</t>
    </rPh>
    <rPh sb="12" eb="14">
      <t>ゲンザイ</t>
    </rPh>
    <phoneticPr fontId="2"/>
  </si>
  <si>
    <t>資料：さかいケーブルテレビ（株）</t>
    <rPh sb="0" eb="2">
      <t>シリョウ</t>
    </rPh>
    <rPh sb="14" eb="15">
      <t>カブ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</si>
</sst>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△ &quot;#,##0.0"/>
    <numFmt numFmtId="177" formatCode="#,##0.0_ ;[Red]\-#,##0.0\ "/>
    <numFmt numFmtId="181" formatCode="#,##0;&quot;△ &quot;#,##0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theme="10"/>
      <name val="ＭＳ 明朝"/>
      <family val="1"/>
      <charset val="128"/>
    </font>
    <font>
      <u/>
      <sz val="12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9"/>
      <name val="Arial"/>
      <family val="2"/>
    </font>
    <font>
      <sz val="6"/>
      <name val="ＭＳ Ｐ明朝"/>
      <family val="1"/>
      <charset val="128"/>
    </font>
    <font>
      <sz val="9"/>
      <color theme="1"/>
      <name val="Arial"/>
      <family val="2"/>
    </font>
    <font>
      <sz val="9"/>
      <color theme="1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color indexed="64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 diagonalUp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7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 applyNumberFormat="0" applyFill="0" applyBorder="0" applyAlignment="0" applyProtection="0"/>
    <xf numFmtId="0" fontId="17" fillId="0" borderId="0"/>
    <xf numFmtId="0" fontId="1" fillId="0" borderId="0">
      <alignment vertical="center"/>
    </xf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  <xf numFmtId="0" fontId="17" fillId="2" borderId="0"/>
  </cellStyleXfs>
  <cellXfs count="68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176" fontId="5" fillId="0" borderId="3" xfId="1" applyNumberFormat="1" applyFont="1" applyBorder="1">
      <alignment vertical="center"/>
    </xf>
    <xf numFmtId="176" fontId="4" fillId="0" borderId="1" xfId="1" applyNumberFormat="1" applyFont="1" applyBorder="1">
      <alignment vertical="center"/>
    </xf>
    <xf numFmtId="176" fontId="4" fillId="0" borderId="2" xfId="1" applyNumberFormat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5" xfId="1" applyNumberFormat="1" applyFont="1" applyBorder="1">
      <alignment vertical="center"/>
    </xf>
    <xf numFmtId="176" fontId="4" fillId="0" borderId="6" xfId="1" applyNumberFormat="1" applyFont="1" applyBorder="1">
      <alignment vertical="center"/>
    </xf>
    <xf numFmtId="176" fontId="4" fillId="0" borderId="7" xfId="1" applyNumberFormat="1" applyFont="1" applyBorder="1">
      <alignment vertical="center"/>
    </xf>
    <xf numFmtId="176" fontId="4" fillId="0" borderId="8" xfId="1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0" fontId="6" fillId="0" borderId="0" xfId="1" applyFo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0" fontId="4" fillId="0" borderId="0" xfId="1" applyFont="1" applyAlignment="1">
      <alignment horizontal="right"/>
    </xf>
    <xf numFmtId="177" fontId="4" fillId="0" borderId="13" xfId="2" applyNumberFormat="1" applyFont="1" applyBorder="1" applyAlignment="1">
      <alignment horizontal="right" vertical="center"/>
    </xf>
    <xf numFmtId="176" fontId="4" fillId="0" borderId="1" xfId="2" applyNumberFormat="1" applyFont="1" applyBorder="1">
      <alignment vertical="center"/>
    </xf>
    <xf numFmtId="176" fontId="4" fillId="0" borderId="13" xfId="2" applyNumberFormat="1" applyFont="1" applyBorder="1">
      <alignment vertical="center"/>
    </xf>
    <xf numFmtId="176" fontId="4" fillId="0" borderId="13" xfId="2" applyNumberFormat="1" applyFont="1" applyBorder="1" applyAlignment="1">
      <alignment horizontal="right" vertical="center"/>
    </xf>
    <xf numFmtId="176" fontId="4" fillId="0" borderId="1" xfId="1" applyNumberFormat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0" xfId="1" applyFont="1" applyAlignment="1">
      <alignment horizontal="right" vertical="center"/>
    </xf>
    <xf numFmtId="176" fontId="4" fillId="0" borderId="0" xfId="2" applyNumberFormat="1" applyFont="1" applyBorder="1">
      <alignment vertical="center"/>
    </xf>
    <xf numFmtId="176" fontId="5" fillId="0" borderId="14" xfId="1" applyNumberFormat="1" applyFont="1" applyBorder="1">
      <alignment vertical="center"/>
    </xf>
    <xf numFmtId="176" fontId="4" fillId="0" borderId="15" xfId="1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0" fontId="4" fillId="0" borderId="8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176" fontId="5" fillId="0" borderId="10" xfId="1" applyNumberFormat="1" applyFont="1" applyBorder="1">
      <alignment vertical="center"/>
    </xf>
    <xf numFmtId="176" fontId="5" fillId="0" borderId="17" xfId="1" applyNumberFormat="1" applyFont="1" applyBorder="1">
      <alignment vertical="center"/>
    </xf>
    <xf numFmtId="176" fontId="5" fillId="0" borderId="12" xfId="1" applyNumberFormat="1" applyFont="1" applyBorder="1">
      <alignment vertical="center"/>
    </xf>
    <xf numFmtId="0" fontId="8" fillId="0" borderId="0" xfId="3">
      <alignment vertical="center"/>
    </xf>
    <xf numFmtId="176" fontId="5" fillId="0" borderId="11" xfId="3" applyNumberFormat="1" applyFont="1" applyBorder="1">
      <alignment vertical="center"/>
    </xf>
    <xf numFmtId="176" fontId="5" fillId="0" borderId="10" xfId="3" applyNumberFormat="1" applyFont="1" applyBorder="1">
      <alignment vertical="center"/>
    </xf>
    <xf numFmtId="176" fontId="5" fillId="0" borderId="17" xfId="3" applyNumberFormat="1" applyFont="1" applyBorder="1">
      <alignment vertical="center"/>
    </xf>
    <xf numFmtId="176" fontId="5" fillId="0" borderId="12" xfId="3" applyNumberFormat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9" fillId="0" borderId="0" xfId="4" applyFont="1">
      <alignment vertical="center"/>
    </xf>
    <xf numFmtId="0" fontId="10" fillId="0" borderId="0" xfId="4" applyFont="1">
      <alignment vertical="center"/>
    </xf>
    <xf numFmtId="0" fontId="11" fillId="0" borderId="10" xfId="4" applyFont="1" applyBorder="1" applyAlignment="1">
      <alignment horizontal="center" vertical="center"/>
    </xf>
    <xf numFmtId="0" fontId="11" fillId="0" borderId="10" xfId="4" applyFont="1" applyBorder="1">
      <alignment vertical="center"/>
    </xf>
    <xf numFmtId="0" fontId="12" fillId="0" borderId="10" xfId="4" applyFont="1" applyBorder="1">
      <alignment vertical="center"/>
    </xf>
    <xf numFmtId="0" fontId="14" fillId="0" borderId="10" xfId="5" applyFont="1" applyFill="1" applyBorder="1" applyAlignment="1">
      <alignment horizontal="center" vertical="center"/>
    </xf>
    <xf numFmtId="0" fontId="12" fillId="0" borderId="10" xfId="4" applyFont="1" applyBorder="1" applyAlignment="1">
      <alignment horizontal="center"/>
    </xf>
    <xf numFmtId="0" fontId="15" fillId="0" borderId="10" xfId="4" applyFont="1" applyBorder="1">
      <alignment vertical="center"/>
    </xf>
    <xf numFmtId="0" fontId="3" fillId="0" borderId="0" xfId="6" applyFont="1" applyAlignment="1">
      <alignment vertical="center"/>
    </xf>
    <xf numFmtId="0" fontId="4" fillId="0" borderId="0" xfId="1" applyFont="1" applyAlignment="1">
      <alignment vertical="center" shrinkToFit="1"/>
    </xf>
    <xf numFmtId="181" fontId="4" fillId="0" borderId="0" xfId="1" applyNumberFormat="1" applyFont="1">
      <alignment vertical="center"/>
    </xf>
    <xf numFmtId="0" fontId="0" fillId="0" borderId="0" xfId="1" quotePrefix="1" applyFont="1">
      <alignment vertical="center"/>
    </xf>
    <xf numFmtId="0" fontId="4" fillId="0" borderId="0" xfId="6" applyFont="1" applyAlignment="1">
      <alignment horizontal="right"/>
    </xf>
    <xf numFmtId="0" fontId="18" fillId="0" borderId="3" xfId="1" applyFont="1" applyBorder="1" applyAlignment="1">
      <alignment horizontal="distributed" vertical="center" wrapText="1" justifyLastLine="1"/>
    </xf>
    <xf numFmtId="0" fontId="4" fillId="0" borderId="3" xfId="1" applyFont="1" applyBorder="1" applyAlignment="1">
      <alignment horizontal="center" vertical="center" wrapText="1" shrinkToFit="1"/>
    </xf>
    <xf numFmtId="0" fontId="18" fillId="0" borderId="10" xfId="1" applyFont="1" applyBorder="1" applyAlignment="1">
      <alignment horizontal="distributed" vertical="center" justifyLastLine="1" shrinkToFit="1"/>
    </xf>
    <xf numFmtId="0" fontId="4" fillId="0" borderId="10" xfId="6" applyFont="1" applyBorder="1" applyAlignment="1">
      <alignment horizontal="distributed" vertical="center" justifyLastLine="1"/>
    </xf>
    <xf numFmtId="181" fontId="4" fillId="0" borderId="10" xfId="1" applyNumberFormat="1" applyFont="1" applyBorder="1" applyAlignment="1">
      <alignment horizontal="distributed" vertical="center" justifyLastLine="1"/>
    </xf>
    <xf numFmtId="0" fontId="18" fillId="0" borderId="2" xfId="1" applyFont="1" applyBorder="1" applyAlignment="1">
      <alignment horizontal="distributed" vertical="center" wrapText="1" justifyLastLine="1"/>
    </xf>
    <xf numFmtId="0" fontId="18" fillId="0" borderId="2" xfId="1" applyFont="1" applyBorder="1" applyAlignment="1">
      <alignment horizontal="center" vertical="center" shrinkToFit="1"/>
    </xf>
    <xf numFmtId="181" fontId="4" fillId="0" borderId="4" xfId="6" applyNumberFormat="1" applyFont="1" applyBorder="1" applyAlignment="1">
      <alignment horizontal="distributed" vertical="center" justifyLastLine="1"/>
    </xf>
    <xf numFmtId="181" fontId="4" fillId="0" borderId="24" xfId="6" applyNumberFormat="1" applyFont="1" applyBorder="1" applyAlignment="1">
      <alignment horizontal="distributed" vertical="center" justifyLastLine="1"/>
    </xf>
    <xf numFmtId="0" fontId="4" fillId="0" borderId="4" xfId="6" applyFont="1" applyBorder="1" applyAlignment="1">
      <alignment horizontal="distributed" vertical="center" justifyLastLine="1"/>
    </xf>
    <xf numFmtId="0" fontId="4" fillId="0" borderId="25" xfId="6" applyFont="1" applyBorder="1" applyAlignment="1">
      <alignment horizontal="distributed" vertical="center" wrapText="1" justifyLastLine="1"/>
    </xf>
    <xf numFmtId="0" fontId="4" fillId="0" borderId="12" xfId="6" applyFont="1" applyBorder="1" applyAlignment="1">
      <alignment horizontal="distributed" vertical="center" wrapText="1" justifyLastLine="1"/>
    </xf>
    <xf numFmtId="0" fontId="20" fillId="0" borderId="26" xfId="1" applyFont="1" applyBorder="1" applyAlignment="1">
      <alignment horizontal="center" vertical="center" shrinkToFit="1"/>
    </xf>
    <xf numFmtId="0" fontId="20" fillId="0" borderId="27" xfId="1" applyFont="1" applyBorder="1" applyAlignment="1">
      <alignment horizontal="center" vertical="center" wrapText="1"/>
    </xf>
    <xf numFmtId="0" fontId="21" fillId="0" borderId="27" xfId="1" applyFont="1" applyBorder="1" applyAlignment="1">
      <alignment vertical="center" shrinkToFit="1"/>
    </xf>
    <xf numFmtId="0" fontId="21" fillId="0" borderId="27" xfId="6" applyFont="1" applyBorder="1" applyAlignment="1">
      <alignment vertical="center" shrinkToFit="1"/>
    </xf>
    <xf numFmtId="0" fontId="21" fillId="0" borderId="28" xfId="6" applyFont="1" applyBorder="1" applyAlignment="1">
      <alignment vertical="center" shrinkToFit="1"/>
    </xf>
    <xf numFmtId="38" fontId="21" fillId="0" borderId="29" xfId="2" applyFont="1" applyFill="1" applyBorder="1" applyAlignment="1">
      <alignment horizontal="right" vertical="center" wrapText="1"/>
    </xf>
    <xf numFmtId="38" fontId="21" fillId="0" borderId="30" xfId="2" applyFont="1" applyFill="1" applyBorder="1" applyAlignment="1">
      <alignment vertical="center" wrapText="1"/>
    </xf>
    <xf numFmtId="38" fontId="21" fillId="0" borderId="29" xfId="2" applyFont="1" applyFill="1" applyBorder="1" applyAlignment="1">
      <alignment horizontal="right" vertical="center"/>
    </xf>
    <xf numFmtId="38" fontId="21" fillId="0" borderId="31" xfId="2" applyFont="1" applyFill="1" applyBorder="1" applyAlignment="1">
      <alignment horizontal="right" vertical="center"/>
    </xf>
    <xf numFmtId="38" fontId="21" fillId="0" borderId="32" xfId="2" applyFont="1" applyFill="1" applyBorder="1" applyAlignment="1">
      <alignment horizontal="right" vertical="center"/>
    </xf>
    <xf numFmtId="0" fontId="20" fillId="0" borderId="33" xfId="1" applyFont="1" applyBorder="1" applyAlignment="1">
      <alignment horizontal="center" vertical="center" wrapText="1"/>
    </xf>
    <xf numFmtId="0" fontId="20" fillId="0" borderId="33" xfId="1" applyFont="1" applyBorder="1" applyAlignment="1">
      <alignment vertical="center" shrinkToFit="1"/>
    </xf>
    <xf numFmtId="0" fontId="21" fillId="0" borderId="33" xfId="1" applyFont="1" applyBorder="1" applyAlignment="1">
      <alignment vertical="center" shrinkToFit="1"/>
    </xf>
    <xf numFmtId="0" fontId="21" fillId="0" borderId="34" xfId="1" applyFont="1" applyBorder="1" applyAlignment="1">
      <alignment vertical="center" shrinkToFit="1"/>
    </xf>
    <xf numFmtId="38" fontId="21" fillId="0" borderId="35" xfId="2" applyFont="1" applyFill="1" applyBorder="1" applyAlignment="1">
      <alignment vertical="center" wrapText="1"/>
    </xf>
    <xf numFmtId="38" fontId="21" fillId="0" borderId="36" xfId="2" applyFont="1" applyFill="1" applyBorder="1" applyAlignment="1">
      <alignment vertical="center" wrapText="1"/>
    </xf>
    <xf numFmtId="38" fontId="21" fillId="0" borderId="35" xfId="2" applyFont="1" applyFill="1" applyBorder="1" applyAlignment="1">
      <alignment horizontal="right" vertical="center"/>
    </xf>
    <xf numFmtId="38" fontId="21" fillId="0" borderId="37" xfId="2" applyFont="1" applyFill="1" applyBorder="1" applyAlignment="1">
      <alignment horizontal="right" vertical="center"/>
    </xf>
    <xf numFmtId="38" fontId="21" fillId="0" borderId="36" xfId="2" applyFont="1" applyFill="1" applyBorder="1" applyAlignment="1">
      <alignment horizontal="right" vertical="center"/>
    </xf>
    <xf numFmtId="0" fontId="20" fillId="0" borderId="38" xfId="1" applyFont="1" applyBorder="1" applyAlignment="1">
      <alignment horizontal="center" vertical="center" shrinkToFit="1"/>
    </xf>
    <xf numFmtId="0" fontId="20" fillId="0" borderId="39" xfId="1" applyFont="1" applyBorder="1" applyAlignment="1">
      <alignment horizontal="center" vertical="center" wrapText="1"/>
    </xf>
    <xf numFmtId="0" fontId="20" fillId="0" borderId="39" xfId="1" applyFont="1" applyBorder="1" applyAlignment="1">
      <alignment vertical="center" shrinkToFit="1"/>
    </xf>
    <xf numFmtId="0" fontId="21" fillId="0" borderId="39" xfId="1" applyFont="1" applyBorder="1" applyAlignment="1">
      <alignment vertical="center" shrinkToFit="1"/>
    </xf>
    <xf numFmtId="0" fontId="21" fillId="0" borderId="40" xfId="1" applyFont="1" applyBorder="1" applyAlignment="1">
      <alignment vertical="center" shrinkToFit="1"/>
    </xf>
    <xf numFmtId="38" fontId="21" fillId="0" borderId="41" xfId="2" applyFont="1" applyFill="1" applyBorder="1" applyAlignment="1">
      <alignment vertical="center" wrapText="1"/>
    </xf>
    <xf numFmtId="38" fontId="21" fillId="0" borderId="42" xfId="2" applyFont="1" applyFill="1" applyBorder="1" applyAlignment="1">
      <alignment vertical="center" wrapText="1"/>
    </xf>
    <xf numFmtId="38" fontId="21" fillId="0" borderId="41" xfId="2" applyFont="1" applyFill="1" applyBorder="1" applyAlignment="1">
      <alignment horizontal="right" vertical="center"/>
    </xf>
    <xf numFmtId="38" fontId="21" fillId="0" borderId="43" xfId="2" applyFont="1" applyFill="1" applyBorder="1" applyAlignment="1">
      <alignment horizontal="right" vertical="center"/>
    </xf>
    <xf numFmtId="38" fontId="21" fillId="0" borderId="42" xfId="2" applyFont="1" applyFill="1" applyBorder="1" applyAlignment="1">
      <alignment horizontal="right" vertical="center"/>
    </xf>
    <xf numFmtId="38" fontId="4" fillId="0" borderId="0" xfId="1" applyNumberFormat="1" applyFont="1">
      <alignment vertical="center"/>
    </xf>
    <xf numFmtId="0" fontId="21" fillId="0" borderId="44" xfId="1" applyFont="1" applyBorder="1" applyAlignment="1">
      <alignment horizontal="center" vertical="center" wrapText="1" shrinkToFit="1"/>
    </xf>
    <xf numFmtId="0" fontId="20" fillId="0" borderId="45" xfId="1" applyFont="1" applyBorder="1" applyAlignment="1">
      <alignment horizontal="center" vertical="center" wrapText="1"/>
    </xf>
    <xf numFmtId="0" fontId="20" fillId="0" borderId="45" xfId="1" applyFont="1" applyBorder="1" applyAlignment="1">
      <alignment vertical="center" shrinkToFit="1"/>
    </xf>
    <xf numFmtId="0" fontId="21" fillId="0" borderId="45" xfId="6" applyFont="1" applyBorder="1" applyAlignment="1">
      <alignment vertical="center" shrinkToFit="1"/>
    </xf>
    <xf numFmtId="0" fontId="21" fillId="0" borderId="46" xfId="6" applyFont="1" applyBorder="1" applyAlignment="1">
      <alignment vertical="center" shrinkToFit="1"/>
    </xf>
    <xf numFmtId="38" fontId="21" fillId="0" borderId="29" xfId="2" applyFont="1" applyFill="1" applyBorder="1" applyAlignment="1">
      <alignment vertical="center"/>
    </xf>
    <xf numFmtId="38" fontId="21" fillId="0" borderId="30" xfId="2" applyFont="1" applyFill="1" applyBorder="1" applyAlignment="1">
      <alignment vertical="center"/>
    </xf>
    <xf numFmtId="38" fontId="21" fillId="0" borderId="47" xfId="2" applyFont="1" applyFill="1" applyBorder="1" applyAlignment="1">
      <alignment horizontal="right" vertical="center"/>
    </xf>
    <xf numFmtId="38" fontId="21" fillId="0" borderId="30" xfId="2" applyFont="1" applyFill="1" applyBorder="1" applyAlignment="1">
      <alignment horizontal="right" vertical="center"/>
    </xf>
    <xf numFmtId="0" fontId="20" fillId="0" borderId="26" xfId="1" applyFont="1" applyBorder="1" applyAlignment="1">
      <alignment horizontal="center" vertical="center" shrinkToFit="1"/>
    </xf>
    <xf numFmtId="0" fontId="21" fillId="0" borderId="33" xfId="6" applyFont="1" applyBorder="1" applyAlignment="1">
      <alignment vertical="center" shrinkToFit="1"/>
    </xf>
    <xf numFmtId="0" fontId="21" fillId="0" borderId="34" xfId="6" applyFont="1" applyBorder="1" applyAlignment="1">
      <alignment vertical="center" shrinkToFit="1"/>
    </xf>
    <xf numFmtId="38" fontId="21" fillId="0" borderId="35" xfId="2" applyFont="1" applyFill="1" applyBorder="1" applyAlignment="1">
      <alignment vertical="center"/>
    </xf>
    <xf numFmtId="38" fontId="21" fillId="0" borderId="36" xfId="2" applyFont="1" applyFill="1" applyBorder="1" applyAlignment="1">
      <alignment vertical="center"/>
    </xf>
    <xf numFmtId="38" fontId="21" fillId="0" borderId="37" xfId="2" applyFont="1" applyFill="1" applyBorder="1" applyAlignment="1">
      <alignment vertical="center"/>
    </xf>
    <xf numFmtId="0" fontId="20" fillId="0" borderId="38" xfId="1" applyFont="1" applyBorder="1" applyAlignment="1">
      <alignment horizontal="center" vertical="center" shrinkToFit="1"/>
    </xf>
    <xf numFmtId="38" fontId="21" fillId="0" borderId="41" xfId="2" applyFont="1" applyFill="1" applyBorder="1" applyAlignment="1">
      <alignment vertical="center"/>
    </xf>
    <xf numFmtId="38" fontId="21" fillId="0" borderId="43" xfId="2" applyFont="1" applyFill="1" applyBorder="1" applyAlignment="1">
      <alignment vertical="center"/>
    </xf>
    <xf numFmtId="38" fontId="21" fillId="0" borderId="42" xfId="2" applyFont="1" applyFill="1" applyBorder="1" applyAlignment="1">
      <alignment vertical="center"/>
    </xf>
    <xf numFmtId="0" fontId="20" fillId="0" borderId="44" xfId="1" applyFont="1" applyBorder="1" applyAlignment="1">
      <alignment horizontal="center" vertical="center" shrinkToFit="1"/>
    </xf>
    <xf numFmtId="0" fontId="21" fillId="0" borderId="45" xfId="1" applyFont="1" applyBorder="1" applyAlignment="1">
      <alignment vertical="center" shrinkToFit="1"/>
    </xf>
    <xf numFmtId="0" fontId="21" fillId="0" borderId="46" xfId="1" applyFont="1" applyBorder="1" applyAlignment="1">
      <alignment vertical="center" shrinkToFit="1"/>
    </xf>
    <xf numFmtId="38" fontId="21" fillId="0" borderId="29" xfId="2" applyFont="1" applyFill="1" applyBorder="1" applyAlignment="1">
      <alignment vertical="center" wrapText="1"/>
    </xf>
    <xf numFmtId="38" fontId="21" fillId="0" borderId="47" xfId="2" applyFont="1" applyFill="1" applyBorder="1" applyAlignment="1">
      <alignment vertical="center"/>
    </xf>
    <xf numFmtId="38" fontId="21" fillId="0" borderId="35" xfId="2" applyFont="1" applyFill="1" applyBorder="1">
      <alignment vertical="center"/>
    </xf>
    <xf numFmtId="38" fontId="21" fillId="0" borderId="37" xfId="2" applyFont="1" applyFill="1" applyBorder="1">
      <alignment vertical="center"/>
    </xf>
    <xf numFmtId="38" fontId="21" fillId="0" borderId="36" xfId="2" applyFont="1" applyFill="1" applyBorder="1">
      <alignment vertical="center"/>
    </xf>
    <xf numFmtId="0" fontId="20" fillId="0" borderId="48" xfId="1" applyFont="1" applyBorder="1" applyAlignment="1">
      <alignment horizontal="center" vertical="center" shrinkToFit="1"/>
    </xf>
    <xf numFmtId="38" fontId="21" fillId="0" borderId="49" xfId="2" applyFont="1" applyFill="1" applyBorder="1" applyAlignment="1">
      <alignment vertical="center" wrapText="1"/>
    </xf>
    <xf numFmtId="38" fontId="21" fillId="0" borderId="50" xfId="2" applyFont="1" applyFill="1" applyBorder="1" applyAlignment="1">
      <alignment vertical="center" wrapText="1"/>
    </xf>
    <xf numFmtId="38" fontId="21" fillId="0" borderId="41" xfId="2" applyFont="1" applyFill="1" applyBorder="1">
      <alignment vertical="center"/>
    </xf>
    <xf numFmtId="38" fontId="21" fillId="0" borderId="43" xfId="2" applyFont="1" applyFill="1" applyBorder="1">
      <alignment vertical="center"/>
    </xf>
    <xf numFmtId="38" fontId="21" fillId="0" borderId="42" xfId="2" applyFont="1" applyFill="1" applyBorder="1">
      <alignment vertical="center"/>
    </xf>
    <xf numFmtId="0" fontId="3" fillId="0" borderId="0" xfId="7" applyFont="1">
      <alignment vertical="center"/>
    </xf>
    <xf numFmtId="0" fontId="1" fillId="0" borderId="0" xfId="7">
      <alignment vertical="center"/>
    </xf>
    <xf numFmtId="0" fontId="8" fillId="0" borderId="0" xfId="8">
      <alignment vertical="center"/>
    </xf>
    <xf numFmtId="0" fontId="22" fillId="0" borderId="0" xfId="7" applyFont="1" applyAlignment="1">
      <alignment vertical="center" shrinkToFit="1"/>
    </xf>
    <xf numFmtId="0" fontId="4" fillId="0" borderId="0" xfId="7" applyFont="1" applyAlignment="1">
      <alignment horizontal="center" vertical="center" shrinkToFit="1"/>
    </xf>
    <xf numFmtId="0" fontId="4" fillId="0" borderId="0" xfId="7" applyFont="1">
      <alignment vertical="center"/>
    </xf>
    <xf numFmtId="0" fontId="4" fillId="0" borderId="51" xfId="7" applyFont="1" applyBorder="1" applyAlignment="1">
      <alignment vertical="center" shrinkToFit="1"/>
    </xf>
    <xf numFmtId="0" fontId="4" fillId="0" borderId="51" xfId="7" applyFont="1" applyBorder="1" applyAlignment="1">
      <alignment horizontal="center" vertical="center" shrinkToFit="1"/>
    </xf>
    <xf numFmtId="0" fontId="4" fillId="0" borderId="51" xfId="7" applyFont="1" applyBorder="1">
      <alignment vertical="center"/>
    </xf>
    <xf numFmtId="0" fontId="4" fillId="0" borderId="51" xfId="7" applyFont="1" applyBorder="1" applyAlignment="1">
      <alignment horizontal="right"/>
    </xf>
    <xf numFmtId="0" fontId="4" fillId="0" borderId="0" xfId="7" applyFont="1" applyAlignment="1">
      <alignment horizontal="center" vertical="center"/>
    </xf>
    <xf numFmtId="0" fontId="4" fillId="0" borderId="10" xfId="7" applyFont="1" applyBorder="1" applyAlignment="1">
      <alignment horizontal="distributed" vertical="center" justifyLastLine="1" shrinkToFit="1"/>
    </xf>
    <xf numFmtId="0" fontId="4" fillId="0" borderId="10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 wrapText="1"/>
    </xf>
    <xf numFmtId="0" fontId="4" fillId="0" borderId="3" xfId="7" applyFont="1" applyBorder="1" applyAlignment="1">
      <alignment vertical="center" shrinkToFit="1"/>
    </xf>
    <xf numFmtId="0" fontId="4" fillId="0" borderId="52" xfId="7" applyFont="1" applyBorder="1" applyAlignment="1">
      <alignment horizontal="center" vertical="center" shrinkToFit="1"/>
    </xf>
    <xf numFmtId="38" fontId="4" fillId="0" borderId="52" xfId="9" applyFont="1" applyBorder="1">
      <alignment vertical="center"/>
    </xf>
    <xf numFmtId="38" fontId="4" fillId="0" borderId="52" xfId="9" applyFont="1" applyBorder="1" applyAlignment="1">
      <alignment vertical="center"/>
    </xf>
    <xf numFmtId="38" fontId="4" fillId="0" borderId="52" xfId="9" applyFont="1" applyBorder="1" applyAlignment="1">
      <alignment horizontal="right" vertical="center"/>
    </xf>
    <xf numFmtId="0" fontId="4" fillId="0" borderId="2" xfId="7" applyFont="1" applyBorder="1" applyAlignment="1">
      <alignment vertical="center" shrinkToFit="1"/>
    </xf>
    <xf numFmtId="0" fontId="4" fillId="0" borderId="53" xfId="7" applyFont="1" applyBorder="1" applyAlignment="1">
      <alignment horizontal="center" vertical="center" shrinkToFit="1"/>
    </xf>
    <xf numFmtId="38" fontId="4" fillId="0" borderId="53" xfId="9" applyFont="1" applyBorder="1">
      <alignment vertical="center"/>
    </xf>
    <xf numFmtId="38" fontId="4" fillId="0" borderId="53" xfId="9" applyFont="1" applyBorder="1" applyAlignment="1">
      <alignment vertical="center"/>
    </xf>
    <xf numFmtId="38" fontId="4" fillId="0" borderId="53" xfId="9" applyFont="1" applyBorder="1" applyAlignment="1">
      <alignment horizontal="right" vertical="center"/>
    </xf>
    <xf numFmtId="0" fontId="4" fillId="0" borderId="0" xfId="7" applyFont="1" applyAlignment="1">
      <alignment vertical="center" shrinkToFit="1"/>
    </xf>
    <xf numFmtId="38" fontId="4" fillId="0" borderId="52" xfId="9" applyFont="1" applyBorder="1" applyAlignment="1">
      <alignment vertical="center" shrinkToFit="1"/>
    </xf>
    <xf numFmtId="38" fontId="4" fillId="0" borderId="52" xfId="9" applyFont="1" applyBorder="1" applyAlignment="1">
      <alignment horizontal="right" vertical="center" shrinkToFit="1"/>
    </xf>
    <xf numFmtId="38" fontId="4" fillId="0" borderId="53" xfId="9" applyFont="1" applyBorder="1" applyAlignment="1">
      <alignment vertical="center" shrinkToFit="1"/>
    </xf>
    <xf numFmtId="38" fontId="4" fillId="0" borderId="53" xfId="9" applyFont="1" applyBorder="1" applyAlignment="1">
      <alignment horizontal="right" vertical="center" shrinkToFit="1"/>
    </xf>
    <xf numFmtId="38" fontId="4" fillId="0" borderId="52" xfId="9" applyFont="1" applyFill="1" applyBorder="1" applyAlignment="1">
      <alignment vertical="center" shrinkToFit="1"/>
    </xf>
    <xf numFmtId="38" fontId="4" fillId="0" borderId="52" xfId="9" applyFont="1" applyFill="1" applyBorder="1" applyAlignment="1">
      <alignment horizontal="right" vertical="center" shrinkToFit="1"/>
    </xf>
    <xf numFmtId="38" fontId="4" fillId="0" borderId="53" xfId="9" applyFont="1" applyFill="1" applyBorder="1" applyAlignment="1">
      <alignment vertical="center" shrinkToFit="1"/>
    </xf>
    <xf numFmtId="38" fontId="4" fillId="0" borderId="53" xfId="9" applyFont="1" applyFill="1" applyBorder="1" applyAlignment="1">
      <alignment horizontal="right" vertical="center" shrinkToFit="1"/>
    </xf>
    <xf numFmtId="38" fontId="4" fillId="0" borderId="3" xfId="9" applyFont="1" applyFill="1" applyBorder="1" applyAlignment="1">
      <alignment horizontal="right" vertical="center" shrinkToFit="1"/>
    </xf>
    <xf numFmtId="38" fontId="4" fillId="0" borderId="2" xfId="9" applyFont="1" applyFill="1" applyBorder="1" applyAlignment="1">
      <alignment horizontal="right" vertical="center" shrinkToFit="1"/>
    </xf>
    <xf numFmtId="0" fontId="4" fillId="0" borderId="17" xfId="7" applyFont="1" applyBorder="1" applyAlignment="1">
      <alignment vertical="center" shrinkToFit="1"/>
    </xf>
    <xf numFmtId="0" fontId="4" fillId="0" borderId="20" xfId="7" applyFont="1" applyBorder="1" applyAlignment="1">
      <alignment vertical="center" shrinkToFit="1"/>
    </xf>
    <xf numFmtId="38" fontId="4" fillId="0" borderId="10" xfId="9" applyFont="1" applyFill="1" applyBorder="1" applyAlignment="1">
      <alignment vertical="center" shrinkToFit="1"/>
    </xf>
    <xf numFmtId="38" fontId="4" fillId="0" borderId="0" xfId="7" applyNumberFormat="1" applyFont="1">
      <alignment vertical="center"/>
    </xf>
    <xf numFmtId="0" fontId="4" fillId="0" borderId="0" xfId="7" applyFont="1" applyAlignment="1">
      <alignment horizontal="right" vertical="center"/>
    </xf>
    <xf numFmtId="0" fontId="21" fillId="0" borderId="0" xfId="8" applyFont="1">
      <alignment vertical="center"/>
    </xf>
    <xf numFmtId="0" fontId="23" fillId="0" borderId="0" xfId="7" applyFont="1">
      <alignment vertical="center"/>
    </xf>
    <xf numFmtId="0" fontId="15" fillId="0" borderId="0" xfId="8" applyFont="1">
      <alignment vertical="center"/>
    </xf>
    <xf numFmtId="0" fontId="4" fillId="0" borderId="3" xfId="7" applyFont="1" applyBorder="1" applyAlignment="1">
      <alignment horizontal="center" vertical="center" shrinkToFit="1"/>
    </xf>
    <xf numFmtId="0" fontId="4" fillId="0" borderId="20" xfId="7" applyFont="1" applyBorder="1" applyAlignment="1">
      <alignment horizontal="center" vertical="center" shrinkToFit="1"/>
    </xf>
    <xf numFmtId="0" fontId="4" fillId="0" borderId="10" xfId="7" applyFont="1" applyBorder="1" applyAlignment="1">
      <alignment horizontal="center" vertical="center" shrinkToFit="1"/>
    </xf>
    <xf numFmtId="0" fontId="4" fillId="0" borderId="1" xfId="7" applyFont="1" applyBorder="1" applyAlignment="1">
      <alignment horizontal="center" vertical="center" shrinkToFit="1"/>
    </xf>
    <xf numFmtId="0" fontId="4" fillId="0" borderId="17" xfId="7" applyFont="1" applyBorder="1" applyAlignment="1">
      <alignment horizontal="center" vertical="center" shrinkToFit="1"/>
    </xf>
    <xf numFmtId="0" fontId="4" fillId="0" borderId="3" xfId="7" applyFont="1" applyBorder="1" applyAlignment="1">
      <alignment horizontal="center" vertical="center" shrinkToFit="1"/>
    </xf>
    <xf numFmtId="0" fontId="4" fillId="0" borderId="54" xfId="7" applyFont="1" applyBorder="1" applyAlignment="1">
      <alignment horizontal="center" vertical="center" shrinkToFit="1"/>
    </xf>
    <xf numFmtId="0" fontId="4" fillId="0" borderId="5" xfId="7" applyFont="1" applyBorder="1" applyAlignment="1">
      <alignment horizontal="center" vertical="center" shrinkToFit="1"/>
    </xf>
    <xf numFmtId="0" fontId="4" fillId="0" borderId="4" xfId="7" applyFont="1" applyBorder="1" applyAlignment="1">
      <alignment horizontal="center" vertical="center" shrinkToFit="1"/>
    </xf>
    <xf numFmtId="0" fontId="4" fillId="0" borderId="22" xfId="7" applyFont="1" applyBorder="1" applyAlignment="1">
      <alignment horizontal="center" vertical="center" shrinkToFit="1"/>
    </xf>
    <xf numFmtId="0" fontId="4" fillId="0" borderId="55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center" vertical="center" shrinkToFit="1"/>
    </xf>
    <xf numFmtId="0" fontId="4" fillId="0" borderId="2" xfId="7" applyFont="1" applyBorder="1" applyAlignment="1">
      <alignment horizontal="right" vertical="center" shrinkToFit="1"/>
    </xf>
    <xf numFmtId="0" fontId="4" fillId="0" borderId="56" xfId="7" applyFont="1" applyBorder="1" applyAlignment="1">
      <alignment horizontal="right" vertical="center" shrinkToFit="1"/>
    </xf>
    <xf numFmtId="0" fontId="4" fillId="0" borderId="9" xfId="7" applyFont="1" applyBorder="1" applyAlignment="1">
      <alignment horizontal="right" vertical="center" shrinkToFit="1"/>
    </xf>
    <xf numFmtId="0" fontId="4" fillId="0" borderId="8" xfId="7" applyFont="1" applyBorder="1" applyAlignment="1">
      <alignment horizontal="right" vertical="center" shrinkToFit="1"/>
    </xf>
    <xf numFmtId="0" fontId="4" fillId="0" borderId="16" xfId="7" applyFont="1" applyBorder="1" applyAlignment="1">
      <alignment horizontal="right" vertical="center" shrinkToFit="1"/>
    </xf>
    <xf numFmtId="0" fontId="4" fillId="0" borderId="57" xfId="7" applyFont="1" applyBorder="1" applyAlignment="1">
      <alignment horizontal="right" vertical="center" shrinkToFit="1"/>
    </xf>
    <xf numFmtId="0" fontId="4" fillId="0" borderId="2" xfId="7" applyFont="1" applyBorder="1" applyAlignment="1">
      <alignment horizontal="center" vertical="center"/>
    </xf>
    <xf numFmtId="38" fontId="4" fillId="0" borderId="2" xfId="9" applyFont="1" applyBorder="1" applyAlignment="1">
      <alignment horizontal="right" vertical="center" shrinkToFit="1"/>
    </xf>
    <xf numFmtId="38" fontId="4" fillId="0" borderId="8" xfId="9" applyFont="1" applyBorder="1" applyAlignment="1">
      <alignment horizontal="right" vertical="center"/>
    </xf>
    <xf numFmtId="38" fontId="4" fillId="0" borderId="9" xfId="9" applyFont="1" applyBorder="1" applyAlignment="1">
      <alignment horizontal="right" vertical="center"/>
    </xf>
    <xf numFmtId="38" fontId="4" fillId="0" borderId="16" xfId="9" applyFont="1" applyBorder="1" applyAlignment="1">
      <alignment horizontal="right" vertical="center"/>
    </xf>
    <xf numFmtId="38" fontId="4" fillId="0" borderId="57" xfId="9" applyFont="1" applyBorder="1" applyAlignment="1">
      <alignment horizontal="right" vertical="center"/>
    </xf>
    <xf numFmtId="38" fontId="4" fillId="0" borderId="2" xfId="9" applyFont="1" applyBorder="1" applyAlignment="1">
      <alignment horizontal="right" vertical="center"/>
    </xf>
    <xf numFmtId="0" fontId="4" fillId="0" borderId="10" xfId="7" applyFont="1" applyBorder="1" applyAlignment="1">
      <alignment horizontal="center" vertical="center" shrinkToFit="1"/>
    </xf>
    <xf numFmtId="38" fontId="4" fillId="0" borderId="11" xfId="9" applyFont="1" applyBorder="1" applyAlignment="1">
      <alignment horizontal="right" vertical="center"/>
    </xf>
    <xf numFmtId="38" fontId="4" fillId="0" borderId="12" xfId="9" applyFont="1" applyBorder="1" applyAlignment="1">
      <alignment horizontal="right" vertical="center"/>
    </xf>
    <xf numFmtId="38" fontId="4" fillId="0" borderId="20" xfId="9" applyFont="1" applyBorder="1" applyAlignment="1">
      <alignment horizontal="right" vertical="center"/>
    </xf>
    <xf numFmtId="38" fontId="4" fillId="0" borderId="58" xfId="9" applyFont="1" applyBorder="1" applyAlignment="1">
      <alignment horizontal="right" vertical="center"/>
    </xf>
    <xf numFmtId="38" fontId="4" fillId="0" borderId="10" xfId="9" applyFont="1" applyBorder="1" applyAlignment="1">
      <alignment horizontal="right" vertical="center"/>
    </xf>
    <xf numFmtId="38" fontId="4" fillId="0" borderId="56" xfId="9" applyFont="1" applyBorder="1" applyAlignment="1">
      <alignment horizontal="right" vertical="center"/>
    </xf>
    <xf numFmtId="38" fontId="4" fillId="0" borderId="59" xfId="9" applyFont="1" applyBorder="1" applyAlignment="1">
      <alignment horizontal="right" vertical="center"/>
    </xf>
    <xf numFmtId="38" fontId="4" fillId="0" borderId="2" xfId="9" applyFont="1" applyFill="1" applyBorder="1" applyAlignment="1">
      <alignment horizontal="right" vertical="center"/>
    </xf>
    <xf numFmtId="38" fontId="4" fillId="0" borderId="56" xfId="9" applyFont="1" applyFill="1" applyBorder="1" applyAlignment="1">
      <alignment horizontal="right" vertical="center"/>
    </xf>
    <xf numFmtId="38" fontId="4" fillId="0" borderId="57" xfId="9" applyFont="1" applyFill="1" applyBorder="1" applyAlignment="1">
      <alignment horizontal="right" vertical="center"/>
    </xf>
    <xf numFmtId="38" fontId="4" fillId="0" borderId="8" xfId="9" applyFont="1" applyFill="1" applyBorder="1" applyAlignment="1">
      <alignment horizontal="right" vertical="center"/>
    </xf>
    <xf numFmtId="38" fontId="4" fillId="0" borderId="9" xfId="9" applyFont="1" applyFill="1" applyBorder="1" applyAlignment="1">
      <alignment horizontal="right" vertical="center"/>
    </xf>
    <xf numFmtId="38" fontId="4" fillId="0" borderId="16" xfId="9" applyFont="1" applyFill="1" applyBorder="1" applyAlignment="1">
      <alignment horizontal="right" vertical="center"/>
    </xf>
    <xf numFmtId="38" fontId="4" fillId="0" borderId="10" xfId="9" applyFont="1" applyFill="1" applyBorder="1" applyAlignment="1">
      <alignment horizontal="right" vertical="center"/>
    </xf>
    <xf numFmtId="0" fontId="4" fillId="0" borderId="0" xfId="7" applyFont="1" applyAlignment="1">
      <alignment horizontal="left" vertical="center"/>
    </xf>
    <xf numFmtId="38" fontId="4" fillId="0" borderId="0" xfId="9" applyFont="1" applyFill="1" applyBorder="1" applyAlignment="1">
      <alignment horizontal="right" vertical="center"/>
    </xf>
    <xf numFmtId="0" fontId="4" fillId="0" borderId="0" xfId="6" applyFont="1" applyAlignment="1">
      <alignment vertical="center"/>
    </xf>
    <xf numFmtId="0" fontId="1" fillId="0" borderId="0" xfId="6" applyFont="1" applyAlignment="1">
      <alignment vertical="center"/>
    </xf>
    <xf numFmtId="0" fontId="4" fillId="0" borderId="3" xfId="6" applyFont="1" applyBorder="1" applyAlignment="1">
      <alignment horizontal="distributed" vertical="center" justifyLastLine="1"/>
    </xf>
    <xf numFmtId="0" fontId="4" fillId="0" borderId="3" xfId="6" applyFont="1" applyBorder="1" applyAlignment="1">
      <alignment horizontal="center" vertical="center" justifyLastLine="1"/>
    </xf>
    <xf numFmtId="0" fontId="4" fillId="0" borderId="14" xfId="6" applyFont="1" applyBorder="1" applyAlignment="1">
      <alignment horizontal="distributed" vertical="center" justifyLastLine="1"/>
    </xf>
    <xf numFmtId="0" fontId="4" fillId="0" borderId="60" xfId="6" applyFont="1" applyBorder="1" applyAlignment="1">
      <alignment horizontal="distributed" vertical="center" justifyLastLine="1"/>
    </xf>
    <xf numFmtId="0" fontId="4" fillId="0" borderId="22" xfId="6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4" fillId="0" borderId="2" xfId="6" applyFont="1" applyBorder="1" applyAlignment="1">
      <alignment horizontal="distributed" vertical="center" justifyLastLine="1"/>
    </xf>
    <xf numFmtId="0" fontId="4" fillId="0" borderId="2" xfId="6" applyFont="1" applyBorder="1" applyAlignment="1">
      <alignment horizontal="center" vertical="center" justifyLastLine="1"/>
    </xf>
    <xf numFmtId="0" fontId="4" fillId="0" borderId="61" xfId="6" applyFont="1" applyBorder="1" applyAlignment="1">
      <alignment horizontal="distributed" vertical="center" justifyLastLine="1"/>
    </xf>
    <xf numFmtId="0" fontId="4" fillId="0" borderId="62" xfId="6" applyFont="1" applyBorder="1" applyAlignment="1">
      <alignment horizontal="distributed" vertical="center" justifyLastLine="1"/>
    </xf>
    <xf numFmtId="0" fontId="4" fillId="0" borderId="62" xfId="6" applyFont="1" applyBorder="1" applyAlignment="1">
      <alignment horizontal="distributed" vertical="center" wrapText="1" justifyLastLine="1"/>
    </xf>
    <xf numFmtId="0" fontId="25" fillId="0" borderId="62" xfId="6" applyFont="1" applyBorder="1" applyAlignment="1">
      <alignment horizontal="distributed" vertical="center" wrapText="1" justifyLastLine="1"/>
    </xf>
    <xf numFmtId="0" fontId="25" fillId="0" borderId="63" xfId="6" applyFont="1" applyBorder="1" applyAlignment="1">
      <alignment horizontal="distributed" vertical="center" wrapText="1" justifyLastLine="1"/>
    </xf>
    <xf numFmtId="0" fontId="4" fillId="0" borderId="10" xfId="6" applyFont="1" applyBorder="1" applyAlignment="1">
      <alignment horizontal="center" vertical="center"/>
    </xf>
    <xf numFmtId="181" fontId="5" fillId="0" borderId="10" xfId="6" applyNumberFormat="1" applyFont="1" applyBorder="1" applyAlignment="1">
      <alignment vertical="center"/>
    </xf>
    <xf numFmtId="181" fontId="4" fillId="0" borderId="11" xfId="2" applyNumberFormat="1" applyFont="1" applyBorder="1" applyAlignment="1">
      <alignment vertical="center"/>
    </xf>
    <xf numFmtId="181" fontId="4" fillId="0" borderId="25" xfId="2" applyNumberFormat="1" applyFont="1" applyBorder="1" applyAlignment="1">
      <alignment vertical="center"/>
    </xf>
    <xf numFmtId="181" fontId="4" fillId="0" borderId="25" xfId="1" applyNumberFormat="1" applyFont="1" applyBorder="1">
      <alignment vertical="center"/>
    </xf>
    <xf numFmtId="181" fontId="4" fillId="0" borderId="12" xfId="1" applyNumberFormat="1" applyFont="1" applyBorder="1">
      <alignment vertical="center"/>
    </xf>
    <xf numFmtId="181" fontId="4" fillId="0" borderId="12" xfId="2" applyNumberFormat="1" applyFont="1" applyBorder="1" applyAlignment="1">
      <alignment vertical="center"/>
    </xf>
    <xf numFmtId="181" fontId="4" fillId="0" borderId="17" xfId="2" applyNumberFormat="1" applyFont="1" applyBorder="1" applyAlignment="1">
      <alignment vertical="center"/>
    </xf>
    <xf numFmtId="181" fontId="4" fillId="0" borderId="58" xfId="2" applyNumberFormat="1" applyFont="1" applyBorder="1" applyAlignment="1">
      <alignment vertical="center"/>
    </xf>
    <xf numFmtId="181" fontId="4" fillId="0" borderId="21" xfId="2" applyNumberFormat="1" applyFont="1" applyBorder="1" applyAlignment="1">
      <alignment vertical="center"/>
    </xf>
    <xf numFmtId="181" fontId="4" fillId="0" borderId="17" xfId="2" applyNumberFormat="1" applyFont="1" applyFill="1" applyBorder="1" applyAlignment="1">
      <alignment vertical="center"/>
    </xf>
    <xf numFmtId="181" fontId="4" fillId="0" borderId="58" xfId="2" applyNumberFormat="1" applyFont="1" applyFill="1" applyBorder="1" applyAlignment="1">
      <alignment vertical="center"/>
    </xf>
    <xf numFmtId="181" fontId="4" fillId="0" borderId="25" xfId="2" applyNumberFormat="1" applyFont="1" applyFill="1" applyBorder="1" applyAlignment="1">
      <alignment vertical="center"/>
    </xf>
    <xf numFmtId="181" fontId="4" fillId="0" borderId="21" xfId="2" applyNumberFormat="1" applyFont="1" applyFill="1" applyBorder="1" applyAlignment="1">
      <alignment vertical="center"/>
    </xf>
    <xf numFmtId="181" fontId="4" fillId="0" borderId="12" xfId="2" applyNumberFormat="1" applyFont="1" applyFill="1" applyBorder="1" applyAlignment="1">
      <alignment vertical="center"/>
    </xf>
    <xf numFmtId="0" fontId="21" fillId="0" borderId="10" xfId="6" applyFont="1" applyBorder="1" applyAlignment="1">
      <alignment horizontal="center" vertical="center"/>
    </xf>
    <xf numFmtId="181" fontId="26" fillId="0" borderId="10" xfId="6" applyNumberFormat="1" applyFont="1" applyBorder="1" applyAlignment="1">
      <alignment vertical="center"/>
    </xf>
    <xf numFmtId="181" fontId="21" fillId="0" borderId="17" xfId="2" applyNumberFormat="1" applyFont="1" applyFill="1" applyBorder="1" applyAlignment="1">
      <alignment vertical="center"/>
    </xf>
    <xf numFmtId="181" fontId="21" fillId="0" borderId="58" xfId="2" applyNumberFormat="1" applyFont="1" applyFill="1" applyBorder="1" applyAlignment="1">
      <alignment vertical="center"/>
    </xf>
    <xf numFmtId="181" fontId="21" fillId="0" borderId="25" xfId="2" applyNumberFormat="1" applyFont="1" applyFill="1" applyBorder="1" applyAlignment="1">
      <alignment vertical="center"/>
    </xf>
    <xf numFmtId="181" fontId="21" fillId="0" borderId="21" xfId="2" applyNumberFormat="1" applyFont="1" applyFill="1" applyBorder="1" applyAlignment="1">
      <alignment vertical="center"/>
    </xf>
    <xf numFmtId="181" fontId="21" fillId="0" borderId="12" xfId="2" applyNumberFormat="1" applyFont="1" applyFill="1" applyBorder="1" applyAlignment="1">
      <alignment vertical="center"/>
    </xf>
    <xf numFmtId="0" fontId="27" fillId="0" borderId="0" xfId="1" applyFont="1">
      <alignment vertical="center"/>
    </xf>
    <xf numFmtId="0" fontId="29" fillId="0" borderId="0" xfId="10" applyFont="1">
      <alignment vertical="center"/>
    </xf>
    <xf numFmtId="0" fontId="15" fillId="0" borderId="0" xfId="10" applyFont="1">
      <alignment vertical="center"/>
    </xf>
    <xf numFmtId="0" fontId="1" fillId="0" borderId="0" xfId="10" applyFont="1">
      <alignment vertical="center"/>
    </xf>
    <xf numFmtId="38" fontId="21" fillId="0" borderId="0" xfId="11" applyFont="1" applyBorder="1" applyAlignment="1">
      <alignment horizontal="center" vertical="center"/>
    </xf>
    <xf numFmtId="38" fontId="15" fillId="0" borderId="0" xfId="11" applyFont="1" applyBorder="1" applyAlignment="1">
      <alignment horizontal="left" vertical="center"/>
    </xf>
    <xf numFmtId="38" fontId="21" fillId="0" borderId="0" xfId="11" applyFont="1" applyBorder="1" applyAlignment="1">
      <alignment horizontal="center" vertical="center" textRotation="255" wrapText="1"/>
    </xf>
    <xf numFmtId="38" fontId="21" fillId="0" borderId="0" xfId="11" applyFont="1" applyBorder="1" applyAlignment="1">
      <alignment horizontal="right" vertical="center"/>
    </xf>
    <xf numFmtId="38" fontId="21" fillId="0" borderId="3" xfId="11" applyFont="1" applyBorder="1" applyAlignment="1">
      <alignment horizontal="center" vertical="center"/>
    </xf>
    <xf numFmtId="38" fontId="21" fillId="0" borderId="14" xfId="11" applyFont="1" applyBorder="1" applyAlignment="1">
      <alignment horizontal="center" vertical="center"/>
    </xf>
    <xf numFmtId="38" fontId="21" fillId="0" borderId="60" xfId="11" applyFont="1" applyBorder="1" applyAlignment="1">
      <alignment horizontal="center" vertical="center"/>
    </xf>
    <xf numFmtId="38" fontId="21" fillId="0" borderId="22" xfId="11" applyFont="1" applyBorder="1" applyAlignment="1">
      <alignment horizontal="center" vertical="center"/>
    </xf>
    <xf numFmtId="38" fontId="21" fillId="0" borderId="1" xfId="11" applyFont="1" applyBorder="1" applyAlignment="1">
      <alignment horizontal="center" vertical="center"/>
    </xf>
    <xf numFmtId="38" fontId="21" fillId="0" borderId="1" xfId="11" applyFont="1" applyBorder="1" applyAlignment="1">
      <alignment horizontal="center" vertical="center" textRotation="255" wrapText="1"/>
    </xf>
    <xf numFmtId="38" fontId="21" fillId="0" borderId="3" xfId="11" applyFont="1" applyFill="1" applyBorder="1" applyAlignment="1">
      <alignment horizontal="center" vertical="top" textRotation="255" wrapText="1"/>
    </xf>
    <xf numFmtId="38" fontId="21" fillId="0" borderId="2" xfId="11" applyFont="1" applyBorder="1" applyAlignment="1">
      <alignment horizontal="center" vertical="center"/>
    </xf>
    <xf numFmtId="38" fontId="21" fillId="0" borderId="16" xfId="11" applyFont="1" applyBorder="1" applyAlignment="1">
      <alignment horizontal="center" vertical="center" textRotation="255"/>
    </xf>
    <xf numFmtId="38" fontId="21" fillId="0" borderId="2" xfId="11" applyFont="1" applyBorder="1" applyAlignment="1">
      <alignment horizontal="center" vertical="center" textRotation="255" wrapText="1"/>
    </xf>
    <xf numFmtId="38" fontId="21" fillId="0" borderId="10" xfId="11" applyFont="1" applyBorder="1" applyAlignment="1">
      <alignment horizontal="distributed" vertical="center" textRotation="255" wrapText="1"/>
    </xf>
    <xf numFmtId="38" fontId="21" fillId="0" borderId="10" xfId="11" applyFont="1" applyBorder="1" applyAlignment="1">
      <alignment horizontal="center" vertical="top" textRotation="255" wrapText="1"/>
    </xf>
    <xf numFmtId="38" fontId="21" fillId="0" borderId="2" xfId="11" applyFont="1" applyFill="1" applyBorder="1" applyAlignment="1">
      <alignment horizontal="center" vertical="top" textRotation="255" wrapText="1"/>
    </xf>
    <xf numFmtId="38" fontId="21" fillId="0" borderId="10" xfId="11" applyFont="1" applyBorder="1" applyAlignment="1">
      <alignment horizontal="left" vertical="center" shrinkToFit="1"/>
    </xf>
    <xf numFmtId="38" fontId="26" fillId="0" borderId="10" xfId="11" applyFont="1" applyBorder="1" applyAlignment="1">
      <alignment horizontal="right" vertical="center" shrinkToFit="1"/>
    </xf>
    <xf numFmtId="38" fontId="31" fillId="0" borderId="10" xfId="11" applyFont="1" applyBorder="1" applyAlignment="1">
      <alignment horizontal="right" vertical="center" shrinkToFit="1"/>
    </xf>
    <xf numFmtId="38" fontId="5" fillId="0" borderId="10" xfId="11" applyFont="1" applyBorder="1" applyAlignment="1">
      <alignment horizontal="right" vertical="center" shrinkToFit="1"/>
    </xf>
    <xf numFmtId="38" fontId="25" fillId="0" borderId="10" xfId="11" applyFont="1" applyBorder="1" applyAlignment="1">
      <alignment horizontal="right" vertical="center" shrinkToFit="1"/>
    </xf>
    <xf numFmtId="38" fontId="25" fillId="0" borderId="10" xfId="11" applyFont="1" applyFill="1" applyBorder="1" applyAlignment="1">
      <alignment horizontal="right" vertical="center" shrinkToFit="1"/>
    </xf>
    <xf numFmtId="38" fontId="4" fillId="0" borderId="0" xfId="11" applyFont="1" applyBorder="1" applyAlignment="1">
      <alignment horizontal="center" vertical="center"/>
    </xf>
    <xf numFmtId="38" fontId="4" fillId="0" borderId="10" xfId="11" applyFont="1" applyBorder="1" applyAlignment="1">
      <alignment horizontal="left" vertical="center" shrinkToFit="1"/>
    </xf>
    <xf numFmtId="38" fontId="4" fillId="0" borderId="0" xfId="11" applyFont="1" applyBorder="1" applyAlignment="1">
      <alignment horizontal="left" vertical="center"/>
    </xf>
    <xf numFmtId="38" fontId="4" fillId="0" borderId="10" xfId="11" applyFont="1" applyFill="1" applyBorder="1" applyAlignment="1">
      <alignment horizontal="left" vertical="center" shrinkToFit="1"/>
    </xf>
    <xf numFmtId="38" fontId="5" fillId="0" borderId="10" xfId="11" applyFont="1" applyFill="1" applyBorder="1" applyAlignment="1">
      <alignment horizontal="right" vertical="center" shrinkToFit="1"/>
    </xf>
    <xf numFmtId="38" fontId="5" fillId="0" borderId="0" xfId="11" applyFont="1" applyBorder="1" applyAlignment="1">
      <alignment horizontal="left" vertical="center"/>
    </xf>
    <xf numFmtId="38" fontId="21" fillId="0" borderId="10" xfId="11" applyFont="1" applyFill="1" applyBorder="1" applyAlignment="1">
      <alignment horizontal="left" vertical="center" shrinkToFit="1"/>
    </xf>
    <xf numFmtId="38" fontId="26" fillId="0" borderId="10" xfId="11" applyFont="1" applyFill="1" applyBorder="1" applyAlignment="1">
      <alignment horizontal="right" vertical="center" shrinkToFit="1"/>
    </xf>
    <xf numFmtId="38" fontId="31" fillId="0" borderId="10" xfId="11" applyFont="1" applyFill="1" applyBorder="1" applyAlignment="1">
      <alignment horizontal="right" vertical="center" shrinkToFit="1"/>
    </xf>
    <xf numFmtId="38" fontId="21" fillId="0" borderId="0" xfId="11" applyFont="1" applyBorder="1" applyAlignment="1">
      <alignment horizontal="left" vertical="center"/>
    </xf>
    <xf numFmtId="38" fontId="4" fillId="0" borderId="0" xfId="11" applyFont="1" applyAlignment="1">
      <alignment horizontal="right" vertical="top"/>
    </xf>
    <xf numFmtId="38" fontId="4" fillId="0" borderId="0" xfId="11" applyFont="1" applyFill="1" applyBorder="1" applyAlignment="1">
      <alignment horizontal="left" vertical="center"/>
    </xf>
    <xf numFmtId="38" fontId="4" fillId="0" borderId="0" xfId="11" applyFont="1" applyFill="1" applyBorder="1" applyAlignment="1">
      <alignment horizontal="center" vertical="center"/>
    </xf>
    <xf numFmtId="38" fontId="4" fillId="0" borderId="0" xfId="11" applyFont="1" applyFill="1" applyBorder="1" applyAlignment="1">
      <alignment horizontal="center" vertical="center" textRotation="255" wrapText="1"/>
    </xf>
    <xf numFmtId="38" fontId="4" fillId="0" borderId="0" xfId="11" applyFont="1" applyFill="1" applyAlignment="1">
      <alignment horizontal="right" vertical="top"/>
    </xf>
    <xf numFmtId="38" fontId="21" fillId="0" borderId="0" xfId="11" applyFont="1" applyFill="1" applyBorder="1" applyAlignment="1">
      <alignment horizontal="center" vertical="center"/>
    </xf>
    <xf numFmtId="38" fontId="4" fillId="0" borderId="10" xfId="11" applyFont="1" applyFill="1" applyBorder="1" applyAlignment="1">
      <alignment horizontal="center" vertical="center"/>
    </xf>
    <xf numFmtId="38" fontId="4" fillId="0" borderId="10" xfId="11" applyFont="1" applyFill="1" applyBorder="1" applyAlignment="1">
      <alignment horizontal="center" vertical="center" wrapText="1"/>
    </xf>
    <xf numFmtId="38" fontId="21" fillId="0" borderId="0" xfId="11" applyFont="1" applyBorder="1" applyAlignment="1">
      <alignment vertical="center"/>
    </xf>
    <xf numFmtId="38" fontId="26" fillId="0" borderId="0" xfId="11" applyFont="1" applyBorder="1" applyAlignment="1">
      <alignment vertical="center"/>
    </xf>
    <xf numFmtId="38" fontId="4" fillId="0" borderId="10" xfId="11" applyFont="1" applyFill="1" applyBorder="1" applyAlignment="1">
      <alignment horizontal="center" vertical="center" shrinkToFit="1"/>
    </xf>
    <xf numFmtId="38" fontId="4" fillId="0" borderId="10" xfId="11" applyFont="1" applyFill="1" applyBorder="1" applyAlignment="1">
      <alignment horizontal="center" vertical="center" shrinkToFit="1"/>
    </xf>
    <xf numFmtId="38" fontId="5" fillId="0" borderId="10" xfId="11" applyFont="1" applyFill="1" applyBorder="1" applyAlignment="1">
      <alignment horizontal="center" vertical="center" shrinkToFit="1"/>
    </xf>
    <xf numFmtId="0" fontId="1" fillId="0" borderId="0" xfId="12" applyAlignment="1">
      <alignment vertical="center"/>
    </xf>
    <xf numFmtId="0" fontId="4" fillId="0" borderId="0" xfId="7" applyFont="1" applyAlignment="1">
      <alignment horizontal="right"/>
    </xf>
    <xf numFmtId="0" fontId="4" fillId="0" borderId="10" xfId="7" applyFont="1" applyBorder="1" applyAlignment="1">
      <alignment horizontal="distributed" vertical="center" justifyLastLine="1"/>
    </xf>
    <xf numFmtId="0" fontId="4" fillId="0" borderId="3" xfId="7" applyFont="1" applyBorder="1" applyAlignment="1">
      <alignment horizontal="distributed" vertical="center" justifyLastLine="1"/>
    </xf>
    <xf numFmtId="0" fontId="4" fillId="0" borderId="18" xfId="7" applyFont="1" applyBorder="1" applyAlignment="1">
      <alignment horizontal="distributed" vertical="center" justifyLastLine="1"/>
    </xf>
    <xf numFmtId="0" fontId="4" fillId="0" borderId="64" xfId="7" applyFont="1" applyBorder="1" applyAlignment="1">
      <alignment horizontal="distributed" vertical="center" justifyLastLine="1"/>
    </xf>
    <xf numFmtId="0" fontId="4" fillId="0" borderId="19" xfId="7" applyFont="1" applyBorder="1" applyAlignment="1">
      <alignment horizontal="distributed" vertical="center" justifyLastLine="1"/>
    </xf>
    <xf numFmtId="0" fontId="4" fillId="0" borderId="10" xfId="7" applyFont="1" applyBorder="1" applyAlignment="1">
      <alignment horizontal="center" vertical="center" wrapText="1"/>
    </xf>
    <xf numFmtId="0" fontId="4" fillId="0" borderId="18" xfId="7" applyFont="1" applyBorder="1" applyAlignment="1">
      <alignment horizontal="center" vertical="center" justifyLastLine="1"/>
    </xf>
    <xf numFmtId="0" fontId="4" fillId="0" borderId="64" xfId="7" applyFont="1" applyBorder="1" applyAlignment="1">
      <alignment horizontal="center" vertical="center" justifyLastLine="1"/>
    </xf>
    <xf numFmtId="0" fontId="4" fillId="0" borderId="19" xfId="7" applyFont="1" applyBorder="1" applyAlignment="1">
      <alignment horizontal="center" vertical="center" justifyLastLine="1"/>
    </xf>
    <xf numFmtId="0" fontId="4" fillId="0" borderId="15" xfId="7" applyFont="1" applyBorder="1" applyAlignment="1">
      <alignment horizontal="distributed" vertical="center" justifyLastLine="1"/>
    </xf>
    <xf numFmtId="0" fontId="4" fillId="0" borderId="6" xfId="7" applyFont="1" applyBorder="1" applyAlignment="1">
      <alignment horizontal="distributed" vertical="center" justifyLastLine="1"/>
    </xf>
    <xf numFmtId="0" fontId="4" fillId="0" borderId="65" xfId="7" applyFont="1" applyBorder="1" applyAlignment="1">
      <alignment horizontal="distributed" vertical="center" justifyLastLine="1"/>
    </xf>
    <xf numFmtId="0" fontId="4" fillId="0" borderId="66" xfId="7" applyFont="1" applyBorder="1" applyAlignment="1">
      <alignment horizontal="distributed" vertical="center" justifyLastLine="1"/>
    </xf>
    <xf numFmtId="0" fontId="4" fillId="0" borderId="67" xfId="7" applyFont="1" applyBorder="1" applyAlignment="1">
      <alignment horizontal="distributed" vertical="center" justifyLastLine="1"/>
    </xf>
    <xf numFmtId="0" fontId="4" fillId="0" borderId="10" xfId="7" applyFont="1" applyBorder="1" applyAlignment="1">
      <alignment horizontal="center" vertical="center"/>
    </xf>
    <xf numFmtId="0" fontId="4" fillId="0" borderId="8" xfId="7" applyFont="1" applyBorder="1" applyAlignment="1">
      <alignment horizontal="distributed" vertical="center" justifyLastLine="1"/>
    </xf>
    <xf numFmtId="0" fontId="4" fillId="0" borderId="68" xfId="7" applyFont="1" applyBorder="1" applyAlignment="1">
      <alignment horizontal="distributed" vertical="center" justifyLastLine="1"/>
    </xf>
    <xf numFmtId="0" fontId="4" fillId="0" borderId="57" xfId="7" applyFont="1" applyBorder="1" applyAlignment="1">
      <alignment horizontal="distributed" vertical="center" justifyLastLine="1"/>
    </xf>
    <xf numFmtId="0" fontId="4" fillId="0" borderId="63" xfId="7" applyFont="1" applyBorder="1" applyAlignment="1">
      <alignment horizontal="distributed" vertical="center" wrapText="1" justifyLastLine="1"/>
    </xf>
    <xf numFmtId="0" fontId="4" fillId="0" borderId="69" xfId="7" applyFont="1" applyBorder="1" applyAlignment="1">
      <alignment horizontal="distributed" vertical="center" wrapText="1" justifyLastLine="1"/>
    </xf>
    <xf numFmtId="0" fontId="4" fillId="0" borderId="69" xfId="7" applyFont="1" applyBorder="1" applyAlignment="1">
      <alignment horizontal="center" vertical="center" shrinkToFit="1"/>
    </xf>
    <xf numFmtId="0" fontId="4" fillId="0" borderId="70" xfId="7" applyFont="1" applyBorder="1" applyAlignment="1">
      <alignment horizontal="distributed" vertical="center" wrapText="1" justifyLastLine="1" shrinkToFit="1"/>
    </xf>
    <xf numFmtId="0" fontId="4" fillId="0" borderId="9" xfId="7" applyFont="1" applyBorder="1" applyAlignment="1">
      <alignment horizontal="distributed" vertical="center" wrapText="1" justifyLastLine="1"/>
    </xf>
    <xf numFmtId="0" fontId="4" fillId="0" borderId="11" xfId="7" applyFont="1" applyBorder="1" applyAlignment="1">
      <alignment horizontal="distributed" vertical="center" justifyLastLine="1"/>
    </xf>
    <xf numFmtId="0" fontId="4" fillId="0" borderId="25" xfId="7" applyFont="1" applyBorder="1" applyAlignment="1">
      <alignment horizontal="distributed" vertical="center" justifyLastLine="1"/>
    </xf>
    <xf numFmtId="0" fontId="4" fillId="0" borderId="58" xfId="7" applyFont="1" applyBorder="1" applyAlignment="1">
      <alignment horizontal="distributed" vertical="center" justifyLastLine="1"/>
    </xf>
    <xf numFmtId="0" fontId="4" fillId="0" borderId="12" xfId="7" applyFont="1" applyBorder="1" applyAlignment="1">
      <alignment horizontal="distributed" vertical="center" justifyLastLine="1"/>
    </xf>
    <xf numFmtId="0" fontId="4" fillId="0" borderId="23" xfId="7" applyFont="1" applyBorder="1" applyAlignment="1">
      <alignment horizontal="distributed" vertical="center" justifyLastLine="1"/>
    </xf>
    <xf numFmtId="0" fontId="4" fillId="0" borderId="68" xfId="7" applyFont="1" applyBorder="1" applyAlignment="1">
      <alignment horizontal="distributed" vertical="center" wrapText="1" justifyLastLine="1"/>
    </xf>
    <xf numFmtId="0" fontId="4" fillId="0" borderId="68" xfId="7" applyFont="1" applyBorder="1" applyAlignment="1">
      <alignment horizontal="center" vertical="center" shrinkToFit="1"/>
    </xf>
    <xf numFmtId="0" fontId="4" fillId="0" borderId="68" xfId="7" applyFont="1" applyBorder="1" applyAlignment="1">
      <alignment horizontal="distributed" vertical="center" wrapText="1" justifyLastLine="1" shrinkToFit="1"/>
    </xf>
    <xf numFmtId="0" fontId="4" fillId="0" borderId="12" xfId="7" applyFont="1" applyBorder="1" applyAlignment="1">
      <alignment horizontal="distributed" vertical="center" wrapText="1" justifyLastLine="1"/>
    </xf>
    <xf numFmtId="0" fontId="5" fillId="0" borderId="3" xfId="7" applyFont="1" applyBorder="1" applyAlignment="1">
      <alignment horizontal="center" vertical="center"/>
    </xf>
    <xf numFmtId="181" fontId="5" fillId="0" borderId="60" xfId="7" applyNumberFormat="1" applyFont="1" applyBorder="1">
      <alignment vertical="center"/>
    </xf>
    <xf numFmtId="181" fontId="5" fillId="0" borderId="4" xfId="7" applyNumberFormat="1" applyFont="1" applyBorder="1">
      <alignment vertical="center"/>
    </xf>
    <xf numFmtId="181" fontId="5" fillId="0" borderId="54" xfId="7" applyNumberFormat="1" applyFont="1" applyBorder="1">
      <alignment vertical="center"/>
    </xf>
    <xf numFmtId="181" fontId="5" fillId="0" borderId="71" xfId="7" applyNumberFormat="1" applyFont="1" applyBorder="1">
      <alignment vertical="center"/>
    </xf>
    <xf numFmtId="181" fontId="5" fillId="0" borderId="71" xfId="7" applyNumberFormat="1" applyFont="1" applyBorder="1" applyAlignment="1">
      <alignment vertical="center" wrapText="1" shrinkToFit="1"/>
    </xf>
    <xf numFmtId="181" fontId="5" fillId="0" borderId="5" xfId="7" applyNumberFormat="1" applyFont="1" applyBorder="1" applyAlignment="1">
      <alignment vertical="center" wrapText="1"/>
    </xf>
    <xf numFmtId="181" fontId="5" fillId="0" borderId="3" xfId="7" applyNumberFormat="1" applyFont="1" applyBorder="1">
      <alignment vertical="center"/>
    </xf>
    <xf numFmtId="181" fontId="5" fillId="0" borderId="55" xfId="7" applyNumberFormat="1" applyFont="1" applyBorder="1">
      <alignment vertical="center"/>
    </xf>
    <xf numFmtId="0" fontId="4" fillId="0" borderId="5" xfId="7" applyFont="1" applyBorder="1">
      <alignment vertical="center"/>
    </xf>
    <xf numFmtId="0" fontId="4" fillId="0" borderId="1" xfId="7" applyFont="1" applyBorder="1" applyAlignment="1">
      <alignment horizontal="right" vertical="center"/>
    </xf>
    <xf numFmtId="181" fontId="4" fillId="0" borderId="0" xfId="7" applyNumberFormat="1" applyFont="1">
      <alignment vertical="center"/>
    </xf>
    <xf numFmtId="181" fontId="4" fillId="0" borderId="6" xfId="7" applyNumberFormat="1" applyFont="1" applyBorder="1">
      <alignment vertical="center"/>
    </xf>
    <xf numFmtId="181" fontId="4" fillId="0" borderId="72" xfId="7" applyNumberFormat="1" applyFont="1" applyBorder="1">
      <alignment vertical="center"/>
    </xf>
    <xf numFmtId="181" fontId="4" fillId="0" borderId="70" xfId="7" applyNumberFormat="1" applyFont="1" applyBorder="1">
      <alignment vertical="center"/>
    </xf>
    <xf numFmtId="181" fontId="4" fillId="0" borderId="70" xfId="7" applyNumberFormat="1" applyFont="1" applyBorder="1" applyAlignment="1">
      <alignment vertical="center" wrapText="1" shrinkToFit="1"/>
    </xf>
    <xf numFmtId="181" fontId="4" fillId="0" borderId="7" xfId="7" applyNumberFormat="1" applyFont="1" applyBorder="1" applyAlignment="1">
      <alignment vertical="center" wrapText="1"/>
    </xf>
    <xf numFmtId="181" fontId="4" fillId="0" borderId="1" xfId="7" applyNumberFormat="1" applyFont="1" applyBorder="1">
      <alignment vertical="center"/>
    </xf>
    <xf numFmtId="181" fontId="4" fillId="0" borderId="73" xfId="7" applyNumberFormat="1" applyFont="1" applyBorder="1">
      <alignment vertical="center"/>
    </xf>
    <xf numFmtId="0" fontId="4" fillId="0" borderId="7" xfId="7" applyFont="1" applyBorder="1">
      <alignment vertical="center"/>
    </xf>
    <xf numFmtId="0" fontId="4" fillId="0" borderId="2" xfId="7" applyFont="1" applyBorder="1" applyAlignment="1">
      <alignment horizontal="right" vertical="center"/>
    </xf>
    <xf numFmtId="181" fontId="4" fillId="0" borderId="56" xfId="7" applyNumberFormat="1" applyFont="1" applyBorder="1">
      <alignment vertical="center"/>
    </xf>
    <xf numFmtId="181" fontId="4" fillId="0" borderId="68" xfId="7" applyNumberFormat="1" applyFont="1" applyBorder="1">
      <alignment vertical="center"/>
    </xf>
    <xf numFmtId="181" fontId="4" fillId="0" borderId="68" xfId="7" applyNumberFormat="1" applyFont="1" applyBorder="1" applyAlignment="1">
      <alignment vertical="center" wrapText="1" shrinkToFit="1"/>
    </xf>
    <xf numFmtId="181" fontId="4" fillId="0" borderId="9" xfId="7" applyNumberFormat="1" applyFont="1" applyBorder="1" applyAlignment="1">
      <alignment vertical="center" wrapText="1"/>
    </xf>
    <xf numFmtId="181" fontId="4" fillId="0" borderId="2" xfId="7" applyNumberFormat="1" applyFont="1" applyBorder="1">
      <alignment vertical="center"/>
    </xf>
    <xf numFmtId="181" fontId="4" fillId="0" borderId="8" xfId="7" applyNumberFormat="1" applyFont="1" applyBorder="1">
      <alignment vertical="center"/>
    </xf>
    <xf numFmtId="181" fontId="4" fillId="0" borderId="57" xfId="7" applyNumberFormat="1" applyFont="1" applyBorder="1">
      <alignment vertical="center"/>
    </xf>
    <xf numFmtId="0" fontId="4" fillId="0" borderId="74" xfId="7" applyFont="1" applyBorder="1" applyAlignment="1">
      <alignment horizontal="center" vertical="center"/>
    </xf>
    <xf numFmtId="0" fontId="4" fillId="0" borderId="75" xfId="7" applyFont="1" applyBorder="1" applyAlignment="1">
      <alignment horizontal="center" vertical="center"/>
    </xf>
    <xf numFmtId="0" fontId="4" fillId="0" borderId="76" xfId="7" applyFont="1" applyBorder="1" applyAlignment="1">
      <alignment horizontal="center" vertical="center"/>
    </xf>
    <xf numFmtId="181" fontId="4" fillId="0" borderId="51" xfId="7" applyNumberFormat="1" applyFont="1" applyBorder="1">
      <alignment vertical="center"/>
    </xf>
    <xf numFmtId="0" fontId="5" fillId="0" borderId="1" xfId="7" applyFont="1" applyBorder="1" applyAlignment="1">
      <alignment horizontal="center" vertical="center"/>
    </xf>
    <xf numFmtId="38" fontId="5" fillId="0" borderId="0" xfId="9" applyFont="1" applyBorder="1" applyAlignment="1">
      <alignment horizontal="right" vertical="center"/>
    </xf>
    <xf numFmtId="38" fontId="5" fillId="0" borderId="6" xfId="9" applyFont="1" applyFill="1" applyBorder="1" applyAlignment="1">
      <alignment horizontal="right" vertical="center"/>
    </xf>
    <xf numFmtId="38" fontId="5" fillId="0" borderId="72" xfId="9" applyFont="1" applyBorder="1" applyAlignment="1">
      <alignment horizontal="right" vertical="center"/>
    </xf>
    <xf numFmtId="38" fontId="5" fillId="0" borderId="70" xfId="9" applyFont="1" applyBorder="1" applyAlignment="1">
      <alignment horizontal="right" vertical="center"/>
    </xf>
    <xf numFmtId="38" fontId="5" fillId="0" borderId="7" xfId="9" applyFont="1" applyBorder="1" applyAlignment="1">
      <alignment horizontal="right" vertical="center"/>
    </xf>
    <xf numFmtId="38" fontId="5" fillId="0" borderId="1" xfId="9" applyFont="1" applyBorder="1" applyAlignment="1">
      <alignment horizontal="right" vertical="center"/>
    </xf>
    <xf numFmtId="38" fontId="5" fillId="0" borderId="6" xfId="9" applyFont="1" applyBorder="1" applyAlignment="1">
      <alignment horizontal="right" vertical="center"/>
    </xf>
    <xf numFmtId="38" fontId="5" fillId="0" borderId="73" xfId="9" applyFont="1" applyBorder="1" applyAlignment="1">
      <alignment horizontal="right" vertical="center"/>
    </xf>
    <xf numFmtId="38" fontId="5" fillId="0" borderId="77" xfId="9" applyFont="1" applyBorder="1" applyAlignment="1">
      <alignment horizontal="center" vertical="center"/>
    </xf>
    <xf numFmtId="38" fontId="5" fillId="0" borderId="0" xfId="9" applyFont="1" applyAlignment="1">
      <alignment horizontal="right" vertical="center"/>
    </xf>
    <xf numFmtId="0" fontId="5" fillId="0" borderId="0" xfId="7" applyFont="1" applyAlignment="1">
      <alignment horizontal="right" vertical="center"/>
    </xf>
    <xf numFmtId="38" fontId="4" fillId="0" borderId="0" xfId="9" applyFont="1" applyBorder="1" applyAlignment="1">
      <alignment horizontal="right" vertical="center"/>
    </xf>
    <xf numFmtId="38" fontId="4" fillId="0" borderId="6" xfId="9" applyFont="1" applyBorder="1" applyAlignment="1">
      <alignment horizontal="right" vertical="center"/>
    </xf>
    <xf numFmtId="38" fontId="4" fillId="0" borderId="72" xfId="9" applyFont="1" applyBorder="1" applyAlignment="1">
      <alignment horizontal="right" vertical="center"/>
    </xf>
    <xf numFmtId="38" fontId="4" fillId="0" borderId="70" xfId="9" applyFont="1" applyBorder="1" applyAlignment="1">
      <alignment horizontal="right" vertical="center"/>
    </xf>
    <xf numFmtId="38" fontId="4" fillId="0" borderId="7" xfId="9" applyFont="1" applyBorder="1" applyAlignment="1">
      <alignment horizontal="right" vertical="center"/>
    </xf>
    <xf numFmtId="38" fontId="4" fillId="0" borderId="1" xfId="9" applyFont="1" applyBorder="1" applyAlignment="1">
      <alignment horizontal="right" vertical="center"/>
    </xf>
    <xf numFmtId="38" fontId="4" fillId="0" borderId="73" xfId="9" applyFont="1" applyBorder="1" applyAlignment="1">
      <alignment horizontal="right" vertical="center"/>
    </xf>
    <xf numFmtId="38" fontId="4" fillId="0" borderId="0" xfId="9" applyFont="1" applyAlignment="1">
      <alignment horizontal="right" vertical="center"/>
    </xf>
    <xf numFmtId="38" fontId="4" fillId="0" borderId="51" xfId="9" applyFont="1" applyBorder="1" applyAlignment="1">
      <alignment horizontal="right" vertical="center"/>
    </xf>
    <xf numFmtId="38" fontId="4" fillId="0" borderId="68" xfId="9" applyFont="1" applyBorder="1" applyAlignment="1">
      <alignment horizontal="right" vertical="center"/>
    </xf>
    <xf numFmtId="0" fontId="5" fillId="0" borderId="10" xfId="7" applyFont="1" applyBorder="1" applyAlignment="1">
      <alignment horizontal="center" vertical="center"/>
    </xf>
    <xf numFmtId="38" fontId="5" fillId="0" borderId="21" xfId="9" applyFont="1" applyFill="1" applyBorder="1" applyAlignment="1">
      <alignment horizontal="right" vertical="center"/>
    </xf>
    <xf numFmtId="38" fontId="5" fillId="0" borderId="11" xfId="9" applyFont="1" applyFill="1" applyBorder="1" applyAlignment="1">
      <alignment horizontal="right" vertical="center"/>
    </xf>
    <xf numFmtId="38" fontId="5" fillId="0" borderId="59" xfId="9" applyFont="1" applyFill="1" applyBorder="1" applyAlignment="1">
      <alignment horizontal="right" vertical="center"/>
    </xf>
    <xf numFmtId="38" fontId="5" fillId="0" borderId="25" xfId="9" applyFont="1" applyFill="1" applyBorder="1" applyAlignment="1">
      <alignment horizontal="right" vertical="center"/>
    </xf>
    <xf numFmtId="38" fontId="5" fillId="0" borderId="12" xfId="9" applyFont="1" applyFill="1" applyBorder="1" applyAlignment="1">
      <alignment horizontal="right" vertical="center"/>
    </xf>
    <xf numFmtId="38" fontId="5" fillId="0" borderId="10" xfId="9" applyFont="1" applyFill="1" applyBorder="1" applyAlignment="1">
      <alignment horizontal="right" vertical="center"/>
    </xf>
    <xf numFmtId="38" fontId="5" fillId="0" borderId="58" xfId="9" applyFont="1" applyFill="1" applyBorder="1" applyAlignment="1">
      <alignment horizontal="right" vertical="center"/>
    </xf>
    <xf numFmtId="38" fontId="5" fillId="0" borderId="75" xfId="9" applyFont="1" applyBorder="1" applyAlignment="1">
      <alignment horizontal="right" vertical="center"/>
    </xf>
    <xf numFmtId="38" fontId="5" fillId="0" borderId="12" xfId="9" applyFont="1" applyBorder="1" applyAlignment="1">
      <alignment horizontal="right" vertical="center"/>
    </xf>
    <xf numFmtId="38" fontId="5" fillId="0" borderId="0" xfId="9" applyFont="1" applyFill="1" applyAlignment="1">
      <alignment horizontal="right" vertical="center"/>
    </xf>
    <xf numFmtId="38" fontId="5" fillId="0" borderId="0" xfId="9" applyFont="1" applyFill="1" applyBorder="1" applyAlignment="1">
      <alignment horizontal="right" vertical="center"/>
    </xf>
    <xf numFmtId="38" fontId="4" fillId="0" borderId="0" xfId="7" applyNumberFormat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center" vertical="center" wrapText="1" shrinkToFit="1"/>
    </xf>
    <xf numFmtId="0" fontId="4" fillId="0" borderId="11" xfId="1" applyFont="1" applyBorder="1" applyAlignment="1">
      <alignment horizontal="center" vertical="center"/>
    </xf>
    <xf numFmtId="0" fontId="4" fillId="0" borderId="64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center" vertical="center" shrinkToFit="1"/>
    </xf>
    <xf numFmtId="0" fontId="25" fillId="0" borderId="56" xfId="1" applyFont="1" applyBorder="1" applyAlignment="1">
      <alignment horizontal="center" vertical="center"/>
    </xf>
    <xf numFmtId="0" fontId="25" fillId="0" borderId="68" xfId="1" applyFont="1" applyBorder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81" fontId="5" fillId="0" borderId="10" xfId="1" applyNumberFormat="1" applyFont="1" applyBorder="1">
      <alignment vertical="center"/>
    </xf>
    <xf numFmtId="0" fontId="4" fillId="0" borderId="52" xfId="1" applyFont="1" applyBorder="1" applyAlignment="1">
      <alignment horizontal="center" vertical="center"/>
    </xf>
    <xf numFmtId="181" fontId="5" fillId="0" borderId="78" xfId="1" applyNumberFormat="1" applyFont="1" applyBorder="1">
      <alignment vertical="center"/>
    </xf>
    <xf numFmtId="181" fontId="5" fillId="0" borderId="79" xfId="1" applyNumberFormat="1" applyFont="1" applyBorder="1">
      <alignment vertical="center"/>
    </xf>
    <xf numFmtId="181" fontId="5" fillId="0" borderId="80" xfId="1" applyNumberFormat="1" applyFont="1" applyBorder="1">
      <alignment vertical="center"/>
    </xf>
    <xf numFmtId="181" fontId="5" fillId="0" borderId="81" xfId="1" applyNumberFormat="1" applyFont="1" applyBorder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181" fontId="5" fillId="0" borderId="61" xfId="1" applyNumberFormat="1" applyFont="1" applyBorder="1">
      <alignment vertical="center"/>
    </xf>
    <xf numFmtId="181" fontId="5" fillId="0" borderId="82" xfId="1" applyNumberFormat="1" applyFont="1" applyBorder="1">
      <alignment vertical="center"/>
    </xf>
    <xf numFmtId="181" fontId="5" fillId="0" borderId="62" xfId="1" applyNumberFormat="1" applyFont="1" applyBorder="1">
      <alignment vertical="center"/>
    </xf>
    <xf numFmtId="181" fontId="5" fillId="0" borderId="83" xfId="1" applyNumberFormat="1" applyFont="1" applyBorder="1">
      <alignment vertical="center"/>
    </xf>
    <xf numFmtId="181" fontId="5" fillId="0" borderId="63" xfId="1" applyNumberFormat="1" applyFont="1" applyBorder="1">
      <alignment vertical="center"/>
    </xf>
    <xf numFmtId="0" fontId="4" fillId="0" borderId="15" xfId="1" applyFont="1" applyBorder="1">
      <alignment vertical="center"/>
    </xf>
    <xf numFmtId="0" fontId="4" fillId="0" borderId="18" xfId="1" applyFont="1" applyBorder="1" applyAlignment="1">
      <alignment horizontal="center" vertical="center"/>
    </xf>
    <xf numFmtId="181" fontId="4" fillId="0" borderId="78" xfId="1" applyNumberFormat="1" applyFont="1" applyBorder="1">
      <alignment vertical="center"/>
    </xf>
    <xf numFmtId="181" fontId="4" fillId="0" borderId="84" xfId="1" applyNumberFormat="1" applyFont="1" applyBorder="1">
      <alignment vertical="center"/>
    </xf>
    <xf numFmtId="181" fontId="4" fillId="0" borderId="79" xfId="1" applyNumberFormat="1" applyFont="1" applyBorder="1">
      <alignment vertical="center"/>
    </xf>
    <xf numFmtId="181" fontId="4" fillId="0" borderId="80" xfId="1" applyNumberFormat="1" applyFont="1" applyBorder="1">
      <alignment vertical="center"/>
    </xf>
    <xf numFmtId="181" fontId="4" fillId="0" borderId="81" xfId="1" applyNumberFormat="1" applyFont="1" applyBorder="1">
      <alignment vertical="center"/>
    </xf>
    <xf numFmtId="0" fontId="4" fillId="0" borderId="85" xfId="1" applyFont="1" applyBorder="1" applyAlignment="1">
      <alignment horizontal="center" vertical="center"/>
    </xf>
    <xf numFmtId="181" fontId="4" fillId="0" borderId="61" xfId="1" applyNumberFormat="1" applyFont="1" applyBorder="1">
      <alignment vertical="center"/>
    </xf>
    <xf numFmtId="181" fontId="4" fillId="0" borderId="82" xfId="1" applyNumberFormat="1" applyFont="1" applyBorder="1">
      <alignment vertical="center"/>
    </xf>
    <xf numFmtId="181" fontId="4" fillId="0" borderId="62" xfId="1" applyNumberFormat="1" applyFont="1" applyBorder="1">
      <alignment vertical="center"/>
    </xf>
    <xf numFmtId="181" fontId="4" fillId="0" borderId="83" xfId="1" applyNumberFormat="1" applyFont="1" applyBorder="1">
      <alignment vertical="center"/>
    </xf>
    <xf numFmtId="181" fontId="4" fillId="0" borderId="63" xfId="1" applyNumberFormat="1" applyFont="1" applyBorder="1">
      <alignment vertical="center"/>
    </xf>
    <xf numFmtId="0" fontId="4" fillId="0" borderId="23" xfId="1" applyFont="1" applyBorder="1">
      <alignment vertical="center"/>
    </xf>
    <xf numFmtId="181" fontId="4" fillId="0" borderId="8" xfId="1" applyNumberFormat="1" applyFont="1" applyBorder="1">
      <alignment vertical="center"/>
    </xf>
    <xf numFmtId="181" fontId="4" fillId="0" borderId="56" xfId="1" applyNumberFormat="1" applyFont="1" applyBorder="1">
      <alignment vertical="center"/>
    </xf>
    <xf numFmtId="181" fontId="4" fillId="0" borderId="68" xfId="1" applyNumberFormat="1" applyFont="1" applyBorder="1">
      <alignment vertical="center"/>
    </xf>
    <xf numFmtId="181" fontId="4" fillId="0" borderId="57" xfId="1" applyNumberFormat="1" applyFont="1" applyBorder="1">
      <alignment vertical="center"/>
    </xf>
    <xf numFmtId="181" fontId="4" fillId="0" borderId="9" xfId="1" applyNumberFormat="1" applyFont="1" applyBorder="1">
      <alignment vertical="center"/>
    </xf>
    <xf numFmtId="0" fontId="5" fillId="0" borderId="23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181" fontId="5" fillId="0" borderId="3" xfId="1" applyNumberFormat="1" applyFont="1" applyBorder="1">
      <alignment vertical="center"/>
    </xf>
    <xf numFmtId="0" fontId="1" fillId="0" borderId="23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" xfId="1" applyBorder="1">
      <alignment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" xfId="1" applyBorder="1">
      <alignment vertical="center"/>
    </xf>
    <xf numFmtId="0" fontId="4" fillId="0" borderId="86" xfId="1" applyFont="1" applyBorder="1" applyAlignment="1">
      <alignment horizontal="center" vertical="center"/>
    </xf>
    <xf numFmtId="181" fontId="5" fillId="0" borderId="87" xfId="1" applyNumberFormat="1" applyFont="1" applyBorder="1">
      <alignment vertical="center"/>
    </xf>
    <xf numFmtId="181" fontId="5" fillId="0" borderId="88" xfId="1" applyNumberFormat="1" applyFont="1" applyBorder="1">
      <alignment vertical="center"/>
    </xf>
    <xf numFmtId="181" fontId="5" fillId="0" borderId="69" xfId="1" applyNumberFormat="1" applyFont="1" applyBorder="1">
      <alignment vertical="center"/>
    </xf>
    <xf numFmtId="181" fontId="5" fillId="0" borderId="89" xfId="1" applyNumberFormat="1" applyFont="1" applyBorder="1">
      <alignment vertical="center"/>
    </xf>
    <xf numFmtId="181" fontId="5" fillId="0" borderId="90" xfId="1" applyNumberFormat="1" applyFont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1" xfId="1" applyBorder="1">
      <alignment vertical="center"/>
    </xf>
    <xf numFmtId="0" fontId="4" fillId="0" borderId="21" xfId="1" applyFont="1" applyBorder="1" applyAlignment="1">
      <alignment horizontal="center" vertical="center"/>
    </xf>
    <xf numFmtId="181" fontId="5" fillId="0" borderId="21" xfId="1" applyNumberFormat="1" applyFont="1" applyBorder="1">
      <alignment vertical="center"/>
    </xf>
    <xf numFmtId="181" fontId="5" fillId="0" borderId="60" xfId="1" applyNumberFormat="1" applyFont="1" applyBorder="1">
      <alignment vertical="center"/>
    </xf>
    <xf numFmtId="0" fontId="4" fillId="0" borderId="14" xfId="1" applyFont="1" applyBorder="1" applyAlignment="1">
      <alignment horizontal="center" vertical="center" justifyLastLine="1"/>
    </xf>
    <xf numFmtId="0" fontId="4" fillId="0" borderId="22" xfId="1" applyFont="1" applyBorder="1" applyAlignment="1">
      <alignment horizontal="center" vertical="center" justifyLastLine="1"/>
    </xf>
    <xf numFmtId="0" fontId="4" fillId="0" borderId="23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5" fillId="0" borderId="17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181" fontId="5" fillId="0" borderId="17" xfId="1" applyNumberFormat="1" applyFont="1" applyBorder="1" applyAlignment="1">
      <alignment horizontal="center" vertical="center"/>
    </xf>
    <xf numFmtId="181" fontId="5" fillId="0" borderId="20" xfId="1" applyNumberFormat="1" applyFont="1" applyBorder="1" applyAlignment="1">
      <alignment horizontal="center" vertical="center"/>
    </xf>
    <xf numFmtId="181" fontId="5" fillId="0" borderId="25" xfId="1" applyNumberFormat="1" applyFont="1" applyBorder="1">
      <alignment vertical="center"/>
    </xf>
    <xf numFmtId="181" fontId="5" fillId="0" borderId="58" xfId="1" applyNumberFormat="1" applyFont="1" applyBorder="1">
      <alignment vertical="center"/>
    </xf>
    <xf numFmtId="181" fontId="5" fillId="0" borderId="12" xfId="1" applyNumberFormat="1" applyFont="1" applyBorder="1">
      <alignment vertical="center"/>
    </xf>
    <xf numFmtId="0" fontId="4" fillId="0" borderId="17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3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center" vertical="center"/>
    </xf>
    <xf numFmtId="181" fontId="5" fillId="0" borderId="18" xfId="1" applyNumberFormat="1" applyFont="1" applyBorder="1">
      <alignment vertical="center"/>
    </xf>
    <xf numFmtId="0" fontId="4" fillId="0" borderId="23" xfId="1" applyFont="1" applyBorder="1" applyAlignment="1">
      <alignment horizontal="center" vertical="center"/>
    </xf>
    <xf numFmtId="0" fontId="4" fillId="0" borderId="91" xfId="1" applyFont="1" applyBorder="1" applyAlignment="1">
      <alignment horizontal="right" vertical="center"/>
    </xf>
    <xf numFmtId="181" fontId="4" fillId="0" borderId="92" xfId="1" applyNumberFormat="1" applyFont="1" applyBorder="1">
      <alignment vertical="center"/>
    </xf>
    <xf numFmtId="181" fontId="4" fillId="0" borderId="91" xfId="1" applyNumberFormat="1" applyFont="1" applyBorder="1">
      <alignment vertical="center"/>
    </xf>
    <xf numFmtId="38" fontId="4" fillId="0" borderId="93" xfId="2" applyFont="1" applyFill="1" applyBorder="1">
      <alignment vertical="center"/>
    </xf>
    <xf numFmtId="38" fontId="4" fillId="0" borderId="94" xfId="2" applyFont="1" applyFill="1" applyBorder="1">
      <alignment vertical="center"/>
    </xf>
    <xf numFmtId="181" fontId="4" fillId="0" borderId="95" xfId="1" applyNumberFormat="1" applyFont="1" applyBorder="1">
      <alignment vertical="center"/>
    </xf>
    <xf numFmtId="181" fontId="4" fillId="0" borderId="94" xfId="1" applyNumberFormat="1" applyFont="1" applyBorder="1">
      <alignment vertical="center"/>
    </xf>
    <xf numFmtId="0" fontId="4" fillId="0" borderId="9" xfId="1" applyFont="1" applyBorder="1" applyAlignment="1">
      <alignment horizontal="right" vertical="center"/>
    </xf>
    <xf numFmtId="38" fontId="4" fillId="0" borderId="85" xfId="2" applyFont="1" applyFill="1" applyBorder="1">
      <alignment vertical="center"/>
    </xf>
    <xf numFmtId="38" fontId="4" fillId="0" borderId="63" xfId="2" applyFont="1" applyFill="1" applyBorder="1">
      <alignment vertical="center"/>
    </xf>
    <xf numFmtId="181" fontId="5" fillId="0" borderId="17" xfId="1" applyNumberFormat="1" applyFont="1" applyBorder="1">
      <alignment vertical="center"/>
    </xf>
    <xf numFmtId="38" fontId="5" fillId="0" borderId="17" xfId="2" applyFont="1" applyFill="1" applyBorder="1">
      <alignment vertical="center"/>
    </xf>
    <xf numFmtId="38" fontId="5" fillId="0" borderId="12" xfId="2" applyFont="1" applyFill="1" applyBorder="1">
      <alignment vertical="center"/>
    </xf>
    <xf numFmtId="181" fontId="5" fillId="0" borderId="4" xfId="1" applyNumberFormat="1" applyFont="1" applyBorder="1">
      <alignment vertical="center"/>
    </xf>
    <xf numFmtId="181" fontId="5" fillId="0" borderId="5" xfId="1" applyNumberFormat="1" applyFont="1" applyBorder="1">
      <alignment vertical="center"/>
    </xf>
    <xf numFmtId="0" fontId="5" fillId="0" borderId="0" xfId="1" applyFont="1">
      <alignment vertical="center"/>
    </xf>
    <xf numFmtId="181" fontId="4" fillId="0" borderId="93" xfId="1" applyNumberFormat="1" applyFont="1" applyBorder="1">
      <alignment vertical="center"/>
    </xf>
    <xf numFmtId="181" fontId="4" fillId="0" borderId="85" xfId="1" applyNumberFormat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4" fillId="0" borderId="94" xfId="1" applyFont="1" applyBorder="1" applyAlignment="1">
      <alignment horizontal="right" vertical="center"/>
    </xf>
    <xf numFmtId="181" fontId="5" fillId="0" borderId="11" xfId="1" applyNumberFormat="1" applyFont="1" applyBorder="1">
      <alignment vertical="center"/>
    </xf>
    <xf numFmtId="181" fontId="5" fillId="0" borderId="15" xfId="1" applyNumberFormat="1" applyFont="1" applyBorder="1">
      <alignment vertical="center"/>
    </xf>
    <xf numFmtId="181" fontId="5" fillId="0" borderId="7" xfId="1" applyNumberFormat="1" applyFont="1" applyBorder="1">
      <alignment vertical="center"/>
    </xf>
    <xf numFmtId="181" fontId="4" fillId="0" borderId="96" xfId="1" applyNumberFormat="1" applyFont="1" applyBorder="1">
      <alignment vertical="center"/>
    </xf>
    <xf numFmtId="38" fontId="4" fillId="0" borderId="96" xfId="2" applyFont="1" applyFill="1" applyBorder="1">
      <alignment vertical="center"/>
    </xf>
    <xf numFmtId="38" fontId="4" fillId="0" borderId="91" xfId="2" applyFont="1" applyFill="1" applyBorder="1">
      <alignment vertical="center"/>
    </xf>
    <xf numFmtId="0" fontId="4" fillId="0" borderId="14" xfId="1" applyFont="1" applyBorder="1" applyAlignment="1">
      <alignment horizontal="distributed" vertical="center" justifyLastLine="1"/>
    </xf>
    <xf numFmtId="0" fontId="4" fillId="0" borderId="6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51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center" vertical="center"/>
    </xf>
    <xf numFmtId="38" fontId="4" fillId="0" borderId="8" xfId="2" applyFont="1" applyFill="1" applyBorder="1" applyAlignment="1">
      <alignment vertical="center"/>
    </xf>
    <xf numFmtId="38" fontId="4" fillId="0" borderId="12" xfId="2" applyFont="1" applyFill="1" applyBorder="1" applyAlignment="1">
      <alignment vertical="center"/>
    </xf>
    <xf numFmtId="38" fontId="4" fillId="0" borderId="11" xfId="2" applyFont="1" applyFill="1" applyBorder="1" applyAlignment="1">
      <alignment vertical="center"/>
    </xf>
    <xf numFmtId="38" fontId="4" fillId="0" borderId="7" xfId="2" applyFont="1" applyFill="1" applyBorder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11" xfId="2" applyFont="1" applyFill="1" applyBorder="1">
      <alignment vertical="center"/>
    </xf>
    <xf numFmtId="38" fontId="4" fillId="0" borderId="12" xfId="2" applyFont="1" applyFill="1" applyBorder="1">
      <alignment vertical="center"/>
    </xf>
    <xf numFmtId="3" fontId="4" fillId="0" borderId="0" xfId="1" applyNumberFormat="1" applyFont="1">
      <alignment vertical="center"/>
    </xf>
    <xf numFmtId="0" fontId="3" fillId="0" borderId="0" xfId="13" applyFont="1" applyAlignment="1">
      <alignment vertical="center"/>
    </xf>
    <xf numFmtId="0" fontId="4" fillId="0" borderId="0" xfId="13" applyFont="1"/>
    <xf numFmtId="0" fontId="4" fillId="0" borderId="0" xfId="13" applyFont="1" applyAlignment="1">
      <alignment vertical="center"/>
    </xf>
    <xf numFmtId="0" fontId="1" fillId="0" borderId="51" xfId="13" applyBorder="1" applyAlignment="1">
      <alignment vertical="center"/>
    </xf>
    <xf numFmtId="0" fontId="4" fillId="0" borderId="51" xfId="13" applyFont="1" applyBorder="1" applyAlignment="1">
      <alignment vertical="center"/>
    </xf>
    <xf numFmtId="0" fontId="4" fillId="0" borderId="3" xfId="13" applyFont="1" applyBorder="1" applyAlignment="1">
      <alignment horizontal="distributed" vertical="center" justifyLastLine="1" shrinkToFit="1"/>
    </xf>
    <xf numFmtId="49" fontId="4" fillId="0" borderId="3" xfId="13" applyNumberFormat="1" applyFont="1" applyBorder="1" applyAlignment="1">
      <alignment horizontal="center" vertical="center" wrapText="1" shrinkToFit="1"/>
    </xf>
    <xf numFmtId="0" fontId="4" fillId="0" borderId="3" xfId="13" applyFont="1" applyBorder="1" applyAlignment="1">
      <alignment horizontal="center" vertical="center" wrapText="1" justifyLastLine="1"/>
    </xf>
    <xf numFmtId="0" fontId="4" fillId="0" borderId="10" xfId="13" applyFont="1" applyBorder="1" applyAlignment="1">
      <alignment horizontal="center" vertical="center" shrinkToFit="1"/>
    </xf>
    <xf numFmtId="0" fontId="4" fillId="0" borderId="2" xfId="13" applyFont="1" applyBorder="1" applyAlignment="1">
      <alignment horizontal="distributed" vertical="center" justifyLastLine="1" shrinkToFit="1"/>
    </xf>
    <xf numFmtId="49" fontId="4" fillId="0" borderId="2" xfId="13" applyNumberFormat="1" applyFont="1" applyBorder="1" applyAlignment="1">
      <alignment horizontal="center" vertical="center" shrinkToFit="1"/>
    </xf>
    <xf numFmtId="0" fontId="4" fillId="0" borderId="2" xfId="13" applyFont="1" applyBorder="1" applyAlignment="1">
      <alignment horizontal="center" vertical="center" justifyLastLine="1"/>
    </xf>
    <xf numFmtId="0" fontId="4" fillId="0" borderId="3" xfId="13" applyFont="1" applyBorder="1" applyAlignment="1">
      <alignment shrinkToFit="1"/>
    </xf>
    <xf numFmtId="0" fontId="4" fillId="0" borderId="22" xfId="13" applyFont="1" applyBorder="1" applyAlignment="1">
      <alignment shrinkToFit="1"/>
    </xf>
    <xf numFmtId="49" fontId="4" fillId="0" borderId="22" xfId="13" applyNumberFormat="1" applyFont="1" applyBorder="1" applyAlignment="1">
      <alignment horizontal="right" shrinkToFit="1"/>
    </xf>
    <xf numFmtId="49" fontId="4" fillId="0" borderId="22" xfId="13" applyNumberFormat="1" applyFont="1" applyBorder="1" applyAlignment="1">
      <alignment horizontal="right"/>
    </xf>
    <xf numFmtId="0" fontId="4" fillId="0" borderId="22" xfId="13" applyFont="1" applyBorder="1" applyAlignment="1">
      <alignment horizontal="center" shrinkToFit="1"/>
    </xf>
    <xf numFmtId="0" fontId="4" fillId="0" borderId="1" xfId="13" applyFont="1" applyBorder="1" applyAlignment="1">
      <alignment shrinkToFit="1"/>
    </xf>
    <xf numFmtId="0" fontId="4" fillId="0" borderId="13" xfId="13" applyFont="1" applyBorder="1" applyAlignment="1">
      <alignment shrinkToFit="1"/>
    </xf>
    <xf numFmtId="49" fontId="4" fillId="0" borderId="13" xfId="13" applyNumberFormat="1" applyFont="1" applyBorder="1" applyAlignment="1">
      <alignment horizontal="center" shrinkToFit="1"/>
    </xf>
    <xf numFmtId="49" fontId="4" fillId="0" borderId="13" xfId="13" applyNumberFormat="1" applyFont="1" applyBorder="1" applyAlignment="1">
      <alignment horizontal="center"/>
    </xf>
    <xf numFmtId="0" fontId="4" fillId="0" borderId="13" xfId="13" applyFont="1" applyBorder="1" applyAlignment="1">
      <alignment horizontal="center" shrinkToFit="1"/>
    </xf>
    <xf numFmtId="0" fontId="4" fillId="0" borderId="13" xfId="13" applyFont="1" applyBorder="1" applyAlignment="1">
      <alignment horizontal="right" shrinkToFit="1"/>
    </xf>
    <xf numFmtId="0" fontId="4" fillId="0" borderId="1" xfId="13" applyFont="1" applyBorder="1" applyAlignment="1">
      <alignment horizontal="center"/>
    </xf>
    <xf numFmtId="49" fontId="4" fillId="0" borderId="13" xfId="13" applyNumberFormat="1" applyFont="1" applyBorder="1" applyAlignment="1">
      <alignment horizontal="right"/>
    </xf>
    <xf numFmtId="0" fontId="4" fillId="0" borderId="2" xfId="13" applyFont="1" applyBorder="1" applyAlignment="1">
      <alignment shrinkToFit="1"/>
    </xf>
    <xf numFmtId="0" fontId="4" fillId="0" borderId="16" xfId="13" applyFont="1" applyBorder="1" applyAlignment="1">
      <alignment shrinkToFit="1"/>
    </xf>
    <xf numFmtId="49" fontId="4" fillId="0" borderId="16" xfId="13" applyNumberFormat="1" applyFont="1" applyBorder="1" applyAlignment="1">
      <alignment horizontal="right" shrinkToFit="1"/>
    </xf>
    <xf numFmtId="49" fontId="4" fillId="0" borderId="16" xfId="13" applyNumberFormat="1" applyFont="1" applyBorder="1" applyAlignment="1">
      <alignment horizontal="right"/>
    </xf>
    <xf numFmtId="0" fontId="4" fillId="0" borderId="16" xfId="13" applyFont="1" applyBorder="1" applyAlignment="1">
      <alignment horizontal="center" shrinkToFit="1"/>
    </xf>
    <xf numFmtId="0" fontId="25" fillId="0" borderId="0" xfId="13" applyFont="1" applyAlignment="1">
      <alignment shrinkToFit="1"/>
    </xf>
    <xf numFmtId="49" fontId="25" fillId="0" borderId="0" xfId="13" applyNumberFormat="1" applyFont="1" applyAlignment="1">
      <alignment horizontal="right" shrinkToFit="1"/>
    </xf>
    <xf numFmtId="49" fontId="4" fillId="0" borderId="0" xfId="13" applyNumberFormat="1" applyFont="1" applyAlignment="1">
      <alignment horizontal="right"/>
    </xf>
    <xf numFmtId="0" fontId="4" fillId="0" borderId="0" xfId="13" applyFont="1" applyAlignment="1">
      <alignment horizontal="right" vertical="center"/>
    </xf>
    <xf numFmtId="0" fontId="4" fillId="0" borderId="0" xfId="13" applyFont="1" applyAlignment="1">
      <alignment horizontal="center" shrinkToFit="1"/>
    </xf>
    <xf numFmtId="0" fontId="3" fillId="0" borderId="0" xfId="14" applyFont="1" applyAlignment="1">
      <alignment vertical="center"/>
    </xf>
    <xf numFmtId="0" fontId="4" fillId="0" borderId="0" xfId="14" applyFont="1"/>
    <xf numFmtId="0" fontId="4" fillId="0" borderId="51" xfId="14" applyFont="1" applyBorder="1"/>
    <xf numFmtId="0" fontId="4" fillId="0" borderId="0" xfId="14" applyFont="1" applyAlignment="1">
      <alignment vertical="center"/>
    </xf>
    <xf numFmtId="0" fontId="4" fillId="0" borderId="3" xfId="14" applyFont="1" applyBorder="1" applyAlignment="1">
      <alignment vertical="center"/>
    </xf>
    <xf numFmtId="0" fontId="4" fillId="0" borderId="3" xfId="14" applyFont="1" applyBorder="1" applyAlignment="1">
      <alignment horizontal="distributed" vertical="center" justifyLastLine="1"/>
    </xf>
    <xf numFmtId="0" fontId="4" fillId="0" borderId="3" xfId="14" applyFont="1" applyBorder="1" applyAlignment="1">
      <alignment horizontal="center" vertical="center" wrapText="1" justifyLastLine="1"/>
    </xf>
    <xf numFmtId="0" fontId="4" fillId="0" borderId="1" xfId="14" applyFont="1" applyBorder="1" applyAlignment="1">
      <alignment horizontal="distributed" vertical="center" justifyLastLine="1"/>
    </xf>
    <xf numFmtId="0" fontId="4" fillId="0" borderId="1" xfId="14" applyFont="1" applyBorder="1" applyAlignment="1">
      <alignment vertical="center"/>
    </xf>
    <xf numFmtId="0" fontId="4" fillId="0" borderId="10" xfId="14" applyFont="1" applyBorder="1" applyAlignment="1">
      <alignment horizontal="distributed" vertical="center" justifyLastLine="1"/>
    </xf>
    <xf numFmtId="0" fontId="4" fillId="0" borderId="3" xfId="14" applyFont="1" applyBorder="1" applyAlignment="1">
      <alignment horizontal="center" vertical="center" shrinkToFit="1"/>
    </xf>
    <xf numFmtId="0" fontId="4" fillId="0" borderId="2" xfId="14" applyFont="1" applyBorder="1" applyAlignment="1">
      <alignment horizontal="distributed" vertical="center" justifyLastLine="1"/>
    </xf>
    <xf numFmtId="0" fontId="4" fillId="0" borderId="1" xfId="14" applyFont="1" applyBorder="1" applyAlignment="1">
      <alignment horizontal="center" vertical="center" justifyLastLine="1"/>
    </xf>
    <xf numFmtId="0" fontId="4" fillId="0" borderId="2" xfId="14" applyFont="1" applyBorder="1" applyAlignment="1">
      <alignment vertical="center"/>
    </xf>
    <xf numFmtId="0" fontId="4" fillId="0" borderId="10" xfId="14" applyFont="1" applyBorder="1" applyAlignment="1">
      <alignment horizontal="distributed" vertical="center" justifyLastLine="1"/>
    </xf>
    <xf numFmtId="0" fontId="4" fillId="0" borderId="17" xfId="14" applyFont="1" applyBorder="1" applyAlignment="1">
      <alignment horizontal="distributed" vertical="center" justifyLastLine="1"/>
    </xf>
    <xf numFmtId="0" fontId="4" fillId="0" borderId="12" xfId="14" applyFont="1" applyBorder="1" applyAlignment="1">
      <alignment horizontal="distributed" vertical="center" justifyLastLine="1"/>
    </xf>
    <xf numFmtId="0" fontId="4" fillId="0" borderId="2" xfId="14" applyFont="1" applyBorder="1" applyAlignment="1">
      <alignment horizontal="center" vertical="center" shrinkToFit="1"/>
    </xf>
    <xf numFmtId="0" fontId="4" fillId="0" borderId="2" xfId="14" applyFont="1" applyBorder="1" applyAlignment="1">
      <alignment horizontal="center" vertical="center" justifyLastLine="1"/>
    </xf>
    <xf numFmtId="0" fontId="5" fillId="0" borderId="3" xfId="14" applyFont="1" applyBorder="1" applyAlignment="1">
      <alignment horizontal="center" vertical="center" shrinkToFit="1"/>
    </xf>
    <xf numFmtId="38" fontId="5" fillId="0" borderId="3" xfId="14" applyNumberFormat="1" applyFont="1" applyBorder="1" applyAlignment="1">
      <alignment vertical="center"/>
    </xf>
    <xf numFmtId="38" fontId="5" fillId="0" borderId="14" xfId="14" applyNumberFormat="1" applyFont="1" applyBorder="1" applyAlignment="1">
      <alignment vertical="center"/>
    </xf>
    <xf numFmtId="38" fontId="5" fillId="0" borderId="5" xfId="14" applyNumberFormat="1" applyFont="1" applyBorder="1" applyAlignment="1">
      <alignment vertical="center"/>
    </xf>
    <xf numFmtId="38" fontId="5" fillId="0" borderId="3" xfId="14" applyNumberFormat="1" applyFont="1" applyBorder="1" applyAlignment="1">
      <alignment horizontal="right" vertical="center"/>
    </xf>
    <xf numFmtId="0" fontId="4" fillId="0" borderId="1" xfId="14" applyFont="1" applyBorder="1" applyAlignment="1">
      <alignment horizontal="right" vertical="center"/>
    </xf>
    <xf numFmtId="38" fontId="4" fillId="0" borderId="1" xfId="15" applyFont="1" applyFill="1" applyBorder="1" applyAlignment="1">
      <alignment vertical="center"/>
    </xf>
    <xf numFmtId="38" fontId="4" fillId="0" borderId="15" xfId="15" applyFont="1" applyFill="1" applyBorder="1" applyAlignment="1">
      <alignment vertical="center" justifyLastLine="1"/>
    </xf>
    <xf numFmtId="38" fontId="4" fillId="0" borderId="7" xfId="15" applyFont="1" applyFill="1" applyBorder="1" applyAlignment="1">
      <alignment vertical="center" justifyLastLine="1"/>
    </xf>
    <xf numFmtId="38" fontId="4" fillId="0" borderId="1" xfId="15" applyFont="1" applyFill="1" applyBorder="1" applyAlignment="1">
      <alignment horizontal="right" vertical="center"/>
    </xf>
    <xf numFmtId="38" fontId="4" fillId="0" borderId="1" xfId="15" applyFont="1" applyFill="1" applyBorder="1" applyAlignment="1">
      <alignment vertical="center" justifyLastLine="1"/>
    </xf>
    <xf numFmtId="38" fontId="5" fillId="0" borderId="97" xfId="14" applyNumberFormat="1" applyFont="1" applyBorder="1" applyAlignment="1">
      <alignment horizontal="center" vertical="center"/>
    </xf>
    <xf numFmtId="0" fontId="5" fillId="0" borderId="0" xfId="14" applyFont="1" applyAlignment="1">
      <alignment vertical="center"/>
    </xf>
    <xf numFmtId="38" fontId="4" fillId="0" borderId="15" xfId="15" applyFont="1" applyFill="1" applyBorder="1" applyAlignment="1">
      <alignment vertical="center"/>
    </xf>
    <xf numFmtId="38" fontId="4" fillId="0" borderId="7" xfId="15" applyFont="1" applyFill="1" applyBorder="1" applyAlignment="1">
      <alignment vertical="center"/>
    </xf>
    <xf numFmtId="38" fontId="5" fillId="0" borderId="98" xfId="14" applyNumberFormat="1" applyFont="1" applyBorder="1" applyAlignment="1">
      <alignment horizontal="center" vertical="center"/>
    </xf>
    <xf numFmtId="38" fontId="5" fillId="0" borderId="99" xfId="14" applyNumberFormat="1" applyFont="1" applyBorder="1" applyAlignment="1">
      <alignment horizontal="center" vertical="center"/>
    </xf>
    <xf numFmtId="0" fontId="4" fillId="0" borderId="2" xfId="14" applyFont="1" applyBorder="1" applyAlignment="1">
      <alignment horizontal="right" vertical="center"/>
    </xf>
    <xf numFmtId="38" fontId="4" fillId="0" borderId="2" xfId="15" applyFont="1" applyFill="1" applyBorder="1" applyAlignment="1">
      <alignment vertical="center"/>
    </xf>
    <xf numFmtId="38" fontId="4" fillId="0" borderId="23" xfId="15" applyFont="1" applyFill="1" applyBorder="1" applyAlignment="1">
      <alignment vertical="center"/>
    </xf>
    <xf numFmtId="38" fontId="4" fillId="0" borderId="9" xfId="15" applyFont="1" applyFill="1" applyBorder="1" applyAlignment="1">
      <alignment vertical="center"/>
    </xf>
    <xf numFmtId="38" fontId="4" fillId="0" borderId="2" xfId="15" applyFont="1" applyFill="1" applyBorder="1" applyAlignment="1">
      <alignment horizontal="right" vertical="center"/>
    </xf>
    <xf numFmtId="0" fontId="5" fillId="0" borderId="10" xfId="14" applyFont="1" applyBorder="1" applyAlignment="1">
      <alignment horizontal="center" vertical="center" shrinkToFit="1"/>
    </xf>
    <xf numFmtId="38" fontId="5" fillId="0" borderId="10" xfId="14" applyNumberFormat="1" applyFont="1" applyBorder="1" applyAlignment="1">
      <alignment vertical="center"/>
    </xf>
    <xf numFmtId="38" fontId="5" fillId="0" borderId="17" xfId="14" applyNumberFormat="1" applyFont="1" applyBorder="1" applyAlignment="1">
      <alignment vertical="center"/>
    </xf>
    <xf numFmtId="38" fontId="5" fillId="0" borderId="12" xfId="14" applyNumberFormat="1" applyFont="1" applyBorder="1" applyAlignment="1">
      <alignment vertical="center"/>
    </xf>
    <xf numFmtId="38" fontId="5" fillId="0" borderId="2" xfId="15" applyFont="1" applyFill="1" applyBorder="1" applyAlignment="1">
      <alignment horizontal="right" vertical="center"/>
    </xf>
    <xf numFmtId="38" fontId="5" fillId="0" borderId="99" xfId="15" applyFont="1" applyFill="1" applyBorder="1" applyAlignment="1">
      <alignment horizontal="right" vertical="center"/>
    </xf>
    <xf numFmtId="38" fontId="5" fillId="0" borderId="100" xfId="14" applyNumberFormat="1" applyFont="1" applyBorder="1" applyAlignment="1">
      <alignment horizontal="right" vertical="center"/>
    </xf>
    <xf numFmtId="0" fontId="5" fillId="0" borderId="21" xfId="14" applyFont="1" applyBorder="1" applyAlignment="1">
      <alignment horizontal="center" vertical="center" shrinkToFit="1"/>
    </xf>
    <xf numFmtId="38" fontId="5" fillId="0" borderId="21" xfId="14" applyNumberFormat="1" applyFont="1" applyBorder="1" applyAlignment="1">
      <alignment vertical="center"/>
    </xf>
    <xf numFmtId="38" fontId="5" fillId="0" borderId="21" xfId="15" applyFont="1" applyFill="1" applyBorder="1" applyAlignment="1">
      <alignment horizontal="right" vertical="center"/>
    </xf>
    <xf numFmtId="38" fontId="5" fillId="0" borderId="21" xfId="14" applyNumberFormat="1" applyFont="1" applyBorder="1" applyAlignment="1">
      <alignment horizontal="right" vertical="center"/>
    </xf>
    <xf numFmtId="38" fontId="5" fillId="0" borderId="60" xfId="14" applyNumberFormat="1" applyFont="1" applyBorder="1" applyAlignment="1">
      <alignment vertical="center"/>
    </xf>
    <xf numFmtId="0" fontId="4" fillId="0" borderId="15" xfId="14" applyFont="1" applyBorder="1" applyAlignment="1">
      <alignment vertical="center"/>
    </xf>
    <xf numFmtId="0" fontId="5" fillId="0" borderId="15" xfId="14" applyFont="1" applyBorder="1" applyAlignment="1">
      <alignment vertical="center"/>
    </xf>
    <xf numFmtId="38" fontId="4" fillId="0" borderId="0" xfId="14" applyNumberFormat="1" applyFont="1" applyAlignment="1">
      <alignment vertical="center"/>
    </xf>
    <xf numFmtId="0" fontId="4" fillId="0" borderId="0" xfId="14" applyFont="1" applyAlignment="1">
      <alignment horizontal="right" vertical="center"/>
    </xf>
    <xf numFmtId="38" fontId="4" fillId="0" borderId="0" xfId="15" applyFont="1" applyFill="1" applyBorder="1"/>
    <xf numFmtId="0" fontId="3" fillId="0" borderId="0" xfId="6" applyFont="1" applyAlignment="1">
      <alignment horizontal="center" vertical="center"/>
    </xf>
    <xf numFmtId="0" fontId="34" fillId="0" borderId="0" xfId="16" applyFont="1" applyFill="1" applyAlignment="1">
      <alignment horizontal="centerContinuous" vertical="center"/>
    </xf>
    <xf numFmtId="0" fontId="12" fillId="0" borderId="0" xfId="6" applyFont="1" applyAlignment="1">
      <alignment vertical="center"/>
    </xf>
    <xf numFmtId="0" fontId="4" fillId="0" borderId="3" xfId="16" applyFont="1" applyFill="1" applyBorder="1" applyAlignment="1">
      <alignment horizontal="distributed" vertical="center" justifyLastLine="1"/>
    </xf>
    <xf numFmtId="0" fontId="4" fillId="0" borderId="14" xfId="16" applyFont="1" applyFill="1" applyBorder="1" applyAlignment="1">
      <alignment horizontal="distributed" vertical="center" justifyLastLine="1"/>
    </xf>
    <xf numFmtId="0" fontId="4" fillId="0" borderId="60" xfId="16" applyFont="1" applyFill="1" applyBorder="1" applyAlignment="1">
      <alignment horizontal="distributed" vertical="center" justifyLastLine="1"/>
    </xf>
    <xf numFmtId="0" fontId="4" fillId="0" borderId="22" xfId="16" applyFont="1" applyFill="1" applyBorder="1" applyAlignment="1">
      <alignment horizontal="distributed" vertical="center" justifyLastLine="1"/>
    </xf>
    <xf numFmtId="0" fontId="4" fillId="0" borderId="3" xfId="16" applyFont="1" applyFill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/>
    </xf>
    <xf numFmtId="0" fontId="4" fillId="0" borderId="23" xfId="6" applyFont="1" applyBorder="1" applyAlignment="1">
      <alignment horizontal="center" vertical="center"/>
    </xf>
    <xf numFmtId="0" fontId="4" fillId="0" borderId="62" xfId="6" applyFont="1" applyBorder="1" applyAlignment="1">
      <alignment horizontal="center" vertical="center"/>
    </xf>
    <xf numFmtId="0" fontId="4" fillId="0" borderId="63" xfId="6" applyFont="1" applyBorder="1" applyAlignment="1">
      <alignment horizontal="center" vertical="center"/>
    </xf>
    <xf numFmtId="0" fontId="4" fillId="0" borderId="2" xfId="6" applyFont="1" applyBorder="1" applyAlignment="1">
      <alignment horizontal="right" vertical="center"/>
    </xf>
    <xf numFmtId="181" fontId="5" fillId="0" borderId="3" xfId="16" applyNumberFormat="1" applyFont="1" applyFill="1" applyBorder="1" applyAlignment="1" applyProtection="1">
      <alignment vertical="center"/>
      <protection locked="0"/>
    </xf>
    <xf numFmtId="181" fontId="5" fillId="0" borderId="14" xfId="16" applyNumberFormat="1" applyFont="1" applyFill="1" applyBorder="1" applyAlignment="1" applyProtection="1">
      <alignment vertical="center"/>
      <protection locked="0"/>
    </xf>
    <xf numFmtId="181" fontId="5" fillId="0" borderId="71" xfId="16" applyNumberFormat="1" applyFont="1" applyFill="1" applyBorder="1" applyAlignment="1" applyProtection="1">
      <alignment vertical="center"/>
      <protection locked="0"/>
    </xf>
    <xf numFmtId="181" fontId="5" fillId="0" borderId="5" xfId="16" applyNumberFormat="1" applyFont="1" applyFill="1" applyBorder="1" applyAlignment="1" applyProtection="1">
      <alignment vertical="center"/>
      <protection locked="0"/>
    </xf>
    <xf numFmtId="176" fontId="5" fillId="0" borderId="3" xfId="16" applyNumberFormat="1" applyFont="1" applyFill="1" applyBorder="1" applyAlignment="1" applyProtection="1">
      <alignment vertical="center"/>
      <protection locked="0"/>
    </xf>
    <xf numFmtId="181" fontId="4" fillId="0" borderId="1" xfId="16" applyNumberFormat="1" applyFont="1" applyFill="1" applyBorder="1" applyAlignment="1" applyProtection="1">
      <alignment horizontal="right" vertical="center"/>
      <protection locked="0"/>
    </xf>
    <xf numFmtId="181" fontId="4" fillId="0" borderId="15" xfId="16" applyNumberFormat="1" applyFont="1" applyFill="1" applyBorder="1" applyAlignment="1" applyProtection="1">
      <alignment horizontal="right" vertical="center"/>
      <protection locked="0"/>
    </xf>
    <xf numFmtId="181" fontId="4" fillId="0" borderId="70" xfId="16" applyNumberFormat="1" applyFont="1" applyFill="1" applyBorder="1" applyAlignment="1" applyProtection="1">
      <alignment horizontal="right" vertical="center"/>
      <protection locked="0"/>
    </xf>
    <xf numFmtId="181" fontId="4" fillId="0" borderId="7" xfId="16" applyNumberFormat="1" applyFont="1" applyFill="1" applyBorder="1" applyAlignment="1" applyProtection="1">
      <alignment horizontal="right" vertical="center"/>
      <protection locked="0"/>
    </xf>
    <xf numFmtId="176" fontId="4" fillId="0" borderId="1" xfId="16" applyNumberFormat="1" applyFont="1" applyFill="1" applyBorder="1" applyAlignment="1" applyProtection="1">
      <alignment horizontal="right" vertical="center"/>
      <protection locked="0"/>
    </xf>
    <xf numFmtId="181" fontId="4" fillId="0" borderId="1" xfId="16" applyNumberFormat="1" applyFont="1" applyFill="1" applyBorder="1" applyAlignment="1" applyProtection="1">
      <alignment vertical="center"/>
      <protection locked="0"/>
    </xf>
    <xf numFmtId="181" fontId="4" fillId="0" borderId="15" xfId="16" applyNumberFormat="1" applyFont="1" applyFill="1" applyBorder="1" applyAlignment="1" applyProtection="1">
      <alignment vertical="center"/>
      <protection locked="0"/>
    </xf>
    <xf numFmtId="181" fontId="4" fillId="0" borderId="70" xfId="16" applyNumberFormat="1" applyFont="1" applyFill="1" applyBorder="1" applyAlignment="1" applyProtection="1">
      <alignment vertical="center"/>
      <protection locked="0"/>
    </xf>
    <xf numFmtId="181" fontId="4" fillId="0" borderId="7" xfId="16" applyNumberFormat="1" applyFont="1" applyFill="1" applyBorder="1" applyAlignment="1" applyProtection="1">
      <alignment vertical="center"/>
      <protection locked="0"/>
    </xf>
    <xf numFmtId="176" fontId="4" fillId="0" borderId="1" xfId="16" applyNumberFormat="1" applyFont="1" applyFill="1" applyBorder="1" applyAlignment="1" applyProtection="1">
      <alignment vertical="center"/>
      <protection locked="0"/>
    </xf>
    <xf numFmtId="181" fontId="4" fillId="0" borderId="2" xfId="16" applyNumberFormat="1" applyFont="1" applyFill="1" applyBorder="1" applyAlignment="1" applyProtection="1">
      <alignment horizontal="right" vertical="center"/>
      <protection locked="0"/>
    </xf>
    <xf numFmtId="181" fontId="4" fillId="0" borderId="23" xfId="16" applyNumberFormat="1" applyFont="1" applyFill="1" applyBorder="1" applyAlignment="1" applyProtection="1">
      <alignment horizontal="right" vertical="center"/>
      <protection locked="0"/>
    </xf>
    <xf numFmtId="181" fontId="4" fillId="0" borderId="68" xfId="16" applyNumberFormat="1" applyFont="1" applyFill="1" applyBorder="1" applyAlignment="1" applyProtection="1">
      <alignment horizontal="right" vertical="center"/>
      <protection locked="0"/>
    </xf>
    <xf numFmtId="181" fontId="4" fillId="0" borderId="9" xfId="16" applyNumberFormat="1" applyFont="1" applyFill="1" applyBorder="1" applyAlignment="1" applyProtection="1">
      <alignment horizontal="right" vertical="center"/>
      <protection locked="0"/>
    </xf>
    <xf numFmtId="176" fontId="4" fillId="0" borderId="2" xfId="16" applyNumberFormat="1" applyFont="1" applyFill="1" applyBorder="1" applyAlignment="1" applyProtection="1">
      <alignment horizontal="right" vertical="center"/>
      <protection locked="0"/>
    </xf>
    <xf numFmtId="181" fontId="4" fillId="0" borderId="2" xfId="16" applyNumberFormat="1" applyFont="1" applyFill="1" applyBorder="1" applyAlignment="1" applyProtection="1">
      <alignment vertical="center"/>
      <protection locked="0"/>
    </xf>
    <xf numFmtId="181" fontId="4" fillId="0" borderId="23" xfId="16" applyNumberFormat="1" applyFont="1" applyFill="1" applyBorder="1" applyAlignment="1" applyProtection="1">
      <alignment vertical="center"/>
      <protection locked="0"/>
    </xf>
    <xf numFmtId="181" fontId="4" fillId="0" borderId="68" xfId="16" applyNumberFormat="1" applyFont="1" applyFill="1" applyBorder="1" applyAlignment="1" applyProtection="1">
      <alignment vertical="center"/>
      <protection locked="0"/>
    </xf>
    <xf numFmtId="181" fontId="4" fillId="0" borderId="9" xfId="16" applyNumberFormat="1" applyFont="1" applyFill="1" applyBorder="1" applyAlignment="1" applyProtection="1">
      <alignment vertical="center"/>
      <protection locked="0"/>
    </xf>
    <xf numFmtId="176" fontId="4" fillId="0" borderId="2" xfId="16" applyNumberFormat="1" applyFont="1" applyFill="1" applyBorder="1" applyAlignment="1" applyProtection="1">
      <alignment vertical="center"/>
      <protection locked="0"/>
    </xf>
    <xf numFmtId="0" fontId="4" fillId="0" borderId="60" xfId="1" applyFont="1" applyBorder="1" applyAlignment="1">
      <alignment horizontal="left" vertical="center"/>
    </xf>
    <xf numFmtId="181" fontId="4" fillId="0" borderId="60" xfId="16" applyNumberFormat="1" applyFont="1" applyFill="1" applyBorder="1" applyAlignment="1" applyProtection="1">
      <alignment vertical="center"/>
      <protection locked="0"/>
    </xf>
    <xf numFmtId="176" fontId="4" fillId="0" borderId="60" xfId="16" applyNumberFormat="1" applyFont="1" applyFill="1" applyBorder="1" applyAlignment="1" applyProtection="1">
      <alignment vertical="center"/>
      <protection locked="0"/>
    </xf>
    <xf numFmtId="176" fontId="4" fillId="0" borderId="0" xfId="16" applyNumberFormat="1" applyFont="1" applyFill="1" applyAlignment="1" applyProtection="1">
      <alignment horizontal="left" vertical="center"/>
      <protection locked="0"/>
    </xf>
    <xf numFmtId="0" fontId="4" fillId="0" borderId="0" xfId="16" applyFont="1" applyFill="1" applyAlignment="1">
      <alignment vertical="center"/>
    </xf>
    <xf numFmtId="176" fontId="4" fillId="0" borderId="0" xfId="16" applyNumberFormat="1" applyFont="1" applyFill="1" applyAlignment="1" applyProtection="1">
      <alignment horizontal="right" vertical="center"/>
      <protection locked="0"/>
    </xf>
    <xf numFmtId="181" fontId="4" fillId="0" borderId="0" xfId="16" applyNumberFormat="1" applyFont="1" applyFill="1" applyAlignment="1" applyProtection="1">
      <alignment vertical="center"/>
      <protection locked="0"/>
    </xf>
  </cellXfs>
  <cellStyles count="17">
    <cellStyle name="ハイパーリンク 2" xfId="5" xr:uid="{FCC84C48-7A87-4B36-9C67-9FBDA75B5852}"/>
    <cellStyle name="桁区切り 2" xfId="2" xr:uid="{00000000-0005-0000-0000-000000000000}"/>
    <cellStyle name="桁区切り 2 2" xfId="15" xr:uid="{FDA7FACF-AE9D-4709-984B-7FC0AE162BAC}"/>
    <cellStyle name="桁区切り 3" xfId="9" xr:uid="{4F8AE0E9-8157-4582-B785-CFA1A3B43A64}"/>
    <cellStyle name="桁区切り 4" xfId="11" xr:uid="{08E988D3-6D11-47C6-B072-DAAA6EB67DD3}"/>
    <cellStyle name="標準" xfId="0" builtinId="0"/>
    <cellStyle name="標準 2" xfId="1" xr:uid="{00000000-0005-0000-0000-000002000000}"/>
    <cellStyle name="標準 2 2" xfId="12" xr:uid="{B540EAF6-D87C-41ED-BFD0-122FE4300222}"/>
    <cellStyle name="標準 2 2 2" xfId="14" xr:uid="{91AEAE5F-7893-48BC-B3CB-7E41406EB7B3}"/>
    <cellStyle name="標準 3" xfId="3" xr:uid="{0C0D52F4-E725-4A7D-9F70-6B9A2F24B1E5}"/>
    <cellStyle name="標準 3 2" xfId="7" xr:uid="{D849DCBB-1020-46F7-86B9-47761EA7DD96}"/>
    <cellStyle name="標準 4" xfId="10" xr:uid="{1BA0D88B-6676-4D7A-80DA-42070ACD9359}"/>
    <cellStyle name="標準 5" xfId="8" xr:uid="{95710429-CD28-4398-9597-FC93DC2F2C07}"/>
    <cellStyle name="標準 6" xfId="13" xr:uid="{FE016BDC-C584-46C6-97CC-7C961F079538}"/>
    <cellStyle name="標準 7" xfId="4" xr:uid="{9D8C5932-D11D-44B2-A424-5699073048C1}"/>
    <cellStyle name="標準_164／165.XLS" xfId="16" xr:uid="{3C35B5D9-1F39-4A7C-839D-28F23D05C8CC}"/>
    <cellStyle name="標準_Sheet1" xfId="6" xr:uid="{DF1827A0-0DFA-4ACA-94D5-0BBF11F3FB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えちぜん鉄道駅別乗車人数（1日平均）</a:t>
            </a:r>
            <a:endParaRPr lang="ja-JP" altLang="en-US" sz="1400"/>
          </a:p>
        </c:rich>
      </c:tx>
      <c:layout>
        <c:manualLayout>
          <c:xMode val="edge"/>
          <c:yMode val="edge"/>
          <c:x val="0.2837456451997713"/>
          <c:y val="1.812731097718610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597815215875053E-2"/>
          <c:y val="9.111683494256799E-2"/>
          <c:w val="0.91566374276322282"/>
          <c:h val="0.74796373114752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'O-5'!$B$20</c:f>
              <c:strCache>
                <c:ptCount val="1"/>
                <c:pt idx="0">
                  <c:v>平成29年度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'O-5'!$D$20:$L$20</c:f>
              <c:numCache>
                <c:formatCode>#,##0;"△ "#,##0</c:formatCode>
                <c:ptCount val="9"/>
                <c:pt idx="0">
                  <c:v>161</c:v>
                </c:pt>
                <c:pt idx="1">
                  <c:v>366</c:v>
                </c:pt>
                <c:pt idx="2">
                  <c:v>71</c:v>
                </c:pt>
                <c:pt idx="3">
                  <c:v>36</c:v>
                </c:pt>
                <c:pt idx="4">
                  <c:v>73</c:v>
                </c:pt>
                <c:pt idx="5">
                  <c:v>81</c:v>
                </c:pt>
                <c:pt idx="6">
                  <c:v>151</c:v>
                </c:pt>
                <c:pt idx="7">
                  <c:v>139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5-4F26-82B5-90923299F5A5}"/>
            </c:ext>
          </c:extLst>
        </c:ser>
        <c:ser>
          <c:idx val="1"/>
          <c:order val="1"/>
          <c:tx>
            <c:strRef>
              <c:f>'O-5'!$B$21</c:f>
              <c:strCache>
                <c:ptCount val="1"/>
                <c:pt idx="0">
                  <c:v>平成30年度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'O-5'!$D$21:$L$21</c:f>
              <c:numCache>
                <c:formatCode>#,##0;"△ "#,##0</c:formatCode>
                <c:ptCount val="9"/>
                <c:pt idx="0">
                  <c:v>156</c:v>
                </c:pt>
                <c:pt idx="1">
                  <c:v>357</c:v>
                </c:pt>
                <c:pt idx="2">
                  <c:v>73</c:v>
                </c:pt>
                <c:pt idx="3">
                  <c:v>33</c:v>
                </c:pt>
                <c:pt idx="4">
                  <c:v>71</c:v>
                </c:pt>
                <c:pt idx="5">
                  <c:v>76</c:v>
                </c:pt>
                <c:pt idx="6">
                  <c:v>164</c:v>
                </c:pt>
                <c:pt idx="7">
                  <c:v>133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5-4F26-82B5-90923299F5A5}"/>
            </c:ext>
          </c:extLst>
        </c:ser>
        <c:ser>
          <c:idx val="2"/>
          <c:order val="2"/>
          <c:tx>
            <c:strRef>
              <c:f>'O-5'!$B$22</c:f>
              <c:strCache>
                <c:ptCount val="1"/>
                <c:pt idx="0">
                  <c:v>令和元年度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'O-5'!$D$22:$L$22</c:f>
              <c:numCache>
                <c:formatCode>#,##0;"△ "#,##0</c:formatCode>
                <c:ptCount val="9"/>
                <c:pt idx="0">
                  <c:v>151</c:v>
                </c:pt>
                <c:pt idx="1">
                  <c:v>362</c:v>
                </c:pt>
                <c:pt idx="2">
                  <c:v>72</c:v>
                </c:pt>
                <c:pt idx="3">
                  <c:v>29</c:v>
                </c:pt>
                <c:pt idx="4">
                  <c:v>65</c:v>
                </c:pt>
                <c:pt idx="5">
                  <c:v>67</c:v>
                </c:pt>
                <c:pt idx="6">
                  <c:v>169</c:v>
                </c:pt>
                <c:pt idx="7">
                  <c:v>135</c:v>
                </c:pt>
                <c:pt idx="8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45-4F26-82B5-90923299F5A5}"/>
            </c:ext>
          </c:extLst>
        </c:ser>
        <c:ser>
          <c:idx val="3"/>
          <c:order val="3"/>
          <c:tx>
            <c:strRef>
              <c:f>'O-5'!$B$23</c:f>
              <c:strCache>
                <c:ptCount val="1"/>
                <c:pt idx="0">
                  <c:v>令和 2年度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'O-5'!$D$23:$L$23</c:f>
              <c:numCache>
                <c:formatCode>#,##0;"△ "#,##0</c:formatCode>
                <c:ptCount val="9"/>
                <c:pt idx="0">
                  <c:v>94</c:v>
                </c:pt>
                <c:pt idx="1">
                  <c:v>261</c:v>
                </c:pt>
                <c:pt idx="2">
                  <c:v>55</c:v>
                </c:pt>
                <c:pt idx="3">
                  <c:v>21</c:v>
                </c:pt>
                <c:pt idx="4">
                  <c:v>52</c:v>
                </c:pt>
                <c:pt idx="5">
                  <c:v>49</c:v>
                </c:pt>
                <c:pt idx="6">
                  <c:v>129</c:v>
                </c:pt>
                <c:pt idx="7">
                  <c:v>103</c:v>
                </c:pt>
                <c:pt idx="8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45-4F26-82B5-90923299F5A5}"/>
            </c:ext>
          </c:extLst>
        </c:ser>
        <c:ser>
          <c:idx val="5"/>
          <c:order val="4"/>
          <c:tx>
            <c:strRef>
              <c:f>'O-5'!$B$24</c:f>
              <c:strCache>
                <c:ptCount val="1"/>
                <c:pt idx="0">
                  <c:v>令和 3年度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'O-5'!$D$24:$L$24</c:f>
              <c:numCache>
                <c:formatCode>#,##0;"△ "#,##0</c:formatCode>
                <c:ptCount val="9"/>
                <c:pt idx="0">
                  <c:v>105</c:v>
                </c:pt>
                <c:pt idx="1">
                  <c:v>294</c:v>
                </c:pt>
                <c:pt idx="2">
                  <c:v>58</c:v>
                </c:pt>
                <c:pt idx="3">
                  <c:v>21</c:v>
                </c:pt>
                <c:pt idx="4">
                  <c:v>56</c:v>
                </c:pt>
                <c:pt idx="5">
                  <c:v>58</c:v>
                </c:pt>
                <c:pt idx="6">
                  <c:v>137</c:v>
                </c:pt>
                <c:pt idx="7">
                  <c:v>120</c:v>
                </c:pt>
                <c:pt idx="8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45-4F26-82B5-90923299F5A5}"/>
            </c:ext>
          </c:extLst>
        </c:ser>
        <c:ser>
          <c:idx val="6"/>
          <c:order val="5"/>
          <c:tx>
            <c:strRef>
              <c:f>'O-5'!$B$25</c:f>
              <c:strCache>
                <c:ptCount val="1"/>
                <c:pt idx="0">
                  <c:v>令和 4年度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'O-5'!$D$25:$L$25</c:f>
              <c:numCache>
                <c:formatCode>#,##0;"△ "#,##0</c:formatCode>
                <c:ptCount val="9"/>
                <c:pt idx="0">
                  <c:v>126</c:v>
                </c:pt>
                <c:pt idx="1">
                  <c:v>312</c:v>
                </c:pt>
                <c:pt idx="2">
                  <c:v>68</c:v>
                </c:pt>
                <c:pt idx="3">
                  <c:v>26</c:v>
                </c:pt>
                <c:pt idx="4">
                  <c:v>57</c:v>
                </c:pt>
                <c:pt idx="5">
                  <c:v>77</c:v>
                </c:pt>
                <c:pt idx="6">
                  <c:v>162</c:v>
                </c:pt>
                <c:pt idx="7">
                  <c:v>117</c:v>
                </c:pt>
                <c:pt idx="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45-4F26-82B5-90923299F5A5}"/>
            </c:ext>
          </c:extLst>
        </c:ser>
        <c:ser>
          <c:idx val="7"/>
          <c:order val="6"/>
          <c:tx>
            <c:strRef>
              <c:f>'O-5'!$B$26</c:f>
              <c:strCache>
                <c:ptCount val="1"/>
                <c:pt idx="0">
                  <c:v>令和 5年度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'O-5'!$D$26:$L$26</c:f>
              <c:numCache>
                <c:formatCode>#,##0;"△ "#,##0</c:formatCode>
                <c:ptCount val="9"/>
                <c:pt idx="0">
                  <c:v>126</c:v>
                </c:pt>
                <c:pt idx="1">
                  <c:v>310</c:v>
                </c:pt>
                <c:pt idx="2">
                  <c:v>72</c:v>
                </c:pt>
                <c:pt idx="3">
                  <c:v>28</c:v>
                </c:pt>
                <c:pt idx="4">
                  <c:v>57</c:v>
                </c:pt>
                <c:pt idx="5">
                  <c:v>77</c:v>
                </c:pt>
                <c:pt idx="6">
                  <c:v>187</c:v>
                </c:pt>
                <c:pt idx="7">
                  <c:v>114</c:v>
                </c:pt>
                <c:pt idx="8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45-4F26-82B5-90923299F5A5}"/>
            </c:ext>
          </c:extLst>
        </c:ser>
        <c:ser>
          <c:idx val="8"/>
          <c:order val="7"/>
          <c:tx>
            <c:strRef>
              <c:f>'O-5'!$B$27</c:f>
              <c:strCache>
                <c:ptCount val="1"/>
                <c:pt idx="0">
                  <c:v>令和 6年度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'O-5'!$D$5:$L$5</c:f>
              <c:strCache>
                <c:ptCount val="9"/>
                <c:pt idx="0">
                  <c:v>三国港</c:v>
                </c:pt>
                <c:pt idx="1">
                  <c:v>三国</c:v>
                </c:pt>
                <c:pt idx="2">
                  <c:v>三国神社</c:v>
                </c:pt>
                <c:pt idx="3">
                  <c:v>水居</c:v>
                </c:pt>
                <c:pt idx="4">
                  <c:v>大関</c:v>
                </c:pt>
                <c:pt idx="5">
                  <c:v>下兵庫
こうふく</c:v>
                </c:pt>
                <c:pt idx="6">
                  <c:v>西長田
ゆりの里</c:v>
                </c:pt>
                <c:pt idx="7">
                  <c:v>西春江
ハートピア</c:v>
                </c:pt>
                <c:pt idx="8">
                  <c:v>太郎丸
エンゼル
ランド</c:v>
                </c:pt>
              </c:strCache>
            </c:strRef>
          </c:cat>
          <c:val>
            <c:numRef>
              <c:f>'O-5'!$D$27:$L$27</c:f>
              <c:numCache>
                <c:formatCode>#,##0;"△ "#,##0</c:formatCode>
                <c:ptCount val="9"/>
                <c:pt idx="0">
                  <c:v>149</c:v>
                </c:pt>
                <c:pt idx="1">
                  <c:v>336</c:v>
                </c:pt>
                <c:pt idx="2">
                  <c:v>79</c:v>
                </c:pt>
                <c:pt idx="3">
                  <c:v>23</c:v>
                </c:pt>
                <c:pt idx="4">
                  <c:v>63</c:v>
                </c:pt>
                <c:pt idx="5">
                  <c:v>78</c:v>
                </c:pt>
                <c:pt idx="6">
                  <c:v>186</c:v>
                </c:pt>
                <c:pt idx="7">
                  <c:v>111</c:v>
                </c:pt>
                <c:pt idx="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45-4F26-82B5-90923299F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8942656"/>
        <c:axId val="1"/>
      </c:barChart>
      <c:catAx>
        <c:axId val="478942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200"/>
        <c:tickLblSkip val="1"/>
        <c:tickMarkSkip val="1"/>
        <c:noMultiLvlLbl val="0"/>
      </c:catAx>
      <c:valAx>
        <c:axId val="1"/>
        <c:scaling>
          <c:orientation val="minMax"/>
          <c:max val="450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#,##0;&quot;△ &quot;#,##0" sourceLinked="1"/>
        <c:majorTickMark val="in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89426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4781323057942615"/>
          <c:y val="9.6411062806400896E-2"/>
          <c:w val="0.11284566002690903"/>
          <c:h val="0.363515333046492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65000"/>
        </a:schemeClr>
      </a:solidFill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102147</xdr:colOff>
      <xdr:row>28</xdr:row>
      <xdr:rowOff>31666</xdr:rowOff>
    </xdr:from>
    <xdr:to>
      <xdr:col>11</xdr:col>
      <xdr:colOff>552669</xdr:colOff>
      <xdr:row>55</xdr:row>
      <xdr:rowOff>103157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A9FE6B0F-4A59-4357-A248-6F5028972C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121389</xdr:colOff>
      <xdr:row>28</xdr:row>
      <xdr:rowOff>47297</xdr:rowOff>
    </xdr:from>
    <xdr:to>
      <xdr:col>1</xdr:col>
      <xdr:colOff>416802</xdr:colOff>
      <xdr:row>29</xdr:row>
      <xdr:rowOff>47297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F268C7B2-6D50-4BBC-BFE2-8452DFEC91C8}"/>
            </a:ext>
          </a:extLst>
        </xdr:cNvPr>
        <xdr:cNvSpPr>
          <a:spLocks noChangeArrowheads="1"/>
        </xdr:cNvSpPr>
      </xdr:nvSpPr>
      <xdr:spPr bwMode="auto">
        <a:xfrm>
          <a:off x="121389" y="5476547"/>
          <a:ext cx="419238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157370</xdr:colOff>
      <xdr:row>30</xdr:row>
      <xdr:rowOff>0</xdr:rowOff>
    </xdr:from>
    <xdr:to>
      <xdr:col>15</xdr:col>
      <xdr:colOff>240196</xdr:colOff>
      <xdr:row>31</xdr:row>
      <xdr:rowOff>8283</xdr:rowOff>
    </xdr:to>
    <xdr:sp macro="" textlink="">
      <xdr:nvSpPr>
        <xdr:cNvPr id="2" name="テキスト ボックス 1" hidden="1">
          <a:extLst>
            <a:ext uri="{FF2B5EF4-FFF2-40B4-BE49-F238E27FC236}">
              <a16:creationId xmlns:a16="http://schemas.microsoft.com/office/drawing/2014/main" id="{BA3082BF-2256-4B1B-A9E1-CFC7561C513F}"/>
            </a:ext>
          </a:extLst>
        </xdr:cNvPr>
        <xdr:cNvSpPr txBox="1"/>
      </xdr:nvSpPr>
      <xdr:spPr>
        <a:xfrm>
          <a:off x="3643520" y="8334375"/>
          <a:ext cx="1654451" cy="2559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▼イータクとは</a:t>
          </a:r>
        </a:p>
      </xdr:txBody>
    </xdr:sp>
    <xdr:clientData/>
  </xdr:twoCellAnchor>
  <xdr:twoCellAnchor editAs="oneCell">
    <xdr:from>
      <xdr:col>11</xdr:col>
      <xdr:colOff>119852</xdr:colOff>
      <xdr:row>29</xdr:row>
      <xdr:rowOff>40490</xdr:rowOff>
    </xdr:from>
    <xdr:to>
      <xdr:col>20</xdr:col>
      <xdr:colOff>228017</xdr:colOff>
      <xdr:row>37</xdr:row>
      <xdr:rowOff>55091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3AA3E0-1166-4C63-AF79-4BF660785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0327" y="8089115"/>
          <a:ext cx="2937090" cy="1862451"/>
        </a:xfrm>
        <a:prstGeom prst="rect">
          <a:avLst/>
        </a:prstGeom>
      </xdr:spPr>
    </xdr:pic>
    <xdr:clientData/>
  </xdr:twoCellAnchor>
  <xdr:twoCellAnchor>
    <xdr:from>
      <xdr:col>10</xdr:col>
      <xdr:colOff>256761</xdr:colOff>
      <xdr:row>28</xdr:row>
      <xdr:rowOff>8282</xdr:rowOff>
    </xdr:from>
    <xdr:to>
      <xdr:col>21</xdr:col>
      <xdr:colOff>91108</xdr:colOff>
      <xdr:row>38</xdr:row>
      <xdr:rowOff>91109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E57FB292-4109-4418-985C-E70F09D6FF88}"/>
            </a:ext>
          </a:extLst>
        </xdr:cNvPr>
        <xdr:cNvSpPr/>
      </xdr:nvSpPr>
      <xdr:spPr>
        <a:xfrm>
          <a:off x="3742911" y="7914032"/>
          <a:ext cx="3291922" cy="2216427"/>
        </a:xfrm>
        <a:prstGeom prst="rect">
          <a:avLst/>
        </a:prstGeom>
        <a:noFill/>
        <a:ln w="12700">
          <a:solidFill>
            <a:srgbClr val="FF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372362</xdr:colOff>
      <xdr:row>22</xdr:row>
      <xdr:rowOff>105376</xdr:rowOff>
    </xdr:from>
    <xdr:to>
      <xdr:col>5</xdr:col>
      <xdr:colOff>622743</xdr:colOff>
      <xdr:row>59</xdr:row>
      <xdr:rowOff>126773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E9A3D86C-F4EA-4BDF-B4A9-71158D17A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187" y="4486876"/>
          <a:ext cx="5222431" cy="530777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1737727</xdr:colOff>
      <xdr:row>24</xdr:row>
      <xdr:rowOff>94676</xdr:rowOff>
    </xdr:from>
    <xdr:to>
      <xdr:col>2</xdr:col>
      <xdr:colOff>1815114</xdr:colOff>
      <xdr:row>25</xdr:row>
      <xdr:rowOff>31889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6F3AC84B-785B-403A-BB3F-651B8CE32A84}"/>
            </a:ext>
          </a:extLst>
        </xdr:cNvPr>
        <xdr:cNvSpPr>
          <a:spLocks noChangeArrowheads="1"/>
        </xdr:cNvSpPr>
      </xdr:nvSpPr>
      <xdr:spPr bwMode="auto">
        <a:xfrm>
          <a:off x="3376027" y="4761926"/>
          <a:ext cx="77387" cy="8008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1219890</xdr:colOff>
      <xdr:row>26</xdr:row>
      <xdr:rowOff>32757</xdr:rowOff>
    </xdr:from>
    <xdr:to>
      <xdr:col>2</xdr:col>
      <xdr:colOff>1805159</xdr:colOff>
      <xdr:row>27</xdr:row>
      <xdr:rowOff>61615</xdr:rowOff>
    </xdr:to>
    <xdr:sp macro="" textlink="">
      <xdr:nvSpPr>
        <xdr:cNvPr id="4" name="Rectangle 11">
          <a:extLst>
            <a:ext uri="{FF2B5EF4-FFF2-40B4-BE49-F238E27FC236}">
              <a16:creationId xmlns:a16="http://schemas.microsoft.com/office/drawing/2014/main" id="{3076F001-ABA4-457B-8DC9-0DE617C986D5}"/>
            </a:ext>
          </a:extLst>
        </xdr:cNvPr>
        <xdr:cNvSpPr>
          <a:spLocks noChangeArrowheads="1"/>
        </xdr:cNvSpPr>
      </xdr:nvSpPr>
      <xdr:spPr bwMode="auto">
        <a:xfrm>
          <a:off x="2858190" y="4985757"/>
          <a:ext cx="585269" cy="171733"/>
        </a:xfrm>
        <a:prstGeom prst="borderCallout1">
          <a:avLst>
            <a:gd name="adj1" fmla="val 2948"/>
            <a:gd name="adj2" fmla="val 70148"/>
            <a:gd name="adj3" fmla="val -97710"/>
            <a:gd name="adj4" fmla="val 90955"/>
          </a:avLst>
        </a:prstGeom>
        <a:solidFill>
          <a:schemeClr val="bg1"/>
        </a:solidFill>
        <a:ln>
          <a:solidFill>
            <a:schemeClr val="tx1"/>
          </a:solidFill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雄島灯台</a:t>
          </a:r>
          <a:endParaRPr lang="ja-JP" altLang="en-US" b="1"/>
        </a:p>
      </xdr:txBody>
    </xdr:sp>
    <xdr:clientData/>
  </xdr:twoCellAnchor>
  <xdr:twoCellAnchor>
    <xdr:from>
      <xdr:col>2</xdr:col>
      <xdr:colOff>1553307</xdr:colOff>
      <xdr:row>43</xdr:row>
      <xdr:rowOff>135365</xdr:rowOff>
    </xdr:from>
    <xdr:to>
      <xdr:col>3</xdr:col>
      <xdr:colOff>374026</xdr:colOff>
      <xdr:row>45</xdr:row>
      <xdr:rowOff>37675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F6FEB0D0-9A06-4B36-8FDA-6697B52E480A}"/>
            </a:ext>
          </a:extLst>
        </xdr:cNvPr>
        <xdr:cNvSpPr>
          <a:spLocks noChangeArrowheads="1"/>
        </xdr:cNvSpPr>
      </xdr:nvSpPr>
      <xdr:spPr bwMode="auto">
        <a:xfrm>
          <a:off x="3191607" y="7517240"/>
          <a:ext cx="897169" cy="188060"/>
        </a:xfrm>
        <a:prstGeom prst="borderCallout1">
          <a:avLst>
            <a:gd name="adj1" fmla="val -603"/>
            <a:gd name="adj2" fmla="val 77350"/>
            <a:gd name="adj3" fmla="val -87978"/>
            <a:gd name="adj4" fmla="val 8773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三国防波堤灯台</a:t>
          </a:r>
          <a:endParaRPr lang="ja-JP" altLang="en-US" b="1"/>
        </a:p>
      </xdr:txBody>
    </xdr:sp>
    <xdr:clientData/>
  </xdr:twoCellAnchor>
  <xdr:twoCellAnchor>
    <xdr:from>
      <xdr:col>3</xdr:col>
      <xdr:colOff>542191</xdr:colOff>
      <xdr:row>38</xdr:row>
      <xdr:rowOff>94648</xdr:rowOff>
    </xdr:from>
    <xdr:to>
      <xdr:col>5</xdr:col>
      <xdr:colOff>426962</xdr:colOff>
      <xdr:row>39</xdr:row>
      <xdr:rowOff>136797</xdr:rowOff>
    </xdr:to>
    <xdr:sp macro="" textlink="">
      <xdr:nvSpPr>
        <xdr:cNvPr id="6" name="Rectangle 14">
          <a:extLst>
            <a:ext uri="{FF2B5EF4-FFF2-40B4-BE49-F238E27FC236}">
              <a16:creationId xmlns:a16="http://schemas.microsoft.com/office/drawing/2014/main" id="{6E208E0C-534C-43D8-8F8E-CA3884AFA3E4}"/>
            </a:ext>
          </a:extLst>
        </xdr:cNvPr>
        <xdr:cNvSpPr>
          <a:spLocks noChangeArrowheads="1"/>
        </xdr:cNvSpPr>
      </xdr:nvSpPr>
      <xdr:spPr bwMode="auto">
        <a:xfrm>
          <a:off x="4256941" y="6762148"/>
          <a:ext cx="1265896" cy="185024"/>
        </a:xfrm>
        <a:prstGeom prst="borderCallout1">
          <a:avLst>
            <a:gd name="adj1" fmla="val 100732"/>
            <a:gd name="adj2" fmla="val 11494"/>
            <a:gd name="adj3" fmla="val 175955"/>
            <a:gd name="adj4" fmla="val 3517"/>
          </a:avLst>
        </a:prstGeom>
        <a:solidFill>
          <a:schemeClr val="bg1">
            <a:alpha val="80000"/>
          </a:schemeClr>
        </a:solidFill>
        <a:ln>
          <a:solidFill>
            <a:schemeClr val="tx1"/>
          </a:solidFill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三国防波堤南西方照射灯</a:t>
          </a:r>
          <a:endParaRPr lang="ja-JP" altLang="en-US" b="1"/>
        </a:p>
      </xdr:txBody>
    </xdr:sp>
    <xdr:clientData/>
  </xdr:twoCellAnchor>
  <xdr:twoCellAnchor>
    <xdr:from>
      <xdr:col>2</xdr:col>
      <xdr:colOff>388327</xdr:colOff>
      <xdr:row>46</xdr:row>
      <xdr:rowOff>34862</xdr:rowOff>
    </xdr:from>
    <xdr:to>
      <xdr:col>2</xdr:col>
      <xdr:colOff>1443807</xdr:colOff>
      <xdr:row>47</xdr:row>
      <xdr:rowOff>81689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F15F59D4-03F4-4E04-BB86-0AB668AEB954}"/>
            </a:ext>
          </a:extLst>
        </xdr:cNvPr>
        <xdr:cNvSpPr>
          <a:spLocks noChangeArrowheads="1"/>
        </xdr:cNvSpPr>
      </xdr:nvSpPr>
      <xdr:spPr bwMode="auto">
        <a:xfrm>
          <a:off x="2026627" y="7845362"/>
          <a:ext cx="1055480" cy="189702"/>
        </a:xfrm>
        <a:prstGeom prst="borderCallout1">
          <a:avLst>
            <a:gd name="adj1" fmla="val 99386"/>
            <a:gd name="adj2" fmla="val 79099"/>
            <a:gd name="adj3" fmla="val 191773"/>
            <a:gd name="adj4" fmla="val 97083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福井南防波堤灯台</a:t>
          </a:r>
          <a:endParaRPr lang="ja-JP" altLang="en-US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1641230</xdr:colOff>
      <xdr:row>52</xdr:row>
      <xdr:rowOff>134398</xdr:rowOff>
    </xdr:from>
    <xdr:to>
      <xdr:col>3</xdr:col>
      <xdr:colOff>581129</xdr:colOff>
      <xdr:row>54</xdr:row>
      <xdr:rowOff>18947</xdr:rowOff>
    </xdr:to>
    <xdr:sp macro="" textlink="">
      <xdr:nvSpPr>
        <xdr:cNvPr id="8" name="Rectangle 16">
          <a:extLst>
            <a:ext uri="{FF2B5EF4-FFF2-40B4-BE49-F238E27FC236}">
              <a16:creationId xmlns:a16="http://schemas.microsoft.com/office/drawing/2014/main" id="{A3252939-4B10-4E86-A7F0-43E765D3D3E8}"/>
            </a:ext>
          </a:extLst>
        </xdr:cNvPr>
        <xdr:cNvSpPr>
          <a:spLocks noChangeArrowheads="1"/>
        </xdr:cNvSpPr>
      </xdr:nvSpPr>
      <xdr:spPr bwMode="auto">
        <a:xfrm>
          <a:off x="3279530" y="8802148"/>
          <a:ext cx="1016349" cy="170299"/>
        </a:xfrm>
        <a:prstGeom prst="borderCallout1">
          <a:avLst>
            <a:gd name="adj1" fmla="val -74664"/>
            <a:gd name="adj2" fmla="val 17818"/>
            <a:gd name="adj3" fmla="val -393"/>
            <a:gd name="adj4" fmla="val 23281"/>
          </a:avLst>
        </a:prstGeom>
        <a:solidFill>
          <a:schemeClr val="bg1">
            <a:alpha val="80000"/>
          </a:schemeClr>
        </a:solidFill>
        <a:ln>
          <a:solidFill>
            <a:schemeClr val="tx1"/>
          </a:solidFill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福井北防波堤灯台</a:t>
          </a:r>
          <a:endParaRPr lang="ja-JP" altLang="en-US" b="1"/>
        </a:p>
      </xdr:txBody>
    </xdr:sp>
    <xdr:clientData/>
  </xdr:twoCellAnchor>
  <xdr:twoCellAnchor>
    <xdr:from>
      <xdr:col>3</xdr:col>
      <xdr:colOff>262759</xdr:colOff>
      <xdr:row>42</xdr:row>
      <xdr:rowOff>19707</xdr:rowOff>
    </xdr:from>
    <xdr:to>
      <xdr:col>3</xdr:col>
      <xdr:colOff>340146</xdr:colOff>
      <xdr:row>42</xdr:row>
      <xdr:rowOff>101438</xdr:rowOff>
    </xdr:to>
    <xdr:sp macro="" textlink="">
      <xdr:nvSpPr>
        <xdr:cNvPr id="9" name="Oval 10">
          <a:extLst>
            <a:ext uri="{FF2B5EF4-FFF2-40B4-BE49-F238E27FC236}">
              <a16:creationId xmlns:a16="http://schemas.microsoft.com/office/drawing/2014/main" id="{B3B480F8-6E05-4B38-AF6B-B285F93F3BA8}"/>
            </a:ext>
          </a:extLst>
        </xdr:cNvPr>
        <xdr:cNvSpPr>
          <a:spLocks noChangeArrowheads="1"/>
        </xdr:cNvSpPr>
      </xdr:nvSpPr>
      <xdr:spPr bwMode="auto">
        <a:xfrm>
          <a:off x="3977509" y="7258707"/>
          <a:ext cx="77387" cy="817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492673</xdr:colOff>
      <xdr:row>41</xdr:row>
      <xdr:rowOff>13138</xdr:rowOff>
    </xdr:from>
    <xdr:to>
      <xdr:col>3</xdr:col>
      <xdr:colOff>570060</xdr:colOff>
      <xdr:row>41</xdr:row>
      <xdr:rowOff>94869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FAE4377A-2D5C-48BD-8D51-EF995A2BCE6F}"/>
            </a:ext>
          </a:extLst>
        </xdr:cNvPr>
        <xdr:cNvSpPr>
          <a:spLocks noChangeArrowheads="1"/>
        </xdr:cNvSpPr>
      </xdr:nvSpPr>
      <xdr:spPr bwMode="auto">
        <a:xfrm>
          <a:off x="4207423" y="7109263"/>
          <a:ext cx="77387" cy="817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1418896</xdr:colOff>
      <xdr:row>48</xdr:row>
      <xdr:rowOff>118241</xdr:rowOff>
    </xdr:from>
    <xdr:to>
      <xdr:col>2</xdr:col>
      <xdr:colOff>1496283</xdr:colOff>
      <xdr:row>49</xdr:row>
      <xdr:rowOff>55455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547B124-D6E7-4144-97B7-735251F9DD32}"/>
            </a:ext>
          </a:extLst>
        </xdr:cNvPr>
        <xdr:cNvSpPr>
          <a:spLocks noChangeArrowheads="1"/>
        </xdr:cNvSpPr>
      </xdr:nvSpPr>
      <xdr:spPr bwMode="auto">
        <a:xfrm>
          <a:off x="3057196" y="8214491"/>
          <a:ext cx="77387" cy="80089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</xdr:col>
      <xdr:colOff>1760484</xdr:colOff>
      <xdr:row>51</xdr:row>
      <xdr:rowOff>52552</xdr:rowOff>
    </xdr:from>
    <xdr:to>
      <xdr:col>2</xdr:col>
      <xdr:colOff>1837871</xdr:colOff>
      <xdr:row>51</xdr:row>
      <xdr:rowOff>134283</xdr:rowOff>
    </xdr:to>
    <xdr:sp macro="" textlink="">
      <xdr:nvSpPr>
        <xdr:cNvPr id="12" name="Oval 10">
          <a:extLst>
            <a:ext uri="{FF2B5EF4-FFF2-40B4-BE49-F238E27FC236}">
              <a16:creationId xmlns:a16="http://schemas.microsoft.com/office/drawing/2014/main" id="{ECA2D161-29E1-4204-A84E-A120B7F3BEC7}"/>
            </a:ext>
          </a:extLst>
        </xdr:cNvPr>
        <xdr:cNvSpPr>
          <a:spLocks noChangeArrowheads="1"/>
        </xdr:cNvSpPr>
      </xdr:nvSpPr>
      <xdr:spPr bwMode="auto">
        <a:xfrm>
          <a:off x="3398784" y="8577427"/>
          <a:ext cx="77387" cy="81731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891333D-56BC-4E1D-ABAE-D5C7C478AF64}"/>
            </a:ext>
          </a:extLst>
        </xdr:cNvPr>
        <xdr:cNvSpPr>
          <a:spLocks noChangeArrowheads="1"/>
        </xdr:cNvSpPr>
      </xdr:nvSpPr>
      <xdr:spPr bwMode="auto">
        <a:xfrm>
          <a:off x="1266825" y="9144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5_koutsuu.xlsx" TargetMode="External"/><Relationship Id="rId1" Type="http://schemas.openxmlformats.org/officeDocument/2006/relationships/externalLinkPath" Target="https://291sakai-my.sharepoint.com/personal/johotokei_city_fukui-sakai_lg_jp/Documents/&#22338;&#20117;&#24066;&#12501;&#12449;&#12452;&#12523;&#12469;&#12540;&#12496;&#12540;/&#12501;&#12449;&#12452;&#12523;&#12469;&#12540;&#12496;&#12540;/&#32113;&#35336;/&#24120;&#29992;/31%20&#32113;&#35336;&#24180;&#22577;/&#32113;&#35336;&#24180;&#22577;&#65288;R06&#65289;/02_&#12507;&#12540;&#12512;&#12506;&#12540;&#12472;&#12539;&#12392;&#12358;&#12369;&#12356;&#12402;&#12429;&#12400;/01_&#12507;&#12540;&#12512;&#12506;&#12540;&#12472;/01_Excel&#65288;&#20998;&#39006;&#12372;&#12392;&#65289;/R6_15_koutsu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ehara-sb\Downloads\OneDrive_14_2026-6-11\O-05_&#22320;&#26041;&#37444;&#36947;&#36664;&#36865;&#29366;&#27841;&#65288;&#20055;&#36554;1&#26085;&#24179;&#22343;&#65289;.xlsx" TargetMode="External"/><Relationship Id="rId1" Type="http://schemas.openxmlformats.org/officeDocument/2006/relationships/externalLinkPath" Target="OneDrive_14_2026-6-11/O-05_&#22320;&#26041;&#37444;&#36947;&#36664;&#36865;&#29366;&#27841;&#65288;&#20055;&#36554;1&#26085;&#24179;&#2234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O-1"/>
      <sheetName val="O-2"/>
      <sheetName val="O-3"/>
      <sheetName val="O-4"/>
      <sheetName val="O-5"/>
      <sheetName val="O-6"/>
      <sheetName val="O-7"/>
      <sheetName val="O-8"/>
      <sheetName val="O-9"/>
      <sheetName val="O-10"/>
      <sheetName val="O-11"/>
      <sheetName val="O-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-5台帳"/>
      <sheetName val="O-5"/>
      <sheetName val="Sheet1"/>
    </sheetNames>
    <sheetDataSet>
      <sheetData sheetId="0" refreshError="1"/>
      <sheetData sheetId="1">
        <row r="5">
          <cell r="D5" t="str">
            <v>三国港</v>
          </cell>
          <cell r="E5" t="str">
            <v>三国</v>
          </cell>
          <cell r="F5" t="str">
            <v>三国神社</v>
          </cell>
          <cell r="G5" t="str">
            <v>水居</v>
          </cell>
          <cell r="H5" t="str">
            <v>大関</v>
          </cell>
          <cell r="I5" t="str">
            <v>下兵庫
こうふく</v>
          </cell>
          <cell r="J5" t="str">
            <v>西長田
ゆりの里</v>
          </cell>
          <cell r="K5" t="str">
            <v>西春江
ハートピア</v>
          </cell>
          <cell r="L5" t="str">
            <v>太郎丸
エンゼル
ランド</v>
          </cell>
        </row>
        <row r="20">
          <cell r="B20" t="str">
            <v>平成29年度</v>
          </cell>
          <cell r="D20">
            <v>161</v>
          </cell>
          <cell r="E20">
            <v>366</v>
          </cell>
          <cell r="F20">
            <v>71</v>
          </cell>
          <cell r="G20">
            <v>36</v>
          </cell>
          <cell r="H20">
            <v>73</v>
          </cell>
          <cell r="I20">
            <v>81</v>
          </cell>
          <cell r="J20">
            <v>151</v>
          </cell>
          <cell r="K20">
            <v>139</v>
          </cell>
          <cell r="L20">
            <v>136</v>
          </cell>
        </row>
        <row r="21">
          <cell r="B21" t="str">
            <v>平成30年度</v>
          </cell>
          <cell r="D21">
            <v>156</v>
          </cell>
          <cell r="E21">
            <v>357</v>
          </cell>
          <cell r="F21">
            <v>73</v>
          </cell>
          <cell r="G21">
            <v>33</v>
          </cell>
          <cell r="H21">
            <v>71</v>
          </cell>
          <cell r="I21">
            <v>76</v>
          </cell>
          <cell r="J21">
            <v>164</v>
          </cell>
          <cell r="K21">
            <v>133</v>
          </cell>
          <cell r="L21">
            <v>157</v>
          </cell>
        </row>
        <row r="22">
          <cell r="B22" t="str">
            <v>令和元年度</v>
          </cell>
          <cell r="D22">
            <v>151</v>
          </cell>
          <cell r="E22">
            <v>362</v>
          </cell>
          <cell r="F22">
            <v>72</v>
          </cell>
          <cell r="G22">
            <v>29</v>
          </cell>
          <cell r="H22">
            <v>65</v>
          </cell>
          <cell r="I22">
            <v>67</v>
          </cell>
          <cell r="J22">
            <v>169</v>
          </cell>
          <cell r="K22">
            <v>135</v>
          </cell>
          <cell r="L22">
            <v>159</v>
          </cell>
        </row>
        <row r="23">
          <cell r="B23" t="str">
            <v>令和 2年度</v>
          </cell>
          <cell r="D23">
            <v>94</v>
          </cell>
          <cell r="E23">
            <v>261</v>
          </cell>
          <cell r="F23">
            <v>55</v>
          </cell>
          <cell r="G23">
            <v>21</v>
          </cell>
          <cell r="H23">
            <v>52</v>
          </cell>
          <cell r="I23">
            <v>49</v>
          </cell>
          <cell r="J23">
            <v>129</v>
          </cell>
          <cell r="K23">
            <v>103</v>
          </cell>
          <cell r="L23">
            <v>125</v>
          </cell>
        </row>
        <row r="24">
          <cell r="B24" t="str">
            <v>令和 3年度</v>
          </cell>
          <cell r="D24">
            <v>105</v>
          </cell>
          <cell r="E24">
            <v>294</v>
          </cell>
          <cell r="F24">
            <v>58</v>
          </cell>
          <cell r="G24">
            <v>21</v>
          </cell>
          <cell r="H24">
            <v>56</v>
          </cell>
          <cell r="I24">
            <v>58</v>
          </cell>
          <cell r="J24">
            <v>137</v>
          </cell>
          <cell r="K24">
            <v>120</v>
          </cell>
          <cell r="L24">
            <v>137</v>
          </cell>
        </row>
        <row r="25">
          <cell r="B25" t="str">
            <v>令和 4年度</v>
          </cell>
          <cell r="D25">
            <v>126</v>
          </cell>
          <cell r="E25">
            <v>312</v>
          </cell>
          <cell r="F25">
            <v>68</v>
          </cell>
          <cell r="G25">
            <v>26</v>
          </cell>
          <cell r="H25">
            <v>57</v>
          </cell>
          <cell r="I25">
            <v>77</v>
          </cell>
          <cell r="J25">
            <v>162</v>
          </cell>
          <cell r="K25">
            <v>117</v>
          </cell>
          <cell r="L25">
            <v>145</v>
          </cell>
        </row>
        <row r="26">
          <cell r="B26" t="str">
            <v>令和 5年度</v>
          </cell>
          <cell r="D26">
            <v>126</v>
          </cell>
          <cell r="E26">
            <v>310</v>
          </cell>
          <cell r="F26">
            <v>72</v>
          </cell>
          <cell r="G26">
            <v>28</v>
          </cell>
          <cell r="H26">
            <v>57</v>
          </cell>
          <cell r="I26">
            <v>77</v>
          </cell>
          <cell r="J26">
            <v>187</v>
          </cell>
          <cell r="K26">
            <v>114</v>
          </cell>
          <cell r="L26">
            <v>149</v>
          </cell>
        </row>
        <row r="27">
          <cell r="B27" t="str">
            <v>令和 6年度</v>
          </cell>
          <cell r="D27">
            <v>149</v>
          </cell>
          <cell r="E27">
            <v>336</v>
          </cell>
          <cell r="F27">
            <v>79</v>
          </cell>
          <cell r="G27">
            <v>23</v>
          </cell>
          <cell r="H27">
            <v>63</v>
          </cell>
          <cell r="I27">
            <v>78</v>
          </cell>
          <cell r="J27">
            <v>186</v>
          </cell>
          <cell r="K27">
            <v>111</v>
          </cell>
          <cell r="L27">
            <v>146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CC2DD-67A2-48CD-ADFE-D8CEFBBD774E}">
  <dimension ref="A1:D15"/>
  <sheetViews>
    <sheetView tabSelected="1" workbookViewId="0">
      <selection activeCell="A2" sqref="A2"/>
    </sheetView>
  </sheetViews>
  <sheetFormatPr defaultColWidth="8" defaultRowHeight="18.75" x14ac:dyDescent="0.15"/>
  <cols>
    <col min="1" max="1" width="8" style="51"/>
    <col min="2" max="2" width="4.25" style="51" customWidth="1"/>
    <col min="3" max="3" width="40.625" style="51" customWidth="1"/>
    <col min="4" max="4" width="10.625" style="51" customWidth="1"/>
    <col min="5" max="16384" width="8" style="51"/>
  </cols>
  <sheetData>
    <row r="1" spans="1:4" ht="21" x14ac:dyDescent="0.15">
      <c r="A1" s="50" t="s">
        <v>70</v>
      </c>
      <c r="B1" s="50"/>
      <c r="C1" s="50"/>
    </row>
    <row r="2" spans="1:4" ht="21" x14ac:dyDescent="0.15">
      <c r="A2" s="50" t="s">
        <v>45</v>
      </c>
      <c r="B2" s="50"/>
      <c r="C2" s="50"/>
    </row>
    <row r="4" spans="1:4" x14ac:dyDescent="0.15">
      <c r="A4" s="52" t="s">
        <v>46</v>
      </c>
      <c r="B4" s="53" t="s">
        <v>47</v>
      </c>
      <c r="C4" s="54"/>
      <c r="D4" s="55" t="s">
        <v>46</v>
      </c>
    </row>
    <row r="5" spans="1:4" x14ac:dyDescent="0.15">
      <c r="A5" s="52" t="s">
        <v>48</v>
      </c>
      <c r="B5" s="53" t="s">
        <v>49</v>
      </c>
      <c r="C5" s="53"/>
      <c r="D5" s="55" t="s">
        <v>48</v>
      </c>
    </row>
    <row r="6" spans="1:4" x14ac:dyDescent="0.15">
      <c r="A6" s="52" t="s">
        <v>50</v>
      </c>
      <c r="B6" s="53" t="s">
        <v>51</v>
      </c>
      <c r="C6" s="53"/>
      <c r="D6" s="55" t="s">
        <v>50</v>
      </c>
    </row>
    <row r="7" spans="1:4" x14ac:dyDescent="0.15">
      <c r="A7" s="52" t="s">
        <v>52</v>
      </c>
      <c r="B7" s="53" t="s">
        <v>53</v>
      </c>
      <c r="C7" s="53"/>
      <c r="D7" s="55" t="s">
        <v>52</v>
      </c>
    </row>
    <row r="8" spans="1:4" x14ac:dyDescent="0.15">
      <c r="A8" s="56" t="s">
        <v>54</v>
      </c>
      <c r="B8" s="53" t="s">
        <v>55</v>
      </c>
      <c r="C8" s="53"/>
      <c r="D8" s="55" t="s">
        <v>54</v>
      </c>
    </row>
    <row r="9" spans="1:4" x14ac:dyDescent="0.15">
      <c r="A9" s="56" t="s">
        <v>56</v>
      </c>
      <c r="B9" s="57" t="s">
        <v>57</v>
      </c>
      <c r="C9" s="53"/>
      <c r="D9" s="55" t="s">
        <v>56</v>
      </c>
    </row>
    <row r="10" spans="1:4" x14ac:dyDescent="0.15">
      <c r="A10" s="56" t="s">
        <v>58</v>
      </c>
      <c r="B10" s="53" t="s">
        <v>59</v>
      </c>
      <c r="C10" s="53"/>
      <c r="D10" s="55" t="s">
        <v>58</v>
      </c>
    </row>
    <row r="11" spans="1:4" x14ac:dyDescent="0.15">
      <c r="A11" s="56" t="s">
        <v>60</v>
      </c>
      <c r="B11" s="53" t="s">
        <v>61</v>
      </c>
      <c r="C11" s="53"/>
      <c r="D11" s="55" t="s">
        <v>60</v>
      </c>
    </row>
    <row r="12" spans="1:4" x14ac:dyDescent="0.15">
      <c r="A12" s="56" t="s">
        <v>62</v>
      </c>
      <c r="B12" s="53" t="s">
        <v>63</v>
      </c>
      <c r="C12" s="53"/>
      <c r="D12" s="55" t="s">
        <v>62</v>
      </c>
    </row>
    <row r="13" spans="1:4" x14ac:dyDescent="0.15">
      <c r="A13" s="56" t="s">
        <v>64</v>
      </c>
      <c r="B13" s="53" t="s">
        <v>65</v>
      </c>
      <c r="C13" s="53"/>
      <c r="D13" s="55" t="s">
        <v>64</v>
      </c>
    </row>
    <row r="14" spans="1:4" x14ac:dyDescent="0.15">
      <c r="A14" s="56" t="s">
        <v>66</v>
      </c>
      <c r="B14" s="53" t="s">
        <v>67</v>
      </c>
      <c r="C14" s="53"/>
      <c r="D14" s="55" t="s">
        <v>66</v>
      </c>
    </row>
    <row r="15" spans="1:4" x14ac:dyDescent="0.15">
      <c r="A15" s="56" t="s">
        <v>68</v>
      </c>
      <c r="B15" s="53" t="s">
        <v>69</v>
      </c>
      <c r="C15" s="53"/>
      <c r="D15" s="55" t="s">
        <v>68</v>
      </c>
    </row>
  </sheetData>
  <phoneticPr fontId="7"/>
  <hyperlinks>
    <hyperlink ref="D4" location="'O-1'!A1" display="O-1" xr:uid="{C9F40C7F-368C-4C23-BB9B-9462EA4CEE09}"/>
    <hyperlink ref="D5" location="'O-2'!A1" display="O-2" xr:uid="{5A4C227D-7E4F-464C-BFD1-2D8ADF308DDB}"/>
    <hyperlink ref="D6" location="'O-3'!A1" display="O-3" xr:uid="{BD740722-C819-4225-B97C-401A1AFA03C9}"/>
    <hyperlink ref="D7" location="'O-4'!A1" display="O-4" xr:uid="{3A23C1A7-18B5-4DC5-AA9A-5FA5ABBDA447}"/>
    <hyperlink ref="D8" location="'O-5'!A1" display="O-5" xr:uid="{74A2A2DB-9339-47B1-9B39-FFB4500B36E1}"/>
    <hyperlink ref="D9" location="'O-6'!A1" display="O-6" xr:uid="{24FC864B-5B56-4A23-8F11-BE44D816132C}"/>
    <hyperlink ref="D10" location="'O-7'!A1" display="O-7" xr:uid="{6D78D3CF-85C6-4BF0-B251-571C53095AB7}"/>
    <hyperlink ref="D11" location="'O-8'!A1" display="O-8" xr:uid="{FB93A101-B356-4214-993C-548624BAE7FB}"/>
    <hyperlink ref="D12" location="'O-9'!A1" display="O-9" xr:uid="{470FF078-21D8-4572-970C-A59688BEA0B8}"/>
    <hyperlink ref="D13" location="'O-10'!A1" display="O-10" xr:uid="{7EDFE418-E810-48E1-9136-F108C43DDE32}"/>
    <hyperlink ref="D14" location="'O-11'!A1" display="O-11" xr:uid="{38984255-6E56-460F-8583-F5F926E08129}"/>
    <hyperlink ref="D15" location="'O-12'!A1" display="O-12" xr:uid="{3B343F07-3F02-4D3F-97A0-13D8563D297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A693F-CE7A-4DB0-9934-1F81AE92B669}">
  <dimension ref="A1:O123"/>
  <sheetViews>
    <sheetView zoomScaleNormal="100" zoomScaleSheetLayoutView="100" workbookViewId="0">
      <selection activeCell="Q86" sqref="Q86"/>
    </sheetView>
  </sheetViews>
  <sheetFormatPr defaultColWidth="8" defaultRowHeight="13.5" x14ac:dyDescent="0.15"/>
  <cols>
    <col min="1" max="1" width="1.625" style="1" customWidth="1"/>
    <col min="2" max="2" width="3.625" style="1" customWidth="1"/>
    <col min="3" max="3" width="4.25" style="1" customWidth="1"/>
    <col min="4" max="4" width="5.625" style="1" customWidth="1"/>
    <col min="5" max="5" width="8.625" style="1" customWidth="1"/>
    <col min="6" max="6" width="5.625" style="1" customWidth="1"/>
    <col min="7" max="7" width="8.125" style="1" customWidth="1"/>
    <col min="8" max="8" width="5.125" style="1" customWidth="1"/>
    <col min="9" max="9" width="7.625" style="1" customWidth="1"/>
    <col min="10" max="10" width="5.125" style="1" customWidth="1"/>
    <col min="11" max="11" width="7.625" style="1" customWidth="1"/>
    <col min="12" max="12" width="5.125" style="1" customWidth="1"/>
    <col min="13" max="13" width="7.625" style="1" customWidth="1"/>
    <col min="14" max="14" width="5.125" style="1" customWidth="1"/>
    <col min="15" max="15" width="7.625" style="1" customWidth="1"/>
    <col min="16" max="16384" width="8" style="1"/>
  </cols>
  <sheetData>
    <row r="1" spans="1:15" ht="30" customHeight="1" x14ac:dyDescent="0.15">
      <c r="A1" s="2" t="s">
        <v>425</v>
      </c>
      <c r="B1" s="2"/>
    </row>
    <row r="2" spans="1:15" ht="7.5" customHeight="1" x14ac:dyDescent="0.15">
      <c r="A2" s="2"/>
      <c r="B2" s="2"/>
    </row>
    <row r="3" spans="1:15" ht="22.5" customHeight="1" x14ac:dyDescent="0.15">
      <c r="A3" s="1">
        <v>1</v>
      </c>
      <c r="B3" s="1" t="s">
        <v>426</v>
      </c>
    </row>
    <row r="4" spans="1:15" s="3" customFormat="1" ht="15" customHeight="1" x14ac:dyDescent="0.15">
      <c r="B4" s="412" t="s">
        <v>3</v>
      </c>
      <c r="C4" s="412"/>
      <c r="D4" s="488" t="s">
        <v>427</v>
      </c>
      <c r="E4" s="489"/>
      <c r="F4" s="490" t="s">
        <v>428</v>
      </c>
      <c r="G4" s="491"/>
      <c r="H4" s="490" t="s">
        <v>429</v>
      </c>
      <c r="I4" s="491"/>
      <c r="J4" s="490" t="s">
        <v>430</v>
      </c>
      <c r="K4" s="491"/>
      <c r="L4" s="490" t="s">
        <v>431</v>
      </c>
      <c r="M4" s="491"/>
      <c r="N4" s="490" t="s">
        <v>432</v>
      </c>
      <c r="O4" s="491"/>
    </row>
    <row r="5" spans="1:15" s="3" customFormat="1" ht="15" customHeight="1" x14ac:dyDescent="0.15">
      <c r="B5" s="412"/>
      <c r="C5" s="412"/>
      <c r="D5" s="492" t="s">
        <v>433</v>
      </c>
      <c r="E5" s="493" t="s">
        <v>434</v>
      </c>
      <c r="F5" s="492" t="s">
        <v>433</v>
      </c>
      <c r="G5" s="493" t="s">
        <v>434</v>
      </c>
      <c r="H5" s="494" t="s">
        <v>433</v>
      </c>
      <c r="I5" s="493" t="s">
        <v>434</v>
      </c>
      <c r="J5" s="494" t="s">
        <v>433</v>
      </c>
      <c r="K5" s="493" t="s">
        <v>434</v>
      </c>
      <c r="L5" s="494" t="s">
        <v>433</v>
      </c>
      <c r="M5" s="493" t="s">
        <v>434</v>
      </c>
      <c r="N5" s="494" t="s">
        <v>433</v>
      </c>
      <c r="O5" s="493" t="s">
        <v>434</v>
      </c>
    </row>
    <row r="6" spans="1:15" s="3" customFormat="1" ht="15" hidden="1" customHeight="1" x14ac:dyDescent="0.15">
      <c r="B6" s="495" t="s">
        <v>11</v>
      </c>
      <c r="C6" s="495"/>
      <c r="D6" s="496">
        <f t="shared" ref="D6:O6" si="0">SUM(D7:D8)</f>
        <v>4322</v>
      </c>
      <c r="E6" s="428">
        <f t="shared" si="0"/>
        <v>1296889</v>
      </c>
      <c r="F6" s="496">
        <f t="shared" si="0"/>
        <v>4002</v>
      </c>
      <c r="G6" s="428">
        <f t="shared" si="0"/>
        <v>391584</v>
      </c>
      <c r="H6" s="425">
        <f t="shared" si="0"/>
        <v>210</v>
      </c>
      <c r="I6" s="428">
        <f t="shared" si="0"/>
        <v>433646</v>
      </c>
      <c r="J6" s="425">
        <f t="shared" si="0"/>
        <v>97</v>
      </c>
      <c r="K6" s="428">
        <f t="shared" si="0"/>
        <v>339093</v>
      </c>
      <c r="L6" s="425">
        <f t="shared" si="0"/>
        <v>8</v>
      </c>
      <c r="M6" s="428">
        <f t="shared" si="0"/>
        <v>63918</v>
      </c>
      <c r="N6" s="425">
        <f t="shared" si="0"/>
        <v>5</v>
      </c>
      <c r="O6" s="428">
        <f t="shared" si="0"/>
        <v>68648</v>
      </c>
    </row>
    <row r="7" spans="1:15" s="3" customFormat="1" ht="15" hidden="1" customHeight="1" x14ac:dyDescent="0.15">
      <c r="B7" s="497"/>
      <c r="C7" s="498" t="s">
        <v>435</v>
      </c>
      <c r="D7" s="499">
        <f>+F7+H7+J7+L7+N7</f>
        <v>4279</v>
      </c>
      <c r="E7" s="500">
        <f>+G7+I7+K7+M7+O7</f>
        <v>1065611</v>
      </c>
      <c r="F7" s="501">
        <f>3423+379+199</f>
        <v>4001</v>
      </c>
      <c r="G7" s="502">
        <f>104093+135106+151991</f>
        <v>391190</v>
      </c>
      <c r="H7" s="503">
        <v>194</v>
      </c>
      <c r="I7" s="504">
        <v>399660</v>
      </c>
      <c r="J7" s="503">
        <v>84</v>
      </c>
      <c r="K7" s="504">
        <v>274761</v>
      </c>
      <c r="L7" s="503">
        <v>0</v>
      </c>
      <c r="M7" s="504">
        <v>0</v>
      </c>
      <c r="N7" s="503">
        <v>0</v>
      </c>
      <c r="O7" s="504">
        <v>0</v>
      </c>
    </row>
    <row r="8" spans="1:15" s="3" customFormat="1" ht="15" hidden="1" customHeight="1" x14ac:dyDescent="0.15">
      <c r="B8" s="490"/>
      <c r="C8" s="505" t="s">
        <v>436</v>
      </c>
      <c r="D8" s="445">
        <f>+F8+H8+J8+L8+N8</f>
        <v>43</v>
      </c>
      <c r="E8" s="449">
        <f>+G8+I8+K8+M8+O8</f>
        <v>231278</v>
      </c>
      <c r="F8" s="506">
        <v>1</v>
      </c>
      <c r="G8" s="507">
        <v>394</v>
      </c>
      <c r="H8" s="445">
        <v>16</v>
      </c>
      <c r="I8" s="449">
        <v>33986</v>
      </c>
      <c r="J8" s="445">
        <v>13</v>
      </c>
      <c r="K8" s="449">
        <v>64332</v>
      </c>
      <c r="L8" s="445">
        <v>8</v>
      </c>
      <c r="M8" s="449">
        <v>63918</v>
      </c>
      <c r="N8" s="445">
        <v>5</v>
      </c>
      <c r="O8" s="449">
        <v>68648</v>
      </c>
    </row>
    <row r="9" spans="1:15" s="3" customFormat="1" ht="15" hidden="1" customHeight="1" x14ac:dyDescent="0.15">
      <c r="B9" s="495" t="s">
        <v>16</v>
      </c>
      <c r="C9" s="495"/>
      <c r="D9" s="496">
        <f t="shared" ref="D9:O9" si="1">SUM(D10:D11)</f>
        <v>4146</v>
      </c>
      <c r="E9" s="428">
        <f t="shared" si="1"/>
        <v>1820609</v>
      </c>
      <c r="F9" s="496">
        <f t="shared" si="1"/>
        <v>3758</v>
      </c>
      <c r="G9" s="428">
        <f t="shared" si="1"/>
        <v>382132</v>
      </c>
      <c r="H9" s="425">
        <f t="shared" si="1"/>
        <v>285</v>
      </c>
      <c r="I9" s="428">
        <f t="shared" si="1"/>
        <v>568606</v>
      </c>
      <c r="J9" s="425">
        <f t="shared" si="1"/>
        <v>82</v>
      </c>
      <c r="K9" s="428">
        <f t="shared" si="1"/>
        <v>287540</v>
      </c>
      <c r="L9" s="425">
        <f t="shared" si="1"/>
        <v>12</v>
      </c>
      <c r="M9" s="428">
        <f t="shared" si="1"/>
        <v>98221</v>
      </c>
      <c r="N9" s="425">
        <f t="shared" si="1"/>
        <v>9</v>
      </c>
      <c r="O9" s="428">
        <f t="shared" si="1"/>
        <v>484110</v>
      </c>
    </row>
    <row r="10" spans="1:15" s="3" customFormat="1" ht="15" hidden="1" customHeight="1" x14ac:dyDescent="0.15">
      <c r="B10" s="497"/>
      <c r="C10" s="498" t="s">
        <v>435</v>
      </c>
      <c r="D10" s="499">
        <f>+F10+H10+J10+L10+N10</f>
        <v>4104</v>
      </c>
      <c r="E10" s="500">
        <f>+G10+I10+K10+M10+O10</f>
        <v>1288260</v>
      </c>
      <c r="F10" s="501">
        <f>3186+356+216</f>
        <v>3758</v>
      </c>
      <c r="G10" s="502">
        <f>98248+118027+165857</f>
        <v>382132</v>
      </c>
      <c r="H10" s="503">
        <v>274</v>
      </c>
      <c r="I10" s="504">
        <v>546086</v>
      </c>
      <c r="J10" s="503">
        <v>70</v>
      </c>
      <c r="K10" s="504">
        <v>224994</v>
      </c>
      <c r="L10" s="503">
        <v>0</v>
      </c>
      <c r="M10" s="504">
        <v>0</v>
      </c>
      <c r="N10" s="503">
        <v>2</v>
      </c>
      <c r="O10" s="504">
        <v>135048</v>
      </c>
    </row>
    <row r="11" spans="1:15" s="3" customFormat="1" ht="15" hidden="1" customHeight="1" x14ac:dyDescent="0.15">
      <c r="B11" s="490"/>
      <c r="C11" s="505" t="s">
        <v>436</v>
      </c>
      <c r="D11" s="445">
        <f>+F11+H11+J11+L11+N11</f>
        <v>42</v>
      </c>
      <c r="E11" s="449">
        <f>+G11+I11+K11+M11+O11</f>
        <v>532349</v>
      </c>
      <c r="F11" s="506">
        <v>0</v>
      </c>
      <c r="G11" s="507">
        <v>0</v>
      </c>
      <c r="H11" s="445">
        <v>11</v>
      </c>
      <c r="I11" s="449">
        <v>22520</v>
      </c>
      <c r="J11" s="445">
        <v>12</v>
      </c>
      <c r="K11" s="449">
        <v>62546</v>
      </c>
      <c r="L11" s="445">
        <v>12</v>
      </c>
      <c r="M11" s="449">
        <v>98221</v>
      </c>
      <c r="N11" s="445">
        <v>7</v>
      </c>
      <c r="O11" s="449">
        <v>349062</v>
      </c>
    </row>
    <row r="12" spans="1:15" s="3" customFormat="1" ht="15" hidden="1" customHeight="1" x14ac:dyDescent="0.15">
      <c r="B12" s="495" t="s">
        <v>17</v>
      </c>
      <c r="C12" s="495"/>
      <c r="D12" s="496">
        <f t="shared" ref="D12:O12" si="2">SUM(D13:D14)</f>
        <v>3538</v>
      </c>
      <c r="E12" s="428">
        <f t="shared" si="2"/>
        <v>1240116</v>
      </c>
      <c r="F12" s="496">
        <f t="shared" si="2"/>
        <v>3150</v>
      </c>
      <c r="G12" s="428">
        <f t="shared" si="2"/>
        <v>343946</v>
      </c>
      <c r="H12" s="425">
        <f t="shared" si="2"/>
        <v>326</v>
      </c>
      <c r="I12" s="428">
        <f t="shared" si="2"/>
        <v>623635</v>
      </c>
      <c r="J12" s="425">
        <f t="shared" si="2"/>
        <v>54</v>
      </c>
      <c r="K12" s="428">
        <f t="shared" si="2"/>
        <v>197522</v>
      </c>
      <c r="L12" s="425">
        <f t="shared" si="2"/>
        <v>3</v>
      </c>
      <c r="M12" s="428">
        <f t="shared" si="2"/>
        <v>22908</v>
      </c>
      <c r="N12" s="425">
        <f t="shared" si="2"/>
        <v>5</v>
      </c>
      <c r="O12" s="428">
        <f t="shared" si="2"/>
        <v>52105</v>
      </c>
    </row>
    <row r="13" spans="1:15" s="3" customFormat="1" ht="0.75" hidden="1" customHeight="1" x14ac:dyDescent="0.15">
      <c r="B13" s="497"/>
      <c r="C13" s="498" t="s">
        <v>435</v>
      </c>
      <c r="D13" s="499">
        <f>+F13+H13+J13+L13+N13</f>
        <v>3491</v>
      </c>
      <c r="E13" s="500">
        <f>+G13+I13+K13+M13+O13</f>
        <v>1036465</v>
      </c>
      <c r="F13" s="501">
        <f>2622+301+226</f>
        <v>3149</v>
      </c>
      <c r="G13" s="502">
        <f>81998+87775+173917</f>
        <v>343690</v>
      </c>
      <c r="H13" s="503">
        <v>305</v>
      </c>
      <c r="I13" s="504">
        <v>572601</v>
      </c>
      <c r="J13" s="503">
        <v>37</v>
      </c>
      <c r="K13" s="504">
        <v>120174</v>
      </c>
      <c r="L13" s="503">
        <v>0</v>
      </c>
      <c r="M13" s="504">
        <v>0</v>
      </c>
      <c r="N13" s="503">
        <v>0</v>
      </c>
      <c r="O13" s="504">
        <v>0</v>
      </c>
    </row>
    <row r="14" spans="1:15" s="3" customFormat="1" ht="15" hidden="1" customHeight="1" x14ac:dyDescent="0.15">
      <c r="B14" s="490"/>
      <c r="C14" s="505" t="s">
        <v>436</v>
      </c>
      <c r="D14" s="445">
        <f>+F14+H14+J14+L14+N14</f>
        <v>47</v>
      </c>
      <c r="E14" s="449">
        <f>+G14+I14+K14+M14+O14</f>
        <v>203651</v>
      </c>
      <c r="F14" s="506">
        <v>1</v>
      </c>
      <c r="G14" s="507">
        <v>256</v>
      </c>
      <c r="H14" s="445">
        <v>21</v>
      </c>
      <c r="I14" s="449">
        <v>51034</v>
      </c>
      <c r="J14" s="445">
        <v>17</v>
      </c>
      <c r="K14" s="449">
        <v>77348</v>
      </c>
      <c r="L14" s="445">
        <v>3</v>
      </c>
      <c r="M14" s="449">
        <v>22908</v>
      </c>
      <c r="N14" s="445">
        <v>5</v>
      </c>
      <c r="O14" s="449">
        <v>52105</v>
      </c>
    </row>
    <row r="15" spans="1:15" s="3" customFormat="1" ht="15" hidden="1" customHeight="1" x14ac:dyDescent="0.15">
      <c r="B15" s="495" t="s">
        <v>18</v>
      </c>
      <c r="C15" s="495"/>
      <c r="D15" s="496">
        <f t="shared" ref="D15:O15" si="3">SUM(D16:D17)</f>
        <v>3455</v>
      </c>
      <c r="E15" s="428">
        <f t="shared" si="3"/>
        <v>1285500</v>
      </c>
      <c r="F15" s="496">
        <f t="shared" si="3"/>
        <v>3052</v>
      </c>
      <c r="G15" s="428">
        <f t="shared" si="3"/>
        <v>301229</v>
      </c>
      <c r="H15" s="425">
        <f t="shared" si="3"/>
        <v>317</v>
      </c>
      <c r="I15" s="428">
        <f t="shared" si="3"/>
        <v>566602</v>
      </c>
      <c r="J15" s="425">
        <f t="shared" si="3"/>
        <v>71</v>
      </c>
      <c r="K15" s="428">
        <f t="shared" si="3"/>
        <v>254774</v>
      </c>
      <c r="L15" s="425">
        <f t="shared" si="3"/>
        <v>8</v>
      </c>
      <c r="M15" s="428">
        <f t="shared" si="3"/>
        <v>61856</v>
      </c>
      <c r="N15" s="425">
        <f t="shared" si="3"/>
        <v>7</v>
      </c>
      <c r="O15" s="428">
        <f t="shared" si="3"/>
        <v>101039</v>
      </c>
    </row>
    <row r="16" spans="1:15" s="3" customFormat="1" ht="15" hidden="1" customHeight="1" x14ac:dyDescent="0.15">
      <c r="B16" s="497"/>
      <c r="C16" s="498" t="s">
        <v>435</v>
      </c>
      <c r="D16" s="499">
        <f>+F16+H16+J16+L16+N16</f>
        <v>3412</v>
      </c>
      <c r="E16" s="500">
        <f>+G16+I16+K16+M16+O16</f>
        <v>1058535</v>
      </c>
      <c r="F16" s="501">
        <f>2641+205+206</f>
        <v>3052</v>
      </c>
      <c r="G16" s="502">
        <f>80629+60775+159825</f>
        <v>301229</v>
      </c>
      <c r="H16" s="503">
        <v>304</v>
      </c>
      <c r="I16" s="504">
        <v>533828</v>
      </c>
      <c r="J16" s="503">
        <v>53</v>
      </c>
      <c r="K16" s="504">
        <v>176048</v>
      </c>
      <c r="L16" s="503">
        <v>0</v>
      </c>
      <c r="M16" s="504">
        <v>0</v>
      </c>
      <c r="N16" s="503">
        <v>3</v>
      </c>
      <c r="O16" s="504">
        <v>47430</v>
      </c>
    </row>
    <row r="17" spans="2:15" s="3" customFormat="1" ht="15" hidden="1" customHeight="1" x14ac:dyDescent="0.15">
      <c r="B17" s="490"/>
      <c r="C17" s="505" t="s">
        <v>436</v>
      </c>
      <c r="D17" s="445">
        <f>+F17+H17+J17+L17+N17</f>
        <v>43</v>
      </c>
      <c r="E17" s="449">
        <f>+G17+I17+K17+M17+O17</f>
        <v>226965</v>
      </c>
      <c r="F17" s="506">
        <v>0</v>
      </c>
      <c r="G17" s="507">
        <v>0</v>
      </c>
      <c r="H17" s="445">
        <v>13</v>
      </c>
      <c r="I17" s="449">
        <v>32774</v>
      </c>
      <c r="J17" s="445">
        <v>18</v>
      </c>
      <c r="K17" s="449">
        <v>78726</v>
      </c>
      <c r="L17" s="445">
        <v>8</v>
      </c>
      <c r="M17" s="449">
        <v>61856</v>
      </c>
      <c r="N17" s="445">
        <v>4</v>
      </c>
      <c r="O17" s="449">
        <v>53609</v>
      </c>
    </row>
    <row r="18" spans="2:15" s="3" customFormat="1" ht="15" hidden="1" customHeight="1" x14ac:dyDescent="0.15">
      <c r="B18" s="495" t="s">
        <v>19</v>
      </c>
      <c r="C18" s="495"/>
      <c r="D18" s="496">
        <f t="shared" ref="D18:O18" si="4">SUM(D19:D20)</f>
        <v>3164</v>
      </c>
      <c r="E18" s="428">
        <f t="shared" si="4"/>
        <v>1356742</v>
      </c>
      <c r="F18" s="496">
        <f t="shared" si="4"/>
        <v>2782</v>
      </c>
      <c r="G18" s="428">
        <f t="shared" si="4"/>
        <v>289603</v>
      </c>
      <c r="H18" s="425">
        <f t="shared" si="4"/>
        <v>270</v>
      </c>
      <c r="I18" s="428">
        <f t="shared" si="4"/>
        <v>493537</v>
      </c>
      <c r="J18" s="425">
        <f t="shared" si="4"/>
        <v>94</v>
      </c>
      <c r="K18" s="428">
        <f t="shared" si="4"/>
        <v>349493</v>
      </c>
      <c r="L18" s="425">
        <f t="shared" si="4"/>
        <v>11</v>
      </c>
      <c r="M18" s="428">
        <f t="shared" si="4"/>
        <v>82604</v>
      </c>
      <c r="N18" s="425">
        <f t="shared" si="4"/>
        <v>7</v>
      </c>
      <c r="O18" s="428">
        <f t="shared" si="4"/>
        <v>141505</v>
      </c>
    </row>
    <row r="19" spans="2:15" s="3" customFormat="1" ht="15" hidden="1" customHeight="1" x14ac:dyDescent="0.15">
      <c r="B19" s="497"/>
      <c r="C19" s="498" t="s">
        <v>435</v>
      </c>
      <c r="D19" s="499">
        <f>+F19+H19+J19+L19+N19</f>
        <v>3121</v>
      </c>
      <c r="E19" s="500">
        <f>+G19+I19+K19+M19+O19</f>
        <v>1121226</v>
      </c>
      <c r="F19" s="501">
        <f>2364+250+167</f>
        <v>2781</v>
      </c>
      <c r="G19" s="502">
        <f>75599+79082+134202</f>
        <v>288883</v>
      </c>
      <c r="H19" s="503">
        <v>261</v>
      </c>
      <c r="I19" s="504">
        <v>476680</v>
      </c>
      <c r="J19" s="503">
        <v>77</v>
      </c>
      <c r="K19" s="504">
        <v>283093</v>
      </c>
      <c r="L19" s="503">
        <v>0</v>
      </c>
      <c r="M19" s="504">
        <v>0</v>
      </c>
      <c r="N19" s="503">
        <v>2</v>
      </c>
      <c r="O19" s="504">
        <v>72570</v>
      </c>
    </row>
    <row r="20" spans="2:15" s="3" customFormat="1" ht="15" hidden="1" customHeight="1" x14ac:dyDescent="0.15">
      <c r="B20" s="490"/>
      <c r="C20" s="505" t="s">
        <v>436</v>
      </c>
      <c r="D20" s="445">
        <f>+F20+H20+J20+L20+N20</f>
        <v>43</v>
      </c>
      <c r="E20" s="449">
        <f>+G20+I20+K20+M20+O20</f>
        <v>235516</v>
      </c>
      <c r="F20" s="506">
        <v>1</v>
      </c>
      <c r="G20" s="507">
        <v>720</v>
      </c>
      <c r="H20" s="445">
        <v>9</v>
      </c>
      <c r="I20" s="449">
        <v>16857</v>
      </c>
      <c r="J20" s="445">
        <v>17</v>
      </c>
      <c r="K20" s="449">
        <v>66400</v>
      </c>
      <c r="L20" s="445">
        <v>11</v>
      </c>
      <c r="M20" s="449">
        <v>82604</v>
      </c>
      <c r="N20" s="445">
        <v>5</v>
      </c>
      <c r="O20" s="449">
        <v>68935</v>
      </c>
    </row>
    <row r="21" spans="2:15" s="513" customFormat="1" ht="15" hidden="1" customHeight="1" x14ac:dyDescent="0.15">
      <c r="B21" s="495" t="s">
        <v>20</v>
      </c>
      <c r="C21" s="495"/>
      <c r="D21" s="508">
        <f>SUM(D22:D23)</f>
        <v>3414</v>
      </c>
      <c r="E21" s="487">
        <f>SUM(E22:E23)</f>
        <v>1510395</v>
      </c>
      <c r="F21" s="509">
        <v>3037</v>
      </c>
      <c r="G21" s="510">
        <v>299918</v>
      </c>
      <c r="H21" s="511">
        <f t="shared" ref="H21:O21" si="5">SUM(H22:H23)</f>
        <v>180</v>
      </c>
      <c r="I21" s="512">
        <f t="shared" si="5"/>
        <v>345329</v>
      </c>
      <c r="J21" s="511">
        <f t="shared" si="5"/>
        <v>184</v>
      </c>
      <c r="K21" s="512">
        <f t="shared" si="5"/>
        <v>730648</v>
      </c>
      <c r="L21" s="511">
        <f t="shared" si="5"/>
        <v>6</v>
      </c>
      <c r="M21" s="512">
        <f t="shared" si="5"/>
        <v>44579</v>
      </c>
      <c r="N21" s="511">
        <f t="shared" si="5"/>
        <v>7</v>
      </c>
      <c r="O21" s="512">
        <f t="shared" si="5"/>
        <v>89921</v>
      </c>
    </row>
    <row r="22" spans="2:15" s="3" customFormat="1" ht="15" hidden="1" customHeight="1" x14ac:dyDescent="0.15">
      <c r="B22" s="497"/>
      <c r="C22" s="498" t="s">
        <v>435</v>
      </c>
      <c r="D22" s="514">
        <v>3368</v>
      </c>
      <c r="E22" s="504">
        <v>1298712</v>
      </c>
      <c r="F22" s="501">
        <v>3033</v>
      </c>
      <c r="G22" s="502">
        <v>296802</v>
      </c>
      <c r="H22" s="499">
        <v>166</v>
      </c>
      <c r="I22" s="500">
        <v>322664</v>
      </c>
      <c r="J22" s="499">
        <v>168</v>
      </c>
      <c r="K22" s="500">
        <v>657343</v>
      </c>
      <c r="L22" s="499">
        <v>0</v>
      </c>
      <c r="M22" s="500">
        <v>0</v>
      </c>
      <c r="N22" s="499">
        <v>1</v>
      </c>
      <c r="O22" s="500">
        <v>21903</v>
      </c>
    </row>
    <row r="23" spans="2:15" s="3" customFormat="1" ht="15" hidden="1" customHeight="1" x14ac:dyDescent="0.15">
      <c r="B23" s="490"/>
      <c r="C23" s="505" t="s">
        <v>436</v>
      </c>
      <c r="D23" s="515">
        <v>46</v>
      </c>
      <c r="E23" s="449">
        <v>211683</v>
      </c>
      <c r="F23" s="506">
        <v>4</v>
      </c>
      <c r="G23" s="507">
        <v>3116</v>
      </c>
      <c r="H23" s="445">
        <v>14</v>
      </c>
      <c r="I23" s="449">
        <v>22665</v>
      </c>
      <c r="J23" s="445">
        <v>16</v>
      </c>
      <c r="K23" s="449">
        <v>73305</v>
      </c>
      <c r="L23" s="445">
        <v>6</v>
      </c>
      <c r="M23" s="449">
        <v>44579</v>
      </c>
      <c r="N23" s="445">
        <v>6</v>
      </c>
      <c r="O23" s="449">
        <v>68018</v>
      </c>
    </row>
    <row r="24" spans="2:15" s="513" customFormat="1" ht="15" hidden="1" customHeight="1" x14ac:dyDescent="0.15">
      <c r="B24" s="516" t="s">
        <v>21</v>
      </c>
      <c r="C24" s="516"/>
      <c r="D24" s="508">
        <v>3055</v>
      </c>
      <c r="E24" s="487">
        <v>1508310</v>
      </c>
      <c r="F24" s="508">
        <v>2659</v>
      </c>
      <c r="G24" s="487">
        <v>291182</v>
      </c>
      <c r="H24" s="511">
        <v>220</v>
      </c>
      <c r="I24" s="512">
        <v>449394</v>
      </c>
      <c r="J24" s="511">
        <v>165</v>
      </c>
      <c r="K24" s="512">
        <v>654624</v>
      </c>
      <c r="L24" s="511">
        <v>5</v>
      </c>
      <c r="M24" s="512">
        <v>39959</v>
      </c>
      <c r="N24" s="511">
        <v>6</v>
      </c>
      <c r="O24" s="512">
        <v>73151</v>
      </c>
    </row>
    <row r="25" spans="2:15" s="3" customFormat="1" ht="15" hidden="1" customHeight="1" x14ac:dyDescent="0.15">
      <c r="B25" s="497"/>
      <c r="C25" s="517" t="s">
        <v>435</v>
      </c>
      <c r="D25" s="514">
        <v>2977</v>
      </c>
      <c r="E25" s="504">
        <v>1216165</v>
      </c>
      <c r="F25" s="501">
        <v>2655</v>
      </c>
      <c r="G25" s="502">
        <v>287665</v>
      </c>
      <c r="H25" s="499">
        <v>181</v>
      </c>
      <c r="I25" s="500">
        <v>369358</v>
      </c>
      <c r="J25" s="499">
        <v>139</v>
      </c>
      <c r="K25" s="500">
        <v>543814</v>
      </c>
      <c r="L25" s="499">
        <v>2</v>
      </c>
      <c r="M25" s="500">
        <v>15328</v>
      </c>
      <c r="N25" s="499">
        <v>0</v>
      </c>
      <c r="O25" s="500">
        <v>0</v>
      </c>
    </row>
    <row r="26" spans="2:15" s="3" customFormat="1" ht="0.75" hidden="1" customHeight="1" x14ac:dyDescent="0.15">
      <c r="B26" s="490"/>
      <c r="C26" s="505" t="s">
        <v>436</v>
      </c>
      <c r="D26" s="515">
        <v>78</v>
      </c>
      <c r="E26" s="449">
        <v>292145</v>
      </c>
      <c r="F26" s="506">
        <v>4</v>
      </c>
      <c r="G26" s="507">
        <v>3517</v>
      </c>
      <c r="H26" s="445">
        <v>39</v>
      </c>
      <c r="I26" s="449">
        <v>80036</v>
      </c>
      <c r="J26" s="445">
        <v>26</v>
      </c>
      <c r="K26" s="449">
        <v>110810</v>
      </c>
      <c r="L26" s="445">
        <v>3</v>
      </c>
      <c r="M26" s="449">
        <v>24631</v>
      </c>
      <c r="N26" s="445">
        <v>6</v>
      </c>
      <c r="O26" s="449">
        <v>73151</v>
      </c>
    </row>
    <row r="27" spans="2:15" s="513" customFormat="1" ht="15" hidden="1" customHeight="1" x14ac:dyDescent="0.15">
      <c r="B27" s="516" t="s">
        <v>23</v>
      </c>
      <c r="C27" s="516"/>
      <c r="D27" s="508">
        <f t="shared" ref="D27:O27" si="6">SUM(D28:D29)</f>
        <v>3105</v>
      </c>
      <c r="E27" s="487">
        <f t="shared" si="6"/>
        <v>1611129</v>
      </c>
      <c r="F27" s="508">
        <f t="shared" si="6"/>
        <v>2737</v>
      </c>
      <c r="G27" s="487">
        <f t="shared" si="6"/>
        <v>336373</v>
      </c>
      <c r="H27" s="511">
        <f t="shared" si="6"/>
        <v>156</v>
      </c>
      <c r="I27" s="512">
        <f t="shared" si="6"/>
        <v>341376</v>
      </c>
      <c r="J27" s="511">
        <f t="shared" si="6"/>
        <v>198</v>
      </c>
      <c r="K27" s="512">
        <f t="shared" si="6"/>
        <v>784079</v>
      </c>
      <c r="L27" s="511">
        <f t="shared" si="6"/>
        <v>11</v>
      </c>
      <c r="M27" s="512">
        <f t="shared" si="6"/>
        <v>85648</v>
      </c>
      <c r="N27" s="511">
        <f t="shared" si="6"/>
        <v>3</v>
      </c>
      <c r="O27" s="512">
        <f t="shared" si="6"/>
        <v>63653</v>
      </c>
    </row>
    <row r="28" spans="2:15" s="3" customFormat="1" ht="15" hidden="1" customHeight="1" x14ac:dyDescent="0.15">
      <c r="B28" s="497"/>
      <c r="C28" s="517" t="s">
        <v>435</v>
      </c>
      <c r="D28" s="514">
        <v>3004</v>
      </c>
      <c r="E28" s="504">
        <v>1298627</v>
      </c>
      <c r="F28" s="501">
        <v>2728</v>
      </c>
      <c r="G28" s="502">
        <v>328694</v>
      </c>
      <c r="H28" s="499">
        <v>105</v>
      </c>
      <c r="I28" s="500">
        <v>248796</v>
      </c>
      <c r="J28" s="499">
        <v>161</v>
      </c>
      <c r="K28" s="500">
        <v>631227</v>
      </c>
      <c r="L28" s="499">
        <v>9</v>
      </c>
      <c r="M28" s="500">
        <v>66675</v>
      </c>
      <c r="N28" s="499">
        <v>1</v>
      </c>
      <c r="O28" s="500">
        <v>23235</v>
      </c>
    </row>
    <row r="29" spans="2:15" s="3" customFormat="1" ht="15" hidden="1" customHeight="1" x14ac:dyDescent="0.15">
      <c r="B29" s="490"/>
      <c r="C29" s="505" t="s">
        <v>436</v>
      </c>
      <c r="D29" s="515">
        <v>101</v>
      </c>
      <c r="E29" s="449">
        <v>312502</v>
      </c>
      <c r="F29" s="506">
        <v>9</v>
      </c>
      <c r="G29" s="507">
        <v>7679</v>
      </c>
      <c r="H29" s="445">
        <v>51</v>
      </c>
      <c r="I29" s="449">
        <v>92580</v>
      </c>
      <c r="J29" s="445">
        <v>37</v>
      </c>
      <c r="K29" s="449">
        <v>152852</v>
      </c>
      <c r="L29" s="445">
        <v>2</v>
      </c>
      <c r="M29" s="449">
        <v>18973</v>
      </c>
      <c r="N29" s="445">
        <v>2</v>
      </c>
      <c r="O29" s="449">
        <v>40418</v>
      </c>
    </row>
    <row r="30" spans="2:15" s="513" customFormat="1" ht="15" hidden="1" customHeight="1" x14ac:dyDescent="0.15">
      <c r="B30" s="516" t="s">
        <v>24</v>
      </c>
      <c r="C30" s="516"/>
      <c r="D30" s="508">
        <f t="shared" ref="D30:O30" si="7">SUM(D31:D32)</f>
        <v>3308</v>
      </c>
      <c r="E30" s="487">
        <f t="shared" si="7"/>
        <v>2022004</v>
      </c>
      <c r="F30" s="508">
        <f t="shared" si="7"/>
        <v>2810</v>
      </c>
      <c r="G30" s="487">
        <f t="shared" si="7"/>
        <v>326157</v>
      </c>
      <c r="H30" s="511">
        <f t="shared" si="7"/>
        <v>261</v>
      </c>
      <c r="I30" s="512">
        <f t="shared" si="7"/>
        <v>585655</v>
      </c>
      <c r="J30" s="511">
        <f t="shared" si="7"/>
        <v>223</v>
      </c>
      <c r="K30" s="512">
        <f t="shared" si="7"/>
        <v>881507</v>
      </c>
      <c r="L30" s="511">
        <f t="shared" si="7"/>
        <v>3</v>
      </c>
      <c r="M30" s="512">
        <f t="shared" si="7"/>
        <v>28073</v>
      </c>
      <c r="N30" s="511">
        <f t="shared" si="7"/>
        <v>11</v>
      </c>
      <c r="O30" s="512">
        <f t="shared" si="7"/>
        <v>200612</v>
      </c>
    </row>
    <row r="31" spans="2:15" s="3" customFormat="1" ht="15" hidden="1" customHeight="1" x14ac:dyDescent="0.15">
      <c r="B31" s="497"/>
      <c r="C31" s="517" t="s">
        <v>435</v>
      </c>
      <c r="D31" s="514">
        <f>+F31+H31+J31+L31+N31</f>
        <v>3116</v>
      </c>
      <c r="E31" s="504">
        <f>+G31+I31+K31+M31+O31</f>
        <v>1409327</v>
      </c>
      <c r="F31" s="501">
        <v>2800</v>
      </c>
      <c r="G31" s="502">
        <v>317130</v>
      </c>
      <c r="H31" s="499">
        <v>149</v>
      </c>
      <c r="I31" s="500">
        <v>362255</v>
      </c>
      <c r="J31" s="499">
        <v>165</v>
      </c>
      <c r="K31" s="500">
        <v>652757</v>
      </c>
      <c r="L31" s="499">
        <v>0</v>
      </c>
      <c r="M31" s="500">
        <v>0</v>
      </c>
      <c r="N31" s="499">
        <v>2</v>
      </c>
      <c r="O31" s="500">
        <v>77185</v>
      </c>
    </row>
    <row r="32" spans="2:15" s="3" customFormat="1" ht="15" hidden="1" customHeight="1" x14ac:dyDescent="0.15">
      <c r="B32" s="490"/>
      <c r="C32" s="505" t="s">
        <v>436</v>
      </c>
      <c r="D32" s="515">
        <f>+F32+H32+J32+L32+N32</f>
        <v>192</v>
      </c>
      <c r="E32" s="449">
        <f>+G32+I32+K32+M32+O32</f>
        <v>612677</v>
      </c>
      <c r="F32" s="506">
        <v>10</v>
      </c>
      <c r="G32" s="507">
        <v>9027</v>
      </c>
      <c r="H32" s="445">
        <v>112</v>
      </c>
      <c r="I32" s="449">
        <v>223400</v>
      </c>
      <c r="J32" s="445">
        <v>58</v>
      </c>
      <c r="K32" s="449">
        <v>228750</v>
      </c>
      <c r="L32" s="445">
        <v>3</v>
      </c>
      <c r="M32" s="449">
        <v>28073</v>
      </c>
      <c r="N32" s="445">
        <v>9</v>
      </c>
      <c r="O32" s="449">
        <v>123427</v>
      </c>
    </row>
    <row r="33" spans="2:15" s="513" customFormat="1" ht="15" hidden="1" customHeight="1" x14ac:dyDescent="0.15">
      <c r="B33" s="495" t="s">
        <v>25</v>
      </c>
      <c r="C33" s="495"/>
      <c r="D33" s="508">
        <f t="shared" ref="D33:O33" si="8">SUM(D34:D35)</f>
        <v>3307</v>
      </c>
      <c r="E33" s="487">
        <f t="shared" si="8"/>
        <v>2069321</v>
      </c>
      <c r="F33" s="508">
        <f t="shared" si="8"/>
        <v>2785</v>
      </c>
      <c r="G33" s="487">
        <f t="shared" si="8"/>
        <v>282833</v>
      </c>
      <c r="H33" s="518">
        <f t="shared" si="8"/>
        <v>275</v>
      </c>
      <c r="I33" s="487">
        <f t="shared" si="8"/>
        <v>612154</v>
      </c>
      <c r="J33" s="518">
        <f t="shared" si="8"/>
        <v>230</v>
      </c>
      <c r="K33" s="487">
        <f t="shared" si="8"/>
        <v>896365</v>
      </c>
      <c r="L33" s="518">
        <f t="shared" si="8"/>
        <v>2</v>
      </c>
      <c r="M33" s="487">
        <f t="shared" si="8"/>
        <v>14582</v>
      </c>
      <c r="N33" s="518">
        <f t="shared" si="8"/>
        <v>15</v>
      </c>
      <c r="O33" s="487">
        <f t="shared" si="8"/>
        <v>263387</v>
      </c>
    </row>
    <row r="34" spans="2:15" s="3" customFormat="1" ht="15" hidden="1" customHeight="1" x14ac:dyDescent="0.15">
      <c r="B34" s="497"/>
      <c r="C34" s="498" t="s">
        <v>435</v>
      </c>
      <c r="D34" s="514">
        <f>+F34+H34+J34+L34+N34</f>
        <v>3099</v>
      </c>
      <c r="E34" s="504">
        <f>+G34+I34+K34+M34+O34</f>
        <v>1391700</v>
      </c>
      <c r="F34" s="501">
        <v>2776</v>
      </c>
      <c r="G34" s="502">
        <v>278027</v>
      </c>
      <c r="H34" s="503">
        <v>148</v>
      </c>
      <c r="I34" s="504">
        <v>357024</v>
      </c>
      <c r="J34" s="503">
        <v>173</v>
      </c>
      <c r="K34" s="504">
        <v>679989</v>
      </c>
      <c r="L34" s="503">
        <v>0</v>
      </c>
      <c r="M34" s="504">
        <v>0</v>
      </c>
      <c r="N34" s="503">
        <v>2</v>
      </c>
      <c r="O34" s="504">
        <v>76660</v>
      </c>
    </row>
    <row r="35" spans="2:15" s="3" customFormat="1" ht="15" hidden="1" customHeight="1" x14ac:dyDescent="0.15">
      <c r="B35" s="490"/>
      <c r="C35" s="505" t="s">
        <v>436</v>
      </c>
      <c r="D35" s="515">
        <f>+F35+H35+J35+L35+N35</f>
        <v>208</v>
      </c>
      <c r="E35" s="449">
        <f>+G35+I35+K35+M35+O35</f>
        <v>677621</v>
      </c>
      <c r="F35" s="506">
        <v>9</v>
      </c>
      <c r="G35" s="507">
        <v>4806</v>
      </c>
      <c r="H35" s="445">
        <v>127</v>
      </c>
      <c r="I35" s="449">
        <v>255130</v>
      </c>
      <c r="J35" s="445">
        <v>57</v>
      </c>
      <c r="K35" s="449">
        <v>216376</v>
      </c>
      <c r="L35" s="445">
        <v>2</v>
      </c>
      <c r="M35" s="449">
        <v>14582</v>
      </c>
      <c r="N35" s="445">
        <v>13</v>
      </c>
      <c r="O35" s="449">
        <v>186727</v>
      </c>
    </row>
    <row r="36" spans="2:15" s="513" customFormat="1" ht="15" hidden="1" customHeight="1" x14ac:dyDescent="0.15">
      <c r="B36" s="495" t="s">
        <v>26</v>
      </c>
      <c r="C36" s="495"/>
      <c r="D36" s="508">
        <f t="shared" ref="D36:O36" si="9">SUM(D37:D38)</f>
        <v>3109</v>
      </c>
      <c r="E36" s="487">
        <f t="shared" si="9"/>
        <v>1990309</v>
      </c>
      <c r="F36" s="508">
        <f t="shared" si="9"/>
        <v>2586</v>
      </c>
      <c r="G36" s="487">
        <f t="shared" si="9"/>
        <v>298232</v>
      </c>
      <c r="H36" s="518">
        <f t="shared" si="9"/>
        <v>268</v>
      </c>
      <c r="I36" s="487">
        <f t="shared" si="9"/>
        <v>593705</v>
      </c>
      <c r="J36" s="518">
        <f t="shared" si="9"/>
        <v>243</v>
      </c>
      <c r="K36" s="487">
        <f t="shared" si="9"/>
        <v>950552</v>
      </c>
      <c r="L36" s="518">
        <f t="shared" si="9"/>
        <v>3</v>
      </c>
      <c r="M36" s="487">
        <f t="shared" si="9"/>
        <v>25205</v>
      </c>
      <c r="N36" s="518">
        <f t="shared" si="9"/>
        <v>9</v>
      </c>
      <c r="O36" s="487">
        <f t="shared" si="9"/>
        <v>122615</v>
      </c>
    </row>
    <row r="37" spans="2:15" s="3" customFormat="1" ht="15" hidden="1" customHeight="1" x14ac:dyDescent="0.15">
      <c r="B37" s="497"/>
      <c r="C37" s="498" t="s">
        <v>435</v>
      </c>
      <c r="D37" s="514">
        <f>+F37+H37+J37+L37+N37</f>
        <v>2905</v>
      </c>
      <c r="E37" s="504">
        <f>+G37+I37+K37+M37+O37</f>
        <v>1311836</v>
      </c>
      <c r="F37" s="501">
        <f>2141+240+202</f>
        <v>2583</v>
      </c>
      <c r="G37" s="502">
        <f>63584+85096+146899</f>
        <v>295579</v>
      </c>
      <c r="H37" s="503">
        <v>154</v>
      </c>
      <c r="I37" s="504">
        <v>369743</v>
      </c>
      <c r="J37" s="503">
        <v>168</v>
      </c>
      <c r="K37" s="504">
        <v>646514</v>
      </c>
      <c r="L37" s="503">
        <v>0</v>
      </c>
      <c r="M37" s="504">
        <v>0</v>
      </c>
      <c r="N37" s="503">
        <v>0</v>
      </c>
      <c r="O37" s="504">
        <v>0</v>
      </c>
    </row>
    <row r="38" spans="2:15" s="3" customFormat="1" ht="15" hidden="1" customHeight="1" x14ac:dyDescent="0.15">
      <c r="B38" s="490"/>
      <c r="C38" s="505" t="s">
        <v>436</v>
      </c>
      <c r="D38" s="515">
        <f>+F38+H38+J38+L38+N38</f>
        <v>204</v>
      </c>
      <c r="E38" s="449">
        <f>+G38+I38+K38+M38+O38</f>
        <v>678473</v>
      </c>
      <c r="F38" s="506">
        <v>3</v>
      </c>
      <c r="G38" s="507">
        <v>2653</v>
      </c>
      <c r="H38" s="445">
        <v>114</v>
      </c>
      <c r="I38" s="449">
        <v>223962</v>
      </c>
      <c r="J38" s="445">
        <v>75</v>
      </c>
      <c r="K38" s="449">
        <v>304038</v>
      </c>
      <c r="L38" s="445">
        <v>3</v>
      </c>
      <c r="M38" s="449">
        <v>25205</v>
      </c>
      <c r="N38" s="445">
        <v>9</v>
      </c>
      <c r="O38" s="449">
        <v>122615</v>
      </c>
    </row>
    <row r="39" spans="2:15" s="513" customFormat="1" ht="15" hidden="1" customHeight="1" x14ac:dyDescent="0.15">
      <c r="B39" s="495" t="s">
        <v>27</v>
      </c>
      <c r="C39" s="495"/>
      <c r="D39" s="508">
        <f t="shared" ref="D39:O39" si="10">SUM(D40:D41)</f>
        <v>2749</v>
      </c>
      <c r="E39" s="487">
        <f t="shared" si="10"/>
        <v>1511314</v>
      </c>
      <c r="F39" s="508">
        <f t="shared" si="10"/>
        <v>2340</v>
      </c>
      <c r="G39" s="487">
        <f t="shared" si="10"/>
        <v>236016</v>
      </c>
      <c r="H39" s="518">
        <f t="shared" si="10"/>
        <v>227</v>
      </c>
      <c r="I39" s="487">
        <f t="shared" si="10"/>
        <v>505386</v>
      </c>
      <c r="J39" s="518">
        <f t="shared" si="10"/>
        <v>176</v>
      </c>
      <c r="K39" s="487">
        <f t="shared" si="10"/>
        <v>693675</v>
      </c>
      <c r="L39" s="518">
        <f t="shared" si="10"/>
        <v>3</v>
      </c>
      <c r="M39" s="487">
        <f t="shared" si="10"/>
        <v>26010</v>
      </c>
      <c r="N39" s="518">
        <f t="shared" si="10"/>
        <v>3</v>
      </c>
      <c r="O39" s="487">
        <f t="shared" si="10"/>
        <v>50227</v>
      </c>
    </row>
    <row r="40" spans="2:15" s="3" customFormat="1" ht="15" hidden="1" customHeight="1" x14ac:dyDescent="0.15">
      <c r="B40" s="497"/>
      <c r="C40" s="498" t="s">
        <v>435</v>
      </c>
      <c r="D40" s="514">
        <f>+F40+H40+J40+L40+N40</f>
        <v>2637</v>
      </c>
      <c r="E40" s="504">
        <f>+G40+I40+K40+M40+O40</f>
        <v>1199367</v>
      </c>
      <c r="F40" s="501">
        <v>2337</v>
      </c>
      <c r="G40" s="502">
        <v>233950</v>
      </c>
      <c r="H40" s="503">
        <v>151</v>
      </c>
      <c r="I40" s="504">
        <v>366671</v>
      </c>
      <c r="J40" s="503">
        <v>147</v>
      </c>
      <c r="K40" s="504">
        <v>569179</v>
      </c>
      <c r="L40" s="503">
        <v>1</v>
      </c>
      <c r="M40" s="504">
        <v>7664</v>
      </c>
      <c r="N40" s="503">
        <v>1</v>
      </c>
      <c r="O40" s="504">
        <v>21903</v>
      </c>
    </row>
    <row r="41" spans="2:15" s="3" customFormat="1" ht="15" hidden="1" customHeight="1" x14ac:dyDescent="0.15">
      <c r="B41" s="490"/>
      <c r="C41" s="505" t="s">
        <v>436</v>
      </c>
      <c r="D41" s="515">
        <f>+F41+H41+J41+L41+N41</f>
        <v>112</v>
      </c>
      <c r="E41" s="449">
        <f>+G41+I41+K41+M41+O41</f>
        <v>311947</v>
      </c>
      <c r="F41" s="506">
        <v>3</v>
      </c>
      <c r="G41" s="507">
        <v>2066</v>
      </c>
      <c r="H41" s="445">
        <v>76</v>
      </c>
      <c r="I41" s="449">
        <v>138715</v>
      </c>
      <c r="J41" s="445">
        <v>29</v>
      </c>
      <c r="K41" s="449">
        <v>124496</v>
      </c>
      <c r="L41" s="445">
        <v>2</v>
      </c>
      <c r="M41" s="449">
        <v>18346</v>
      </c>
      <c r="N41" s="445">
        <v>2</v>
      </c>
      <c r="O41" s="449">
        <v>28324</v>
      </c>
    </row>
    <row r="42" spans="2:15" s="513" customFormat="1" ht="15" hidden="1" customHeight="1" x14ac:dyDescent="0.15">
      <c r="B42" s="495" t="s">
        <v>28</v>
      </c>
      <c r="C42" s="495"/>
      <c r="D42" s="519">
        <f t="shared" ref="D42:O42" si="11">SUM(D43:D44)</f>
        <v>2710</v>
      </c>
      <c r="E42" s="520">
        <f t="shared" si="11"/>
        <v>1637943</v>
      </c>
      <c r="F42" s="519">
        <f t="shared" si="11"/>
        <v>2269</v>
      </c>
      <c r="G42" s="520">
        <f t="shared" si="11"/>
        <v>231875</v>
      </c>
      <c r="H42" s="511">
        <f t="shared" si="11"/>
        <v>229</v>
      </c>
      <c r="I42" s="512">
        <f t="shared" si="11"/>
        <v>499550</v>
      </c>
      <c r="J42" s="511">
        <f t="shared" si="11"/>
        <v>203</v>
      </c>
      <c r="K42" s="512">
        <f t="shared" si="11"/>
        <v>786627</v>
      </c>
      <c r="L42" s="511">
        <f t="shared" si="11"/>
        <v>3</v>
      </c>
      <c r="M42" s="512">
        <f t="shared" si="11"/>
        <v>28785</v>
      </c>
      <c r="N42" s="511">
        <f t="shared" si="11"/>
        <v>6</v>
      </c>
      <c r="O42" s="512">
        <f t="shared" si="11"/>
        <v>91106</v>
      </c>
    </row>
    <row r="43" spans="2:15" s="3" customFormat="1" ht="15" hidden="1" customHeight="1" x14ac:dyDescent="0.15">
      <c r="B43" s="497"/>
      <c r="C43" s="498" t="s">
        <v>435</v>
      </c>
      <c r="D43" s="521">
        <f>+F43+H43+J43+L43+N43</f>
        <v>2601</v>
      </c>
      <c r="E43" s="500">
        <f>+G43+I43+K43+M43+O43</f>
        <v>1238604</v>
      </c>
      <c r="F43" s="522">
        <v>2269</v>
      </c>
      <c r="G43" s="523">
        <v>231875</v>
      </c>
      <c r="H43" s="499">
        <v>161</v>
      </c>
      <c r="I43" s="500">
        <v>351309</v>
      </c>
      <c r="J43" s="499">
        <v>171</v>
      </c>
      <c r="K43" s="500">
        <v>655420</v>
      </c>
      <c r="L43" s="499">
        <v>0</v>
      </c>
      <c r="M43" s="500">
        <v>0</v>
      </c>
      <c r="N43" s="499">
        <v>0</v>
      </c>
      <c r="O43" s="500">
        <v>0</v>
      </c>
    </row>
    <row r="44" spans="2:15" s="3" customFormat="1" ht="15" hidden="1" customHeight="1" x14ac:dyDescent="0.15">
      <c r="B44" s="490"/>
      <c r="C44" s="505" t="s">
        <v>436</v>
      </c>
      <c r="D44" s="515">
        <f>+F44+H44+J44+L44+N44</f>
        <v>109</v>
      </c>
      <c r="E44" s="449">
        <f>+G44+I44+K44+M44+O44</f>
        <v>399339</v>
      </c>
      <c r="F44" s="506">
        <v>0</v>
      </c>
      <c r="G44" s="507">
        <v>0</v>
      </c>
      <c r="H44" s="445">
        <v>68</v>
      </c>
      <c r="I44" s="449">
        <v>148241</v>
      </c>
      <c r="J44" s="445">
        <v>32</v>
      </c>
      <c r="K44" s="449">
        <v>131207</v>
      </c>
      <c r="L44" s="445">
        <v>3</v>
      </c>
      <c r="M44" s="449">
        <v>28785</v>
      </c>
      <c r="N44" s="445">
        <v>6</v>
      </c>
      <c r="O44" s="449">
        <v>91106</v>
      </c>
    </row>
    <row r="45" spans="2:15" s="513" customFormat="1" ht="15" hidden="1" customHeight="1" x14ac:dyDescent="0.15">
      <c r="B45" s="495" t="s">
        <v>29</v>
      </c>
      <c r="C45" s="495"/>
      <c r="D45" s="519">
        <f t="shared" ref="D45:O45" si="12">SUM(D46:D47)</f>
        <v>2678</v>
      </c>
      <c r="E45" s="520">
        <f t="shared" si="12"/>
        <v>1578325</v>
      </c>
      <c r="F45" s="519">
        <f t="shared" si="12"/>
        <v>2269</v>
      </c>
      <c r="G45" s="520">
        <f t="shared" si="12"/>
        <v>216528</v>
      </c>
      <c r="H45" s="511">
        <f t="shared" si="12"/>
        <v>181</v>
      </c>
      <c r="I45" s="512">
        <f t="shared" si="12"/>
        <v>414785</v>
      </c>
      <c r="J45" s="511">
        <f t="shared" si="12"/>
        <v>219</v>
      </c>
      <c r="K45" s="512">
        <f t="shared" si="12"/>
        <v>842080</v>
      </c>
      <c r="L45" s="511">
        <f t="shared" si="12"/>
        <v>4</v>
      </c>
      <c r="M45" s="512">
        <f t="shared" si="12"/>
        <v>36370</v>
      </c>
      <c r="N45" s="511">
        <f t="shared" si="12"/>
        <v>5</v>
      </c>
      <c r="O45" s="512">
        <f t="shared" si="12"/>
        <v>68562</v>
      </c>
    </row>
    <row r="46" spans="2:15" s="3" customFormat="1" ht="15" hidden="1" customHeight="1" x14ac:dyDescent="0.15">
      <c r="B46" s="497"/>
      <c r="C46" s="498" t="s">
        <v>435</v>
      </c>
      <c r="D46" s="521">
        <f>+F46+H46+J46+L46+N46</f>
        <v>2584</v>
      </c>
      <c r="E46" s="500">
        <f>+G46+I46+K46+M46+O46</f>
        <v>1213529</v>
      </c>
      <c r="F46" s="522">
        <v>2267</v>
      </c>
      <c r="G46" s="523">
        <v>214783</v>
      </c>
      <c r="H46" s="499">
        <v>136</v>
      </c>
      <c r="I46" s="500">
        <v>317202</v>
      </c>
      <c r="J46" s="499">
        <v>181</v>
      </c>
      <c r="K46" s="500">
        <v>681544</v>
      </c>
      <c r="L46" s="499">
        <v>0</v>
      </c>
      <c r="M46" s="500">
        <v>0</v>
      </c>
      <c r="N46" s="499">
        <v>0</v>
      </c>
      <c r="O46" s="500">
        <v>0</v>
      </c>
    </row>
    <row r="47" spans="2:15" s="3" customFormat="1" ht="15" hidden="1" customHeight="1" x14ac:dyDescent="0.15">
      <c r="B47" s="490"/>
      <c r="C47" s="505" t="s">
        <v>436</v>
      </c>
      <c r="D47" s="515">
        <f>+F47+H47+J47+L47+N47</f>
        <v>94</v>
      </c>
      <c r="E47" s="449">
        <f>+G47+I47+K47+M47+O47</f>
        <v>364796</v>
      </c>
      <c r="F47" s="506">
        <v>2</v>
      </c>
      <c r="G47" s="507">
        <v>1745</v>
      </c>
      <c r="H47" s="445">
        <v>45</v>
      </c>
      <c r="I47" s="449">
        <v>97583</v>
      </c>
      <c r="J47" s="445">
        <v>38</v>
      </c>
      <c r="K47" s="449">
        <v>160536</v>
      </c>
      <c r="L47" s="445">
        <v>4</v>
      </c>
      <c r="M47" s="449">
        <v>36370</v>
      </c>
      <c r="N47" s="445">
        <v>5</v>
      </c>
      <c r="O47" s="449">
        <v>68562</v>
      </c>
    </row>
    <row r="48" spans="2:15" s="513" customFormat="1" ht="15" hidden="1" customHeight="1" x14ac:dyDescent="0.15">
      <c r="B48" s="495" t="s">
        <v>30</v>
      </c>
      <c r="C48" s="495"/>
      <c r="D48" s="519">
        <f t="shared" ref="D48:O48" si="13">SUM(D49:D50)</f>
        <v>2528</v>
      </c>
      <c r="E48" s="520">
        <f t="shared" si="13"/>
        <v>1569395</v>
      </c>
      <c r="F48" s="519">
        <f t="shared" si="13"/>
        <v>2141</v>
      </c>
      <c r="G48" s="520">
        <f t="shared" si="13"/>
        <v>209483</v>
      </c>
      <c r="H48" s="511">
        <f t="shared" si="13"/>
        <v>135</v>
      </c>
      <c r="I48" s="512">
        <f t="shared" si="13"/>
        <v>320662</v>
      </c>
      <c r="J48" s="511">
        <f t="shared" si="13"/>
        <v>245</v>
      </c>
      <c r="K48" s="512">
        <f t="shared" si="13"/>
        <v>977838</v>
      </c>
      <c r="L48" s="511">
        <f t="shared" si="13"/>
        <v>4</v>
      </c>
      <c r="M48" s="512">
        <f t="shared" si="13"/>
        <v>26396</v>
      </c>
      <c r="N48" s="511">
        <f t="shared" si="13"/>
        <v>3</v>
      </c>
      <c r="O48" s="512">
        <f t="shared" si="13"/>
        <v>35016</v>
      </c>
    </row>
    <row r="49" spans="2:15" s="3" customFormat="1" ht="15" hidden="1" customHeight="1" x14ac:dyDescent="0.15">
      <c r="B49" s="497"/>
      <c r="C49" s="498" t="s">
        <v>435</v>
      </c>
      <c r="D49" s="521">
        <f>+F49+H49+J49+L49+N49</f>
        <v>2420</v>
      </c>
      <c r="E49" s="500">
        <f>+G49+I49+K49+M49+O49</f>
        <v>1207020</v>
      </c>
      <c r="F49" s="522">
        <v>2138</v>
      </c>
      <c r="G49" s="523">
        <v>207396</v>
      </c>
      <c r="H49" s="499">
        <v>78</v>
      </c>
      <c r="I49" s="500">
        <v>217488</v>
      </c>
      <c r="J49" s="499">
        <v>204</v>
      </c>
      <c r="K49" s="500">
        <v>782136</v>
      </c>
      <c r="L49" s="499">
        <v>0</v>
      </c>
      <c r="M49" s="500">
        <v>0</v>
      </c>
      <c r="N49" s="499">
        <v>0</v>
      </c>
      <c r="O49" s="500">
        <v>0</v>
      </c>
    </row>
    <row r="50" spans="2:15" s="3" customFormat="1" ht="15" hidden="1" customHeight="1" x14ac:dyDescent="0.15">
      <c r="B50" s="490"/>
      <c r="C50" s="505" t="s">
        <v>436</v>
      </c>
      <c r="D50" s="515">
        <f>+F50+H50+J50+L50+N50</f>
        <v>108</v>
      </c>
      <c r="E50" s="449">
        <f>+G50+I50+K50+M50+O50</f>
        <v>362375</v>
      </c>
      <c r="F50" s="506">
        <v>3</v>
      </c>
      <c r="G50" s="507">
        <v>2087</v>
      </c>
      <c r="H50" s="445">
        <v>57</v>
      </c>
      <c r="I50" s="449">
        <v>103174</v>
      </c>
      <c r="J50" s="445">
        <v>41</v>
      </c>
      <c r="K50" s="449">
        <v>195702</v>
      </c>
      <c r="L50" s="445">
        <v>4</v>
      </c>
      <c r="M50" s="449">
        <v>26396</v>
      </c>
      <c r="N50" s="445">
        <v>3</v>
      </c>
      <c r="O50" s="449">
        <v>35016</v>
      </c>
    </row>
    <row r="51" spans="2:15" s="513" customFormat="1" ht="15" hidden="1" customHeight="1" x14ac:dyDescent="0.15">
      <c r="B51" s="495" t="s">
        <v>31</v>
      </c>
      <c r="C51" s="495"/>
      <c r="D51" s="519">
        <f t="shared" ref="D51:O51" si="14">SUM(D52:D53)</f>
        <v>2557</v>
      </c>
      <c r="E51" s="520">
        <f t="shared" si="14"/>
        <v>1603616</v>
      </c>
      <c r="F51" s="519">
        <f t="shared" si="14"/>
        <v>2171</v>
      </c>
      <c r="G51" s="520">
        <f t="shared" si="14"/>
        <v>197210</v>
      </c>
      <c r="H51" s="511">
        <f t="shared" si="14"/>
        <v>138</v>
      </c>
      <c r="I51" s="512">
        <f t="shared" si="14"/>
        <v>302429</v>
      </c>
      <c r="J51" s="511">
        <f t="shared" si="14"/>
        <v>234</v>
      </c>
      <c r="K51" s="512">
        <f t="shared" si="14"/>
        <v>965172</v>
      </c>
      <c r="L51" s="511">
        <f t="shared" si="14"/>
        <v>8</v>
      </c>
      <c r="M51" s="512">
        <f t="shared" si="14"/>
        <v>52792</v>
      </c>
      <c r="N51" s="511">
        <f t="shared" si="14"/>
        <v>6</v>
      </c>
      <c r="O51" s="512">
        <f t="shared" si="14"/>
        <v>86013</v>
      </c>
    </row>
    <row r="52" spans="2:15" s="3" customFormat="1" ht="15" hidden="1" customHeight="1" x14ac:dyDescent="0.15">
      <c r="B52" s="497"/>
      <c r="C52" s="498" t="s">
        <v>435</v>
      </c>
      <c r="D52" s="521">
        <f>+F52+H52+J52+L52+N52</f>
        <v>2449</v>
      </c>
      <c r="E52" s="500">
        <f>+G52+I52+K52+M52+O52</f>
        <v>1208317</v>
      </c>
      <c r="F52" s="522">
        <v>2171</v>
      </c>
      <c r="G52" s="523">
        <v>197210</v>
      </c>
      <c r="H52" s="499">
        <v>83</v>
      </c>
      <c r="I52" s="500">
        <v>208099</v>
      </c>
      <c r="J52" s="499">
        <v>194</v>
      </c>
      <c r="K52" s="500">
        <v>776414</v>
      </c>
      <c r="L52" s="499">
        <v>0</v>
      </c>
      <c r="M52" s="500">
        <v>0</v>
      </c>
      <c r="N52" s="499">
        <v>1</v>
      </c>
      <c r="O52" s="500">
        <v>26594</v>
      </c>
    </row>
    <row r="53" spans="2:15" s="3" customFormat="1" ht="15" hidden="1" customHeight="1" x14ac:dyDescent="0.15">
      <c r="B53" s="490"/>
      <c r="C53" s="505" t="s">
        <v>436</v>
      </c>
      <c r="D53" s="515">
        <f>+F53+H53+J53+L53+N53</f>
        <v>108</v>
      </c>
      <c r="E53" s="449">
        <f>+G53+I53+K53+M53+O53</f>
        <v>395299</v>
      </c>
      <c r="F53" s="506">
        <v>0</v>
      </c>
      <c r="G53" s="507">
        <v>0</v>
      </c>
      <c r="H53" s="445">
        <v>55</v>
      </c>
      <c r="I53" s="449">
        <v>94330</v>
      </c>
      <c r="J53" s="445">
        <v>40</v>
      </c>
      <c r="K53" s="449">
        <v>188758</v>
      </c>
      <c r="L53" s="445">
        <v>8</v>
      </c>
      <c r="M53" s="449">
        <v>52792</v>
      </c>
      <c r="N53" s="445">
        <v>5</v>
      </c>
      <c r="O53" s="449">
        <v>59419</v>
      </c>
    </row>
    <row r="54" spans="2:15" s="513" customFormat="1" ht="15" hidden="1" customHeight="1" x14ac:dyDescent="0.15">
      <c r="B54" s="495" t="s">
        <v>32</v>
      </c>
      <c r="C54" s="495"/>
      <c r="D54" s="519">
        <f t="shared" ref="D54:O54" si="15">SUM(D55:D56)</f>
        <v>2379</v>
      </c>
      <c r="E54" s="520">
        <f t="shared" si="15"/>
        <v>1565987</v>
      </c>
      <c r="F54" s="519">
        <f t="shared" si="15"/>
        <v>1984</v>
      </c>
      <c r="G54" s="520">
        <f t="shared" si="15"/>
        <v>185218</v>
      </c>
      <c r="H54" s="511">
        <f t="shared" si="15"/>
        <v>172</v>
      </c>
      <c r="I54" s="512">
        <f t="shared" si="15"/>
        <v>374546</v>
      </c>
      <c r="J54" s="511">
        <f t="shared" si="15"/>
        <v>207</v>
      </c>
      <c r="K54" s="512">
        <f t="shared" si="15"/>
        <v>854391</v>
      </c>
      <c r="L54" s="511">
        <f t="shared" si="15"/>
        <v>11</v>
      </c>
      <c r="M54" s="512">
        <f t="shared" si="15"/>
        <v>80333</v>
      </c>
      <c r="N54" s="511">
        <f t="shared" si="15"/>
        <v>5</v>
      </c>
      <c r="O54" s="512">
        <f t="shared" si="15"/>
        <v>71499</v>
      </c>
    </row>
    <row r="55" spans="2:15" s="3" customFormat="1" ht="15" hidden="1" customHeight="1" x14ac:dyDescent="0.15">
      <c r="B55" s="497"/>
      <c r="C55" s="498" t="s">
        <v>435</v>
      </c>
      <c r="D55" s="521">
        <f>+F55+H55+J55+L55+N55</f>
        <v>2283</v>
      </c>
      <c r="E55" s="500">
        <f>+G55+I55+K55+M55+O55</f>
        <v>1209611</v>
      </c>
      <c r="F55" s="522">
        <v>1983</v>
      </c>
      <c r="G55" s="523">
        <v>184344</v>
      </c>
      <c r="H55" s="499">
        <v>121</v>
      </c>
      <c r="I55" s="500">
        <v>274557</v>
      </c>
      <c r="J55" s="499">
        <v>178</v>
      </c>
      <c r="K55" s="500">
        <v>728238</v>
      </c>
      <c r="L55" s="499">
        <v>0</v>
      </c>
      <c r="M55" s="500">
        <v>0</v>
      </c>
      <c r="N55" s="499">
        <v>1</v>
      </c>
      <c r="O55" s="500">
        <v>22472</v>
      </c>
    </row>
    <row r="56" spans="2:15" s="3" customFormat="1" ht="15" hidden="1" customHeight="1" x14ac:dyDescent="0.15">
      <c r="B56" s="490"/>
      <c r="C56" s="505" t="s">
        <v>436</v>
      </c>
      <c r="D56" s="515">
        <f>+F56+H56+J56+L56+N56</f>
        <v>96</v>
      </c>
      <c r="E56" s="449">
        <f>+G56+I56+K56+M56+O56</f>
        <v>356376</v>
      </c>
      <c r="F56" s="506">
        <v>1</v>
      </c>
      <c r="G56" s="507">
        <v>874</v>
      </c>
      <c r="H56" s="445">
        <v>51</v>
      </c>
      <c r="I56" s="449">
        <v>99989</v>
      </c>
      <c r="J56" s="445">
        <v>29</v>
      </c>
      <c r="K56" s="449">
        <v>126153</v>
      </c>
      <c r="L56" s="445">
        <v>11</v>
      </c>
      <c r="M56" s="449">
        <v>80333</v>
      </c>
      <c r="N56" s="445">
        <v>4</v>
      </c>
      <c r="O56" s="449">
        <v>49027</v>
      </c>
    </row>
    <row r="57" spans="2:15" s="3" customFormat="1" ht="15" customHeight="1" x14ac:dyDescent="0.15">
      <c r="B57" s="495" t="s">
        <v>33</v>
      </c>
      <c r="C57" s="495"/>
      <c r="D57" s="519">
        <f t="shared" ref="D57:O57" si="16">SUM(D58:D59)</f>
        <v>2366</v>
      </c>
      <c r="E57" s="520">
        <f t="shared" si="16"/>
        <v>1572192</v>
      </c>
      <c r="F57" s="519">
        <f t="shared" si="16"/>
        <v>1988</v>
      </c>
      <c r="G57" s="520">
        <f t="shared" si="16"/>
        <v>211231</v>
      </c>
      <c r="H57" s="511">
        <f t="shared" si="16"/>
        <v>118</v>
      </c>
      <c r="I57" s="512">
        <f t="shared" si="16"/>
        <v>243332</v>
      </c>
      <c r="J57" s="511">
        <f t="shared" si="16"/>
        <v>252</v>
      </c>
      <c r="K57" s="512">
        <f t="shared" si="16"/>
        <v>1031562</v>
      </c>
      <c r="L57" s="511">
        <f t="shared" si="16"/>
        <v>4</v>
      </c>
      <c r="M57" s="512">
        <f t="shared" si="16"/>
        <v>25356</v>
      </c>
      <c r="N57" s="511">
        <f t="shared" si="16"/>
        <v>4</v>
      </c>
      <c r="O57" s="512">
        <f t="shared" si="16"/>
        <v>60711</v>
      </c>
    </row>
    <row r="58" spans="2:15" s="3" customFormat="1" ht="15" customHeight="1" x14ac:dyDescent="0.15">
      <c r="B58" s="497"/>
      <c r="C58" s="498" t="s">
        <v>435</v>
      </c>
      <c r="D58" s="521">
        <f>+F58+H58+J58+L58+N58</f>
        <v>2295</v>
      </c>
      <c r="E58" s="500">
        <f>+G58+I58+K58+M58+O58</f>
        <v>1293500</v>
      </c>
      <c r="F58" s="522">
        <v>1987</v>
      </c>
      <c r="G58" s="523">
        <v>211015</v>
      </c>
      <c r="H58" s="499">
        <v>82</v>
      </c>
      <c r="I58" s="500">
        <v>176823</v>
      </c>
      <c r="J58" s="499">
        <v>226</v>
      </c>
      <c r="K58" s="500">
        <v>905662</v>
      </c>
      <c r="L58" s="499">
        <v>0</v>
      </c>
      <c r="M58" s="500">
        <v>0</v>
      </c>
      <c r="N58" s="499">
        <v>0</v>
      </c>
      <c r="O58" s="500">
        <v>0</v>
      </c>
    </row>
    <row r="59" spans="2:15" s="3" customFormat="1" ht="15" customHeight="1" x14ac:dyDescent="0.15">
      <c r="B59" s="490"/>
      <c r="C59" s="505" t="s">
        <v>436</v>
      </c>
      <c r="D59" s="515">
        <f>+F59+H59+J59+L59+N59</f>
        <v>71</v>
      </c>
      <c r="E59" s="449">
        <f>+G59+I59+K59+M59+O59</f>
        <v>278692</v>
      </c>
      <c r="F59" s="506">
        <v>1</v>
      </c>
      <c r="G59" s="507">
        <v>216</v>
      </c>
      <c r="H59" s="445">
        <v>36</v>
      </c>
      <c r="I59" s="449">
        <v>66509</v>
      </c>
      <c r="J59" s="445">
        <v>26</v>
      </c>
      <c r="K59" s="449">
        <v>125900</v>
      </c>
      <c r="L59" s="445">
        <v>4</v>
      </c>
      <c r="M59" s="449">
        <v>25356</v>
      </c>
      <c r="N59" s="445">
        <v>4</v>
      </c>
      <c r="O59" s="449">
        <v>60711</v>
      </c>
    </row>
    <row r="60" spans="2:15" s="3" customFormat="1" ht="15" customHeight="1" x14ac:dyDescent="0.15">
      <c r="B60" s="495" t="s">
        <v>34</v>
      </c>
      <c r="C60" s="495"/>
      <c r="D60" s="519">
        <f t="shared" ref="D60:O60" si="17">SUM(D61:D62)</f>
        <v>2228</v>
      </c>
      <c r="E60" s="520">
        <f t="shared" si="17"/>
        <v>1545104</v>
      </c>
      <c r="F60" s="519">
        <f t="shared" si="17"/>
        <v>1875</v>
      </c>
      <c r="G60" s="520">
        <f t="shared" si="17"/>
        <v>194442</v>
      </c>
      <c r="H60" s="511">
        <f t="shared" si="17"/>
        <v>89</v>
      </c>
      <c r="I60" s="512">
        <f t="shared" si="17"/>
        <v>174989</v>
      </c>
      <c r="J60" s="511">
        <f t="shared" si="17"/>
        <v>254</v>
      </c>
      <c r="K60" s="512">
        <f t="shared" si="17"/>
        <v>1047704</v>
      </c>
      <c r="L60" s="511">
        <f t="shared" si="17"/>
        <v>3</v>
      </c>
      <c r="M60" s="512">
        <f t="shared" si="17"/>
        <v>25834</v>
      </c>
      <c r="N60" s="511">
        <f t="shared" si="17"/>
        <v>7</v>
      </c>
      <c r="O60" s="512">
        <f t="shared" si="17"/>
        <v>102135</v>
      </c>
    </row>
    <row r="61" spans="2:15" s="3" customFormat="1" ht="15" customHeight="1" x14ac:dyDescent="0.15">
      <c r="B61" s="497"/>
      <c r="C61" s="498" t="s">
        <v>435</v>
      </c>
      <c r="D61" s="521">
        <f>+F61+H61+J61+L61+N61</f>
        <v>2163</v>
      </c>
      <c r="E61" s="500">
        <f>+G61+I61+K61+M61+O61</f>
        <v>1259363</v>
      </c>
      <c r="F61" s="522">
        <v>1874</v>
      </c>
      <c r="G61" s="523">
        <v>193587</v>
      </c>
      <c r="H61" s="499">
        <v>55</v>
      </c>
      <c r="I61" s="500">
        <v>111928</v>
      </c>
      <c r="J61" s="499">
        <v>234</v>
      </c>
      <c r="K61" s="500">
        <v>953848</v>
      </c>
      <c r="L61" s="499">
        <v>0</v>
      </c>
      <c r="M61" s="500">
        <v>0</v>
      </c>
      <c r="N61" s="499">
        <v>0</v>
      </c>
      <c r="O61" s="500">
        <v>0</v>
      </c>
    </row>
    <row r="62" spans="2:15" s="3" customFormat="1" ht="15" customHeight="1" x14ac:dyDescent="0.15">
      <c r="B62" s="490"/>
      <c r="C62" s="505" t="s">
        <v>436</v>
      </c>
      <c r="D62" s="515">
        <f>+F62+H62+J62+L62+N62</f>
        <v>65</v>
      </c>
      <c r="E62" s="449">
        <f>+G62+I62+K62+M62+O62</f>
        <v>285741</v>
      </c>
      <c r="F62" s="506">
        <v>1</v>
      </c>
      <c r="G62" s="507">
        <v>855</v>
      </c>
      <c r="H62" s="445">
        <v>34</v>
      </c>
      <c r="I62" s="449">
        <v>63061</v>
      </c>
      <c r="J62" s="445">
        <v>20</v>
      </c>
      <c r="K62" s="449">
        <v>93856</v>
      </c>
      <c r="L62" s="445">
        <v>3</v>
      </c>
      <c r="M62" s="449">
        <v>25834</v>
      </c>
      <c r="N62" s="445">
        <v>7</v>
      </c>
      <c r="O62" s="449">
        <v>102135</v>
      </c>
    </row>
    <row r="63" spans="2:15" s="3" customFormat="1" ht="15" customHeight="1" x14ac:dyDescent="0.15">
      <c r="B63" s="495" t="s">
        <v>35</v>
      </c>
      <c r="C63" s="495"/>
      <c r="D63" s="519">
        <f t="shared" ref="D63:O63" si="18">SUM(D64:D65)</f>
        <v>2084</v>
      </c>
      <c r="E63" s="520">
        <f t="shared" si="18"/>
        <v>1502307</v>
      </c>
      <c r="F63" s="519">
        <f t="shared" si="18"/>
        <v>1738</v>
      </c>
      <c r="G63" s="520">
        <f t="shared" si="18"/>
        <v>184760</v>
      </c>
      <c r="H63" s="511">
        <f t="shared" si="18"/>
        <v>81</v>
      </c>
      <c r="I63" s="512">
        <f t="shared" si="18"/>
        <v>160064</v>
      </c>
      <c r="J63" s="511">
        <f t="shared" si="18"/>
        <v>249</v>
      </c>
      <c r="K63" s="512">
        <f t="shared" si="18"/>
        <v>999454</v>
      </c>
      <c r="L63" s="511">
        <f t="shared" si="18"/>
        <v>10</v>
      </c>
      <c r="M63" s="512">
        <f t="shared" si="18"/>
        <v>80469</v>
      </c>
      <c r="N63" s="511">
        <f t="shared" si="18"/>
        <v>6</v>
      </c>
      <c r="O63" s="512">
        <f t="shared" si="18"/>
        <v>77560</v>
      </c>
    </row>
    <row r="64" spans="2:15" s="3" customFormat="1" ht="15" customHeight="1" x14ac:dyDescent="0.15">
      <c r="B64" s="497"/>
      <c r="C64" s="498" t="s">
        <v>435</v>
      </c>
      <c r="D64" s="521">
        <f>+F64+H64+J64+L64+N64</f>
        <v>2023</v>
      </c>
      <c r="E64" s="500">
        <f>+G64+I64+K64+M64+O64</f>
        <v>1225092</v>
      </c>
      <c r="F64" s="522">
        <v>1738</v>
      </c>
      <c r="G64" s="523">
        <v>184760</v>
      </c>
      <c r="H64" s="499">
        <v>55</v>
      </c>
      <c r="I64" s="500">
        <v>114348</v>
      </c>
      <c r="J64" s="499">
        <v>229</v>
      </c>
      <c r="K64" s="500">
        <v>919317</v>
      </c>
      <c r="L64" s="499">
        <v>1</v>
      </c>
      <c r="M64" s="500">
        <v>6667</v>
      </c>
      <c r="N64" s="499">
        <v>0</v>
      </c>
      <c r="O64" s="500">
        <v>0</v>
      </c>
    </row>
    <row r="65" spans="2:15" s="3" customFormat="1" ht="15" customHeight="1" x14ac:dyDescent="0.15">
      <c r="B65" s="490"/>
      <c r="C65" s="505" t="s">
        <v>436</v>
      </c>
      <c r="D65" s="515">
        <f>+F65+H65+J65+L65+N65</f>
        <v>61</v>
      </c>
      <c r="E65" s="449">
        <f>+G65+I65+K65+M65+O65</f>
        <v>277215</v>
      </c>
      <c r="F65" s="506">
        <v>0</v>
      </c>
      <c r="G65" s="507">
        <v>0</v>
      </c>
      <c r="H65" s="445">
        <v>26</v>
      </c>
      <c r="I65" s="449">
        <v>45716</v>
      </c>
      <c r="J65" s="445">
        <v>20</v>
      </c>
      <c r="K65" s="449">
        <v>80137</v>
      </c>
      <c r="L65" s="445">
        <v>9</v>
      </c>
      <c r="M65" s="449">
        <v>73802</v>
      </c>
      <c r="N65" s="445">
        <v>6</v>
      </c>
      <c r="O65" s="449">
        <v>77560</v>
      </c>
    </row>
    <row r="66" spans="2:15" s="3" customFormat="1" ht="15" customHeight="1" x14ac:dyDescent="0.15">
      <c r="B66" s="495" t="s">
        <v>36</v>
      </c>
      <c r="C66" s="495"/>
      <c r="D66" s="519">
        <f t="shared" ref="D66:O66" si="19">SUM(D67:D68)</f>
        <v>2155</v>
      </c>
      <c r="E66" s="520">
        <f t="shared" si="19"/>
        <v>1688054</v>
      </c>
      <c r="F66" s="519">
        <f t="shared" si="19"/>
        <v>1785</v>
      </c>
      <c r="G66" s="520">
        <f t="shared" si="19"/>
        <v>194001</v>
      </c>
      <c r="H66" s="511">
        <f t="shared" si="19"/>
        <v>76</v>
      </c>
      <c r="I66" s="512">
        <f t="shared" si="19"/>
        <v>148643</v>
      </c>
      <c r="J66" s="511">
        <f t="shared" si="19"/>
        <v>278</v>
      </c>
      <c r="K66" s="512">
        <f t="shared" si="19"/>
        <v>1170371</v>
      </c>
      <c r="L66" s="511">
        <f t="shared" si="19"/>
        <v>8</v>
      </c>
      <c r="M66" s="512">
        <f t="shared" si="19"/>
        <v>64290</v>
      </c>
      <c r="N66" s="511">
        <f t="shared" si="19"/>
        <v>8</v>
      </c>
      <c r="O66" s="512">
        <f t="shared" si="19"/>
        <v>110749</v>
      </c>
    </row>
    <row r="67" spans="2:15" s="3" customFormat="1" ht="15" customHeight="1" x14ac:dyDescent="0.15">
      <c r="B67" s="497"/>
      <c r="C67" s="498" t="s">
        <v>435</v>
      </c>
      <c r="D67" s="521">
        <f>+F67+H67+J67+L67+N67</f>
        <v>2082</v>
      </c>
      <c r="E67" s="500">
        <f>+G67+I67+K67+M67+O67</f>
        <v>1347339</v>
      </c>
      <c r="F67" s="522">
        <v>1785</v>
      </c>
      <c r="G67" s="523">
        <v>194001</v>
      </c>
      <c r="H67" s="499">
        <v>47</v>
      </c>
      <c r="I67" s="500">
        <v>94349</v>
      </c>
      <c r="J67" s="499">
        <v>250</v>
      </c>
      <c r="K67" s="500">
        <v>1058989</v>
      </c>
      <c r="L67" s="499">
        <v>0</v>
      </c>
      <c r="M67" s="500">
        <v>0</v>
      </c>
      <c r="N67" s="499">
        <v>0</v>
      </c>
      <c r="O67" s="500">
        <v>0</v>
      </c>
    </row>
    <row r="68" spans="2:15" s="3" customFormat="1" ht="15" customHeight="1" x14ac:dyDescent="0.15">
      <c r="B68" s="490"/>
      <c r="C68" s="505" t="s">
        <v>436</v>
      </c>
      <c r="D68" s="515">
        <f>+F68+H68+J68+L68+N68</f>
        <v>73</v>
      </c>
      <c r="E68" s="449">
        <f>+G68+I68+K68+M68+O68</f>
        <v>340715</v>
      </c>
      <c r="F68" s="506">
        <v>0</v>
      </c>
      <c r="G68" s="507">
        <v>0</v>
      </c>
      <c r="H68" s="445">
        <v>29</v>
      </c>
      <c r="I68" s="449">
        <v>54294</v>
      </c>
      <c r="J68" s="445">
        <v>28</v>
      </c>
      <c r="K68" s="449">
        <v>111382</v>
      </c>
      <c r="L68" s="445">
        <v>8</v>
      </c>
      <c r="M68" s="449">
        <v>64290</v>
      </c>
      <c r="N68" s="445">
        <v>8</v>
      </c>
      <c r="O68" s="449">
        <v>110749</v>
      </c>
    </row>
    <row r="69" spans="2:15" s="3" customFormat="1" ht="15" customHeight="1" x14ac:dyDescent="0.15">
      <c r="B69" s="495" t="s">
        <v>423</v>
      </c>
      <c r="C69" s="495"/>
      <c r="D69" s="519">
        <f t="shared" ref="D69:O69" si="20">SUM(D70:D71)</f>
        <v>2207</v>
      </c>
      <c r="E69" s="520">
        <f t="shared" si="20"/>
        <v>1636126</v>
      </c>
      <c r="F69" s="519">
        <f t="shared" si="20"/>
        <v>1874</v>
      </c>
      <c r="G69" s="520">
        <f t="shared" si="20"/>
        <v>183162</v>
      </c>
      <c r="H69" s="511">
        <f t="shared" si="20"/>
        <v>50</v>
      </c>
      <c r="I69" s="512">
        <f t="shared" si="20"/>
        <v>110286</v>
      </c>
      <c r="J69" s="511">
        <f t="shared" si="20"/>
        <v>265</v>
      </c>
      <c r="K69" s="512">
        <f t="shared" si="20"/>
        <v>1134111</v>
      </c>
      <c r="L69" s="511">
        <f t="shared" si="20"/>
        <v>10</v>
      </c>
      <c r="M69" s="512">
        <f t="shared" si="20"/>
        <v>80306</v>
      </c>
      <c r="N69" s="511">
        <f t="shared" si="20"/>
        <v>8</v>
      </c>
      <c r="O69" s="512">
        <f t="shared" si="20"/>
        <v>128261</v>
      </c>
    </row>
    <row r="70" spans="2:15" s="3" customFormat="1" ht="15" customHeight="1" x14ac:dyDescent="0.15">
      <c r="B70" s="497"/>
      <c r="C70" s="498" t="s">
        <v>435</v>
      </c>
      <c r="D70" s="521">
        <f>+F70+H70+J70+L70+N70</f>
        <v>2154</v>
      </c>
      <c r="E70" s="500">
        <f>+G70+I70+K70+M70+O70</f>
        <v>1339051</v>
      </c>
      <c r="F70" s="522">
        <v>1874</v>
      </c>
      <c r="G70" s="523">
        <v>183162</v>
      </c>
      <c r="H70" s="499">
        <v>34</v>
      </c>
      <c r="I70" s="500">
        <v>77006</v>
      </c>
      <c r="J70" s="499">
        <v>245</v>
      </c>
      <c r="K70" s="500">
        <v>1052289</v>
      </c>
      <c r="L70" s="499">
        <v>0</v>
      </c>
      <c r="M70" s="500">
        <v>0</v>
      </c>
      <c r="N70" s="499">
        <v>1</v>
      </c>
      <c r="O70" s="500">
        <v>26594</v>
      </c>
    </row>
    <row r="71" spans="2:15" s="3" customFormat="1" ht="15" customHeight="1" x14ac:dyDescent="0.15">
      <c r="B71" s="490"/>
      <c r="C71" s="505" t="s">
        <v>436</v>
      </c>
      <c r="D71" s="515">
        <f>+F71+H71+J71+L71+N71</f>
        <v>53</v>
      </c>
      <c r="E71" s="449">
        <f>+G71+I71+K71+M71+O71</f>
        <v>297075</v>
      </c>
      <c r="F71" s="506">
        <v>0</v>
      </c>
      <c r="G71" s="507">
        <v>0</v>
      </c>
      <c r="H71" s="445">
        <v>16</v>
      </c>
      <c r="I71" s="449">
        <v>33280</v>
      </c>
      <c r="J71" s="445">
        <v>20</v>
      </c>
      <c r="K71" s="449">
        <v>81822</v>
      </c>
      <c r="L71" s="445">
        <v>10</v>
      </c>
      <c r="M71" s="449">
        <v>80306</v>
      </c>
      <c r="N71" s="445">
        <v>7</v>
      </c>
      <c r="O71" s="449">
        <v>101667</v>
      </c>
    </row>
    <row r="72" spans="2:15" s="3" customFormat="1" ht="15" customHeight="1" x14ac:dyDescent="0.15">
      <c r="B72" s="495" t="s">
        <v>39</v>
      </c>
      <c r="C72" s="495"/>
      <c r="D72" s="519">
        <f t="shared" ref="D72:O72" si="21">SUM(D73:D74)</f>
        <v>1863</v>
      </c>
      <c r="E72" s="520">
        <f t="shared" si="21"/>
        <v>1532555</v>
      </c>
      <c r="F72" s="519">
        <f t="shared" si="21"/>
        <v>1543</v>
      </c>
      <c r="G72" s="520">
        <f t="shared" si="21"/>
        <v>163707</v>
      </c>
      <c r="H72" s="511">
        <f t="shared" si="21"/>
        <v>62</v>
      </c>
      <c r="I72" s="512">
        <f t="shared" si="21"/>
        <v>162612</v>
      </c>
      <c r="J72" s="511">
        <f t="shared" si="21"/>
        <v>244</v>
      </c>
      <c r="K72" s="512">
        <f t="shared" si="21"/>
        <v>1055614</v>
      </c>
      <c r="L72" s="511">
        <f t="shared" si="21"/>
        <v>8</v>
      </c>
      <c r="M72" s="512">
        <f t="shared" si="21"/>
        <v>71337</v>
      </c>
      <c r="N72" s="511">
        <f t="shared" si="21"/>
        <v>6</v>
      </c>
      <c r="O72" s="512">
        <f t="shared" si="21"/>
        <v>79285</v>
      </c>
    </row>
    <row r="73" spans="2:15" s="3" customFormat="1" ht="15" customHeight="1" x14ac:dyDescent="0.15">
      <c r="B73" s="497"/>
      <c r="C73" s="498" t="s">
        <v>435</v>
      </c>
      <c r="D73" s="521">
        <f>+F73+H73+J73+L73+N73</f>
        <v>1799</v>
      </c>
      <c r="E73" s="500">
        <f>+G73+I73+K73+M73+O73</f>
        <v>1226118</v>
      </c>
      <c r="F73" s="522">
        <v>1543</v>
      </c>
      <c r="G73" s="523">
        <v>163707</v>
      </c>
      <c r="H73" s="499">
        <v>32</v>
      </c>
      <c r="I73" s="500">
        <v>86896</v>
      </c>
      <c r="J73" s="499">
        <v>224</v>
      </c>
      <c r="K73" s="500">
        <v>975515</v>
      </c>
      <c r="L73" s="499">
        <v>0</v>
      </c>
      <c r="M73" s="500">
        <v>0</v>
      </c>
      <c r="N73" s="499">
        <v>0</v>
      </c>
      <c r="O73" s="500">
        <v>0</v>
      </c>
    </row>
    <row r="74" spans="2:15" s="3" customFormat="1" ht="15" customHeight="1" x14ac:dyDescent="0.15">
      <c r="B74" s="490"/>
      <c r="C74" s="505" t="s">
        <v>436</v>
      </c>
      <c r="D74" s="515">
        <f>+F74+H74+J74+L74+N74</f>
        <v>64</v>
      </c>
      <c r="E74" s="449">
        <f>+G74+I74+K74+M74+O74</f>
        <v>306437</v>
      </c>
      <c r="F74" s="506">
        <v>0</v>
      </c>
      <c r="G74" s="507">
        <v>0</v>
      </c>
      <c r="H74" s="445">
        <v>30</v>
      </c>
      <c r="I74" s="449">
        <v>75716</v>
      </c>
      <c r="J74" s="445">
        <v>20</v>
      </c>
      <c r="K74" s="449">
        <v>80099</v>
      </c>
      <c r="L74" s="445">
        <v>8</v>
      </c>
      <c r="M74" s="449">
        <v>71337</v>
      </c>
      <c r="N74" s="445">
        <v>6</v>
      </c>
      <c r="O74" s="449">
        <v>79285</v>
      </c>
    </row>
    <row r="75" spans="2:15" s="3" customFormat="1" ht="15" customHeight="1" x14ac:dyDescent="0.15">
      <c r="B75" s="495" t="s">
        <v>40</v>
      </c>
      <c r="C75" s="495"/>
      <c r="D75" s="519">
        <f>SUM(D76:D77)</f>
        <v>1993</v>
      </c>
      <c r="E75" s="520">
        <f>SUM(E76:E77)</f>
        <v>1436192</v>
      </c>
      <c r="F75" s="519">
        <f t="shared" ref="F75:O75" si="22">SUM(F76:F77)</f>
        <v>1701</v>
      </c>
      <c r="G75" s="520">
        <f t="shared" si="22"/>
        <v>175220</v>
      </c>
      <c r="H75" s="511">
        <f t="shared" si="22"/>
        <v>47</v>
      </c>
      <c r="I75" s="512">
        <f t="shared" si="22"/>
        <v>100489</v>
      </c>
      <c r="J75" s="511">
        <f t="shared" si="22"/>
        <v>226</v>
      </c>
      <c r="K75" s="512">
        <f t="shared" si="22"/>
        <v>977123</v>
      </c>
      <c r="L75" s="511">
        <f t="shared" si="22"/>
        <v>13</v>
      </c>
      <c r="M75" s="512">
        <f t="shared" si="22"/>
        <v>102202</v>
      </c>
      <c r="N75" s="511">
        <f t="shared" si="22"/>
        <v>6</v>
      </c>
      <c r="O75" s="512">
        <f t="shared" si="22"/>
        <v>81158</v>
      </c>
    </row>
    <row r="76" spans="2:15" s="3" customFormat="1" ht="15" customHeight="1" x14ac:dyDescent="0.15">
      <c r="B76" s="497"/>
      <c r="C76" s="498" t="s">
        <v>435</v>
      </c>
      <c r="D76" s="521">
        <f>+F76+H76+J76+L76+N76</f>
        <v>1928</v>
      </c>
      <c r="E76" s="500">
        <f>+G76+I76+K76+M76+O76</f>
        <v>1108355</v>
      </c>
      <c r="F76" s="522">
        <v>1701</v>
      </c>
      <c r="G76" s="523">
        <v>175220</v>
      </c>
      <c r="H76" s="499">
        <v>25</v>
      </c>
      <c r="I76" s="500">
        <v>64453</v>
      </c>
      <c r="J76" s="499">
        <v>202</v>
      </c>
      <c r="K76" s="500">
        <v>868682</v>
      </c>
      <c r="L76" s="499">
        <v>0</v>
      </c>
      <c r="M76" s="500">
        <v>0</v>
      </c>
      <c r="N76" s="499">
        <v>0</v>
      </c>
      <c r="O76" s="500">
        <v>0</v>
      </c>
    </row>
    <row r="77" spans="2:15" s="3" customFormat="1" ht="15" customHeight="1" x14ac:dyDescent="0.15">
      <c r="B77" s="490"/>
      <c r="C77" s="505" t="s">
        <v>436</v>
      </c>
      <c r="D77" s="515">
        <f>+F77+H77+J77+L77+N77</f>
        <v>65</v>
      </c>
      <c r="E77" s="449">
        <f>+G77+I77+K77+M77+O77</f>
        <v>327837</v>
      </c>
      <c r="F77" s="506">
        <v>0</v>
      </c>
      <c r="G77" s="507">
        <v>0</v>
      </c>
      <c r="H77" s="445">
        <v>22</v>
      </c>
      <c r="I77" s="449">
        <v>36036</v>
      </c>
      <c r="J77" s="445">
        <v>24</v>
      </c>
      <c r="K77" s="449">
        <v>108441</v>
      </c>
      <c r="L77" s="445">
        <v>13</v>
      </c>
      <c r="M77" s="449">
        <v>102202</v>
      </c>
      <c r="N77" s="445">
        <v>6</v>
      </c>
      <c r="O77" s="449">
        <v>81158</v>
      </c>
    </row>
    <row r="78" spans="2:15" s="3" customFormat="1" ht="15" customHeight="1" x14ac:dyDescent="0.15">
      <c r="B78" s="495" t="s">
        <v>41</v>
      </c>
      <c r="C78" s="495"/>
      <c r="D78" s="519">
        <f>SUM(D79:D80)</f>
        <v>1999</v>
      </c>
      <c r="E78" s="520">
        <f>SUM(E79:E80)</f>
        <v>1555609</v>
      </c>
      <c r="F78" s="519">
        <f t="shared" ref="F78:O78" si="23">SUM(F79:F80)</f>
        <v>1649</v>
      </c>
      <c r="G78" s="520">
        <f t="shared" si="23"/>
        <v>150643</v>
      </c>
      <c r="H78" s="511">
        <f t="shared" si="23"/>
        <v>65</v>
      </c>
      <c r="I78" s="512">
        <f t="shared" si="23"/>
        <v>131515</v>
      </c>
      <c r="J78" s="511">
        <f t="shared" si="23"/>
        <v>268</v>
      </c>
      <c r="K78" s="512">
        <f t="shared" si="23"/>
        <v>1132870</v>
      </c>
      <c r="L78" s="511">
        <f t="shared" si="23"/>
        <v>12</v>
      </c>
      <c r="M78" s="512">
        <f t="shared" si="23"/>
        <v>76279</v>
      </c>
      <c r="N78" s="511">
        <f t="shared" si="23"/>
        <v>5</v>
      </c>
      <c r="O78" s="512">
        <f t="shared" si="23"/>
        <v>64302</v>
      </c>
    </row>
    <row r="79" spans="2:15" s="3" customFormat="1" ht="15" customHeight="1" x14ac:dyDescent="0.15">
      <c r="B79" s="497"/>
      <c r="C79" s="498" t="s">
        <v>435</v>
      </c>
      <c r="D79" s="521">
        <f>+F79+H79+J79+L79+N79</f>
        <v>1896</v>
      </c>
      <c r="E79" s="500">
        <f>+G79+I79+K79+M79+O79</f>
        <v>1135486</v>
      </c>
      <c r="F79" s="522">
        <v>1649</v>
      </c>
      <c r="G79" s="523">
        <v>150643</v>
      </c>
      <c r="H79" s="499">
        <v>29</v>
      </c>
      <c r="I79" s="500">
        <v>71468</v>
      </c>
      <c r="J79" s="499">
        <v>218</v>
      </c>
      <c r="K79" s="500">
        <v>913375</v>
      </c>
      <c r="L79" s="499">
        <v>0</v>
      </c>
      <c r="M79" s="500">
        <v>0</v>
      </c>
      <c r="N79" s="499">
        <v>0</v>
      </c>
      <c r="O79" s="500">
        <v>0</v>
      </c>
    </row>
    <row r="80" spans="2:15" s="3" customFormat="1" ht="15" customHeight="1" x14ac:dyDescent="0.15">
      <c r="B80" s="490"/>
      <c r="C80" s="505" t="s">
        <v>436</v>
      </c>
      <c r="D80" s="515">
        <f>+F80+H80+J80+L80+N80</f>
        <v>103</v>
      </c>
      <c r="E80" s="449">
        <f>+G80+I80+K80+M80+O80</f>
        <v>420123</v>
      </c>
      <c r="F80" s="506">
        <v>0</v>
      </c>
      <c r="G80" s="507">
        <v>0</v>
      </c>
      <c r="H80" s="445">
        <v>36</v>
      </c>
      <c r="I80" s="449">
        <v>60047</v>
      </c>
      <c r="J80" s="445">
        <v>50</v>
      </c>
      <c r="K80" s="449">
        <v>219495</v>
      </c>
      <c r="L80" s="445">
        <v>12</v>
      </c>
      <c r="M80" s="449">
        <v>76279</v>
      </c>
      <c r="N80" s="445">
        <v>5</v>
      </c>
      <c r="O80" s="449">
        <v>64302</v>
      </c>
    </row>
    <row r="81" spans="1:15" s="3" customFormat="1" ht="15" customHeight="1" x14ac:dyDescent="0.15">
      <c r="B81" s="495" t="s">
        <v>42</v>
      </c>
      <c r="C81" s="495"/>
      <c r="D81" s="519">
        <f>SUM(D82:D83)</f>
        <v>1913</v>
      </c>
      <c r="E81" s="520">
        <f>SUM(E82:E83)</f>
        <v>1427446</v>
      </c>
      <c r="F81" s="519">
        <f t="shared" ref="F81:O81" si="24">SUM(F82:F83)</f>
        <v>1624</v>
      </c>
      <c r="G81" s="520">
        <f t="shared" si="24"/>
        <v>141061</v>
      </c>
      <c r="H81" s="511">
        <f t="shared" si="24"/>
        <v>38</v>
      </c>
      <c r="I81" s="512">
        <f t="shared" si="24"/>
        <v>79543</v>
      </c>
      <c r="J81" s="511">
        <f t="shared" si="24"/>
        <v>231</v>
      </c>
      <c r="K81" s="512">
        <f t="shared" si="24"/>
        <v>995633</v>
      </c>
      <c r="L81" s="511">
        <f t="shared" si="24"/>
        <v>13</v>
      </c>
      <c r="M81" s="512">
        <f t="shared" si="24"/>
        <v>113446</v>
      </c>
      <c r="N81" s="511">
        <f t="shared" si="24"/>
        <v>7</v>
      </c>
      <c r="O81" s="512">
        <f t="shared" si="24"/>
        <v>97763</v>
      </c>
    </row>
    <row r="82" spans="1:15" s="3" customFormat="1" ht="15" customHeight="1" x14ac:dyDescent="0.15">
      <c r="B82" s="497"/>
      <c r="C82" s="498" t="s">
        <v>435</v>
      </c>
      <c r="D82" s="521">
        <f>+F82+H82+J82+L82+N82</f>
        <v>1828</v>
      </c>
      <c r="E82" s="500">
        <f>+G82+I82+K82+M82+O82</f>
        <v>975807</v>
      </c>
      <c r="F82" s="522">
        <v>1624</v>
      </c>
      <c r="G82" s="523">
        <v>141061</v>
      </c>
      <c r="H82" s="499">
        <v>14</v>
      </c>
      <c r="I82" s="500">
        <v>34068</v>
      </c>
      <c r="J82" s="499">
        <v>190</v>
      </c>
      <c r="K82" s="500">
        <v>800678</v>
      </c>
      <c r="L82" s="499">
        <v>0</v>
      </c>
      <c r="M82" s="500">
        <v>0</v>
      </c>
      <c r="N82" s="499">
        <v>0</v>
      </c>
      <c r="O82" s="500">
        <v>0</v>
      </c>
    </row>
    <row r="83" spans="1:15" s="3" customFormat="1" ht="15" customHeight="1" x14ac:dyDescent="0.15">
      <c r="B83" s="490"/>
      <c r="C83" s="505" t="s">
        <v>436</v>
      </c>
      <c r="D83" s="515">
        <f>+F83+H83+J83+L83+N83</f>
        <v>85</v>
      </c>
      <c r="E83" s="449">
        <f>+G83+I83+K83+M83+O83</f>
        <v>451639</v>
      </c>
      <c r="F83" s="506">
        <v>0</v>
      </c>
      <c r="G83" s="507">
        <v>0</v>
      </c>
      <c r="H83" s="445">
        <v>24</v>
      </c>
      <c r="I83" s="449">
        <v>45475</v>
      </c>
      <c r="J83" s="445">
        <v>41</v>
      </c>
      <c r="K83" s="449">
        <v>194955</v>
      </c>
      <c r="L83" s="445">
        <v>13</v>
      </c>
      <c r="M83" s="449">
        <v>113446</v>
      </c>
      <c r="N83" s="445">
        <v>7</v>
      </c>
      <c r="O83" s="449">
        <v>97763</v>
      </c>
    </row>
    <row r="84" spans="1:15" s="3" customFormat="1" ht="15" customHeight="1" x14ac:dyDescent="0.15">
      <c r="B84" s="495" t="s">
        <v>43</v>
      </c>
      <c r="C84" s="495"/>
      <c r="D84" s="519">
        <f>SUM(D85:D86)</f>
        <v>1689</v>
      </c>
      <c r="E84" s="520">
        <f>SUM(E85:E86)</f>
        <v>1320992</v>
      </c>
      <c r="F84" s="519">
        <f t="shared" ref="F84:O84" si="25">SUM(F85:F86)</f>
        <v>1437</v>
      </c>
      <c r="G84" s="520">
        <f t="shared" si="25"/>
        <v>145116</v>
      </c>
      <c r="H84" s="511">
        <f t="shared" si="25"/>
        <v>30</v>
      </c>
      <c r="I84" s="512">
        <f t="shared" si="25"/>
        <v>62741</v>
      </c>
      <c r="J84" s="511">
        <f t="shared" si="25"/>
        <v>188</v>
      </c>
      <c r="K84" s="512">
        <f t="shared" si="25"/>
        <v>839476</v>
      </c>
      <c r="L84" s="511">
        <f t="shared" si="25"/>
        <v>30</v>
      </c>
      <c r="M84" s="512">
        <f t="shared" si="25"/>
        <v>214178</v>
      </c>
      <c r="N84" s="511">
        <f t="shared" si="25"/>
        <v>4</v>
      </c>
      <c r="O84" s="512">
        <f t="shared" si="25"/>
        <v>59481</v>
      </c>
    </row>
    <row r="85" spans="1:15" s="3" customFormat="1" ht="15" customHeight="1" x14ac:dyDescent="0.15">
      <c r="B85" s="497"/>
      <c r="C85" s="498" t="s">
        <v>435</v>
      </c>
      <c r="D85" s="521">
        <f>+F85+H85+J85+L85+N85</f>
        <v>1626</v>
      </c>
      <c r="E85" s="500">
        <f>+G85+I85+K85+M85+O85</f>
        <v>944829</v>
      </c>
      <c r="F85" s="522">
        <f>48+789+494+106</f>
        <v>1437</v>
      </c>
      <c r="G85" s="523">
        <f>40449+74094+19266+11307</f>
        <v>145116</v>
      </c>
      <c r="H85" s="499">
        <v>16</v>
      </c>
      <c r="I85" s="500">
        <v>36042</v>
      </c>
      <c r="J85" s="499">
        <v>173</v>
      </c>
      <c r="K85" s="500">
        <v>763671</v>
      </c>
      <c r="L85" s="499">
        <v>0</v>
      </c>
      <c r="M85" s="500">
        <v>0</v>
      </c>
      <c r="N85" s="499">
        <v>0</v>
      </c>
      <c r="O85" s="500">
        <v>0</v>
      </c>
    </row>
    <row r="86" spans="1:15" s="3" customFormat="1" ht="15" customHeight="1" x14ac:dyDescent="0.15">
      <c r="B86" s="490"/>
      <c r="C86" s="505" t="s">
        <v>436</v>
      </c>
      <c r="D86" s="515">
        <f>+F86+H86+J86+L86+N86</f>
        <v>63</v>
      </c>
      <c r="E86" s="449">
        <f>+G86+I86+K86+M86+O86</f>
        <v>376163</v>
      </c>
      <c r="F86" s="506">
        <v>0</v>
      </c>
      <c r="G86" s="507">
        <v>0</v>
      </c>
      <c r="H86" s="445">
        <v>14</v>
      </c>
      <c r="I86" s="449">
        <v>26699</v>
      </c>
      <c r="J86" s="445">
        <v>15</v>
      </c>
      <c r="K86" s="449">
        <v>75805</v>
      </c>
      <c r="L86" s="445">
        <v>30</v>
      </c>
      <c r="M86" s="449">
        <v>214178</v>
      </c>
      <c r="N86" s="445">
        <f>4</f>
        <v>4</v>
      </c>
      <c r="O86" s="449">
        <v>59481</v>
      </c>
    </row>
    <row r="87" spans="1:15" s="3" customFormat="1" ht="15" customHeight="1" x14ac:dyDescent="0.15">
      <c r="B87" s="3" t="s">
        <v>437</v>
      </c>
      <c r="O87" s="29"/>
    </row>
    <row r="88" spans="1:15" s="3" customFormat="1" ht="7.5" customHeight="1" x14ac:dyDescent="0.15">
      <c r="O88" s="29"/>
    </row>
    <row r="89" spans="1:15" ht="15" customHeight="1" x14ac:dyDescent="0.15">
      <c r="A89" s="1">
        <v>2</v>
      </c>
      <c r="B89" s="1" t="s">
        <v>438</v>
      </c>
    </row>
    <row r="90" spans="1:15" s="3" customFormat="1" ht="15" customHeight="1" x14ac:dyDescent="0.15">
      <c r="B90" s="524" t="s">
        <v>3</v>
      </c>
      <c r="C90" s="525"/>
      <c r="D90" s="412" t="s">
        <v>427</v>
      </c>
      <c r="E90" s="412"/>
      <c r="F90" s="46" t="s">
        <v>439</v>
      </c>
      <c r="G90" s="46"/>
      <c r="H90" s="46"/>
      <c r="I90" s="46"/>
      <c r="J90" s="526" t="s">
        <v>440</v>
      </c>
      <c r="K90" s="527"/>
      <c r="L90" s="526" t="s">
        <v>441</v>
      </c>
      <c r="M90" s="527"/>
      <c r="N90" s="489" t="s">
        <v>442</v>
      </c>
      <c r="O90" s="412"/>
    </row>
    <row r="91" spans="1:15" s="3" customFormat="1" ht="15" customHeight="1" x14ac:dyDescent="0.15">
      <c r="B91" s="528"/>
      <c r="C91" s="529"/>
      <c r="D91" s="412"/>
      <c r="E91" s="412"/>
      <c r="F91" s="530"/>
      <c r="G91" s="531"/>
      <c r="H91" s="412" t="s">
        <v>443</v>
      </c>
      <c r="I91" s="412"/>
      <c r="J91" s="526"/>
      <c r="K91" s="527"/>
      <c r="L91" s="526"/>
      <c r="M91" s="527"/>
      <c r="N91" s="489"/>
      <c r="O91" s="412"/>
    </row>
    <row r="92" spans="1:15" s="3" customFormat="1" ht="15" customHeight="1" x14ac:dyDescent="0.15">
      <c r="B92" s="530"/>
      <c r="C92" s="532"/>
      <c r="D92" s="494" t="s">
        <v>433</v>
      </c>
      <c r="E92" s="493" t="s">
        <v>434</v>
      </c>
      <c r="F92" s="494" t="s">
        <v>433</v>
      </c>
      <c r="G92" s="493" t="s">
        <v>434</v>
      </c>
      <c r="H92" s="494" t="s">
        <v>433</v>
      </c>
      <c r="I92" s="493" t="s">
        <v>434</v>
      </c>
      <c r="J92" s="494" t="s">
        <v>433</v>
      </c>
      <c r="K92" s="493" t="s">
        <v>434</v>
      </c>
      <c r="L92" s="494" t="s">
        <v>433</v>
      </c>
      <c r="M92" s="493" t="s">
        <v>434</v>
      </c>
      <c r="N92" s="494" t="s">
        <v>433</v>
      </c>
      <c r="O92" s="493" t="s">
        <v>434</v>
      </c>
    </row>
    <row r="93" spans="1:15" s="3" customFormat="1" ht="18" hidden="1" customHeight="1" x14ac:dyDescent="0.15">
      <c r="B93" s="533" t="s">
        <v>11</v>
      </c>
      <c r="C93" s="533"/>
      <c r="D93" s="534">
        <f t="shared" ref="D93:E97" si="26">+F93+J93+L93+N93</f>
        <v>4322</v>
      </c>
      <c r="E93" s="535">
        <f t="shared" si="26"/>
        <v>1296889</v>
      </c>
      <c r="F93" s="536">
        <v>2216</v>
      </c>
      <c r="G93" s="535">
        <v>1141790</v>
      </c>
      <c r="H93" s="536">
        <v>43</v>
      </c>
      <c r="I93" s="535">
        <v>231278</v>
      </c>
      <c r="J93" s="536">
        <v>1789</v>
      </c>
      <c r="K93" s="535">
        <v>75158</v>
      </c>
      <c r="L93" s="536">
        <v>317</v>
      </c>
      <c r="M93" s="535">
        <v>79941</v>
      </c>
      <c r="N93" s="536">
        <v>0</v>
      </c>
      <c r="O93" s="535">
        <v>0</v>
      </c>
    </row>
    <row r="94" spans="1:15" s="3" customFormat="1" ht="18" hidden="1" customHeight="1" x14ac:dyDescent="0.15">
      <c r="B94" s="533" t="s">
        <v>16</v>
      </c>
      <c r="C94" s="533"/>
      <c r="D94" s="534">
        <f t="shared" si="26"/>
        <v>4146</v>
      </c>
      <c r="E94" s="535">
        <f t="shared" si="26"/>
        <v>1820609</v>
      </c>
      <c r="F94" s="536">
        <v>2126</v>
      </c>
      <c r="G94" s="535">
        <v>1605393</v>
      </c>
      <c r="H94" s="536">
        <v>42</v>
      </c>
      <c r="I94" s="535">
        <v>532349</v>
      </c>
      <c r="J94" s="536">
        <v>1595</v>
      </c>
      <c r="K94" s="535">
        <v>67001</v>
      </c>
      <c r="L94" s="536">
        <v>416</v>
      </c>
      <c r="M94" s="535">
        <v>141627</v>
      </c>
      <c r="N94" s="536">
        <v>9</v>
      </c>
      <c r="O94" s="535">
        <v>6588</v>
      </c>
    </row>
    <row r="95" spans="1:15" s="3" customFormat="1" ht="18" hidden="1" customHeight="1" x14ac:dyDescent="0.15">
      <c r="B95" s="533" t="s">
        <v>17</v>
      </c>
      <c r="C95" s="533"/>
      <c r="D95" s="534">
        <f t="shared" si="26"/>
        <v>3538</v>
      </c>
      <c r="E95" s="535">
        <f t="shared" si="26"/>
        <v>1240116</v>
      </c>
      <c r="F95" s="536">
        <v>1646</v>
      </c>
      <c r="G95" s="535">
        <v>1009585</v>
      </c>
      <c r="H95" s="536">
        <v>47</v>
      </c>
      <c r="I95" s="535">
        <v>203651</v>
      </c>
      <c r="J95" s="536">
        <v>1402</v>
      </c>
      <c r="K95" s="535">
        <v>60921</v>
      </c>
      <c r="L95" s="536">
        <v>363</v>
      </c>
      <c r="M95" s="535">
        <v>160015</v>
      </c>
      <c r="N95" s="536">
        <v>127</v>
      </c>
      <c r="O95" s="535">
        <v>9595</v>
      </c>
    </row>
    <row r="96" spans="1:15" s="3" customFormat="1" ht="18" hidden="1" customHeight="1" x14ac:dyDescent="0.15">
      <c r="B96" s="533" t="s">
        <v>18</v>
      </c>
      <c r="C96" s="533"/>
      <c r="D96" s="534">
        <f t="shared" si="26"/>
        <v>3455</v>
      </c>
      <c r="E96" s="535">
        <f t="shared" si="26"/>
        <v>1285500</v>
      </c>
      <c r="F96" s="536">
        <v>1695</v>
      </c>
      <c r="G96" s="535">
        <v>1064454</v>
      </c>
      <c r="H96" s="536">
        <v>43</v>
      </c>
      <c r="I96" s="535">
        <v>226965</v>
      </c>
      <c r="J96" s="536">
        <v>1419</v>
      </c>
      <c r="K96" s="535">
        <v>61829</v>
      </c>
      <c r="L96" s="536">
        <v>340</v>
      </c>
      <c r="M96" s="535">
        <v>159198</v>
      </c>
      <c r="N96" s="536">
        <v>1</v>
      </c>
      <c r="O96" s="535">
        <v>19</v>
      </c>
    </row>
    <row r="97" spans="2:15" s="3" customFormat="1" ht="18" hidden="1" customHeight="1" x14ac:dyDescent="0.15">
      <c r="B97" s="533" t="s">
        <v>19</v>
      </c>
      <c r="C97" s="533"/>
      <c r="D97" s="534">
        <f t="shared" si="26"/>
        <v>3164</v>
      </c>
      <c r="E97" s="537">
        <f t="shared" si="26"/>
        <v>1356742</v>
      </c>
      <c r="F97" s="538">
        <v>1568</v>
      </c>
      <c r="G97" s="537">
        <v>1198354</v>
      </c>
      <c r="H97" s="538">
        <v>43</v>
      </c>
      <c r="I97" s="537">
        <v>235516</v>
      </c>
      <c r="J97" s="538">
        <v>1315</v>
      </c>
      <c r="K97" s="537">
        <v>54495</v>
      </c>
      <c r="L97" s="538">
        <v>281</v>
      </c>
      <c r="M97" s="537">
        <v>103893</v>
      </c>
      <c r="N97" s="538">
        <v>0</v>
      </c>
      <c r="O97" s="535">
        <v>0</v>
      </c>
    </row>
    <row r="98" spans="2:15" s="3" customFormat="1" ht="18" hidden="1" customHeight="1" x14ac:dyDescent="0.15">
      <c r="B98" s="533" t="s">
        <v>20</v>
      </c>
      <c r="C98" s="533"/>
      <c r="D98" s="539">
        <v>3414</v>
      </c>
      <c r="E98" s="540">
        <v>1510395</v>
      </c>
      <c r="F98" s="539">
        <v>1692</v>
      </c>
      <c r="G98" s="540">
        <v>17125414</v>
      </c>
      <c r="H98" s="539">
        <v>341</v>
      </c>
      <c r="I98" s="540">
        <v>2988281</v>
      </c>
      <c r="J98" s="539">
        <v>201</v>
      </c>
      <c r="K98" s="540">
        <v>18587</v>
      </c>
      <c r="L98" s="539">
        <v>187</v>
      </c>
      <c r="M98" s="540">
        <v>54715</v>
      </c>
      <c r="N98" s="539">
        <v>0</v>
      </c>
      <c r="O98" s="540">
        <v>0</v>
      </c>
    </row>
    <row r="99" spans="2:15" s="3" customFormat="1" ht="18" hidden="1" customHeight="1" x14ac:dyDescent="0.15">
      <c r="B99" s="533" t="s">
        <v>21</v>
      </c>
      <c r="C99" s="533"/>
      <c r="D99" s="539">
        <v>3055</v>
      </c>
      <c r="E99" s="540">
        <v>1508310</v>
      </c>
      <c r="F99" s="539">
        <v>1723</v>
      </c>
      <c r="G99" s="540">
        <v>1401395</v>
      </c>
      <c r="H99" s="539">
        <v>78</v>
      </c>
      <c r="I99" s="540">
        <v>292145</v>
      </c>
      <c r="J99" s="539">
        <v>1218</v>
      </c>
      <c r="K99" s="540">
        <v>50507</v>
      </c>
      <c r="L99" s="539">
        <v>114</v>
      </c>
      <c r="M99" s="540">
        <v>56408</v>
      </c>
      <c r="N99" s="539">
        <v>0</v>
      </c>
      <c r="O99" s="540">
        <v>0</v>
      </c>
    </row>
    <row r="100" spans="2:15" s="3" customFormat="1" ht="18" hidden="1" customHeight="1" x14ac:dyDescent="0.15">
      <c r="B100" s="533" t="s">
        <v>23</v>
      </c>
      <c r="C100" s="533"/>
      <c r="D100" s="539">
        <v>3105</v>
      </c>
      <c r="E100" s="540">
        <v>1611129</v>
      </c>
      <c r="F100" s="539">
        <v>1662</v>
      </c>
      <c r="G100" s="540">
        <v>1501177</v>
      </c>
      <c r="H100" s="539">
        <v>101</v>
      </c>
      <c r="I100" s="540">
        <v>312502</v>
      </c>
      <c r="J100" s="539">
        <v>1198</v>
      </c>
      <c r="K100" s="540">
        <v>49063</v>
      </c>
      <c r="L100" s="539">
        <v>244</v>
      </c>
      <c r="M100" s="540">
        <v>60390</v>
      </c>
      <c r="N100" s="539">
        <v>1</v>
      </c>
      <c r="O100" s="540">
        <v>499</v>
      </c>
    </row>
    <row r="101" spans="2:15" s="3" customFormat="1" ht="18" hidden="1" customHeight="1" x14ac:dyDescent="0.15">
      <c r="B101" s="533" t="s">
        <v>24</v>
      </c>
      <c r="C101" s="533"/>
      <c r="D101" s="539">
        <f t="shared" ref="D101:E116" si="27">+F101+J101+L101+N101</f>
        <v>3308</v>
      </c>
      <c r="E101" s="540">
        <f t="shared" si="27"/>
        <v>2022004</v>
      </c>
      <c r="F101" s="539">
        <v>1803</v>
      </c>
      <c r="G101" s="540">
        <v>1925247</v>
      </c>
      <c r="H101" s="539">
        <v>192</v>
      </c>
      <c r="I101" s="540">
        <v>612677</v>
      </c>
      <c r="J101" s="539">
        <v>1307</v>
      </c>
      <c r="K101" s="540">
        <v>52451</v>
      </c>
      <c r="L101" s="539">
        <v>198</v>
      </c>
      <c r="M101" s="540">
        <v>44306</v>
      </c>
      <c r="N101" s="539">
        <v>0</v>
      </c>
      <c r="O101" s="540">
        <v>0</v>
      </c>
    </row>
    <row r="102" spans="2:15" s="3" customFormat="1" ht="18" hidden="1" customHeight="1" x14ac:dyDescent="0.15">
      <c r="B102" s="533" t="s">
        <v>25</v>
      </c>
      <c r="C102" s="533"/>
      <c r="D102" s="539">
        <f t="shared" si="27"/>
        <v>3307</v>
      </c>
      <c r="E102" s="540">
        <f t="shared" si="27"/>
        <v>2069321</v>
      </c>
      <c r="F102" s="539">
        <v>1918</v>
      </c>
      <c r="G102" s="540">
        <v>1991797</v>
      </c>
      <c r="H102" s="539">
        <v>208</v>
      </c>
      <c r="I102" s="540">
        <v>677621</v>
      </c>
      <c r="J102" s="539">
        <v>1249</v>
      </c>
      <c r="K102" s="540">
        <v>48988</v>
      </c>
      <c r="L102" s="539">
        <v>140</v>
      </c>
      <c r="M102" s="540">
        <v>28536</v>
      </c>
      <c r="N102" s="539">
        <v>0</v>
      </c>
      <c r="O102" s="540">
        <v>0</v>
      </c>
    </row>
    <row r="103" spans="2:15" s="3" customFormat="1" ht="18" hidden="1" customHeight="1" x14ac:dyDescent="0.15">
      <c r="B103" s="533" t="s">
        <v>26</v>
      </c>
      <c r="C103" s="533"/>
      <c r="D103" s="539">
        <f t="shared" si="27"/>
        <v>3109</v>
      </c>
      <c r="E103" s="540">
        <f t="shared" si="27"/>
        <v>1990309</v>
      </c>
      <c r="F103" s="539">
        <f>1705+H103</f>
        <v>1909</v>
      </c>
      <c r="G103" s="540">
        <f>1229204+I103</f>
        <v>1907677</v>
      </c>
      <c r="H103" s="539">
        <v>204</v>
      </c>
      <c r="I103" s="540">
        <v>678473</v>
      </c>
      <c r="J103" s="539">
        <v>1058</v>
      </c>
      <c r="K103" s="540">
        <v>42894</v>
      </c>
      <c r="L103" s="539">
        <v>142</v>
      </c>
      <c r="M103" s="540">
        <v>39738</v>
      </c>
      <c r="N103" s="539">
        <v>0</v>
      </c>
      <c r="O103" s="540">
        <v>0</v>
      </c>
    </row>
    <row r="104" spans="2:15" s="3" customFormat="1" ht="15" hidden="1" customHeight="1" x14ac:dyDescent="0.15">
      <c r="B104" s="533" t="s">
        <v>27</v>
      </c>
      <c r="C104" s="533"/>
      <c r="D104" s="539">
        <f t="shared" si="27"/>
        <v>2749</v>
      </c>
      <c r="E104" s="540">
        <f t="shared" si="27"/>
        <v>1511314</v>
      </c>
      <c r="F104" s="539">
        <v>1637</v>
      </c>
      <c r="G104" s="540">
        <v>1436145</v>
      </c>
      <c r="H104" s="539">
        <v>112</v>
      </c>
      <c r="I104" s="540">
        <v>311947</v>
      </c>
      <c r="J104" s="539">
        <v>988</v>
      </c>
      <c r="K104" s="540">
        <v>38532</v>
      </c>
      <c r="L104" s="539">
        <v>123</v>
      </c>
      <c r="M104" s="540">
        <v>36139</v>
      </c>
      <c r="N104" s="539">
        <v>1</v>
      </c>
      <c r="O104" s="540">
        <v>498</v>
      </c>
    </row>
    <row r="105" spans="2:15" s="3" customFormat="1" ht="15" hidden="1" customHeight="1" x14ac:dyDescent="0.15">
      <c r="B105" s="533" t="s">
        <v>28</v>
      </c>
      <c r="C105" s="533"/>
      <c r="D105" s="539">
        <f t="shared" si="27"/>
        <v>2710</v>
      </c>
      <c r="E105" s="540">
        <f t="shared" si="27"/>
        <v>1637943</v>
      </c>
      <c r="F105" s="539">
        <v>1602</v>
      </c>
      <c r="G105" s="540">
        <v>1567997</v>
      </c>
      <c r="H105" s="539">
        <v>109</v>
      </c>
      <c r="I105" s="540">
        <v>399399</v>
      </c>
      <c r="J105" s="539">
        <v>980</v>
      </c>
      <c r="K105" s="540">
        <v>38200</v>
      </c>
      <c r="L105" s="539">
        <v>127</v>
      </c>
      <c r="M105" s="540">
        <v>31645</v>
      </c>
      <c r="N105" s="539">
        <v>1</v>
      </c>
      <c r="O105" s="540">
        <v>101</v>
      </c>
    </row>
    <row r="106" spans="2:15" s="3" customFormat="1" ht="15" hidden="1" customHeight="1" x14ac:dyDescent="0.15">
      <c r="B106" s="533" t="s">
        <v>29</v>
      </c>
      <c r="C106" s="533"/>
      <c r="D106" s="539">
        <f t="shared" si="27"/>
        <v>2678</v>
      </c>
      <c r="E106" s="540">
        <f t="shared" si="27"/>
        <v>1578325</v>
      </c>
      <c r="F106" s="539">
        <v>1573</v>
      </c>
      <c r="G106" s="540">
        <v>1512812</v>
      </c>
      <c r="H106" s="539">
        <v>94</v>
      </c>
      <c r="I106" s="540">
        <v>364796</v>
      </c>
      <c r="J106" s="539">
        <v>1018</v>
      </c>
      <c r="K106" s="540">
        <v>39702</v>
      </c>
      <c r="L106" s="539">
        <v>82</v>
      </c>
      <c r="M106" s="540">
        <v>23865</v>
      </c>
      <c r="N106" s="539">
        <v>5</v>
      </c>
      <c r="O106" s="540">
        <v>1946</v>
      </c>
    </row>
    <row r="107" spans="2:15" s="3" customFormat="1" ht="15" hidden="1" customHeight="1" x14ac:dyDescent="0.15">
      <c r="B107" s="533" t="s">
        <v>30</v>
      </c>
      <c r="C107" s="533"/>
      <c r="D107" s="539">
        <f t="shared" si="27"/>
        <v>2528</v>
      </c>
      <c r="E107" s="540">
        <f t="shared" si="27"/>
        <v>1569395</v>
      </c>
      <c r="F107" s="539">
        <v>1460</v>
      </c>
      <c r="G107" s="540">
        <v>1511598</v>
      </c>
      <c r="H107" s="539">
        <v>108</v>
      </c>
      <c r="I107" s="540">
        <v>362375</v>
      </c>
      <c r="J107" s="539">
        <v>990</v>
      </c>
      <c r="K107" s="540">
        <v>38294</v>
      </c>
      <c r="L107" s="539">
        <v>77</v>
      </c>
      <c r="M107" s="540">
        <v>17904</v>
      </c>
      <c r="N107" s="539">
        <v>1</v>
      </c>
      <c r="O107" s="540">
        <v>1599</v>
      </c>
    </row>
    <row r="108" spans="2:15" s="3" customFormat="1" ht="15" hidden="1" customHeight="1" x14ac:dyDescent="0.15">
      <c r="B108" s="533" t="s">
        <v>31</v>
      </c>
      <c r="C108" s="533"/>
      <c r="D108" s="539">
        <f t="shared" si="27"/>
        <v>2557</v>
      </c>
      <c r="E108" s="540">
        <f t="shared" si="27"/>
        <v>1603616</v>
      </c>
      <c r="F108" s="539">
        <v>1411</v>
      </c>
      <c r="G108" s="540">
        <v>1543314</v>
      </c>
      <c r="H108" s="539">
        <v>108</v>
      </c>
      <c r="I108" s="540">
        <v>395299</v>
      </c>
      <c r="J108" s="539">
        <v>1019</v>
      </c>
      <c r="K108" s="540">
        <v>39741</v>
      </c>
      <c r="L108" s="539">
        <v>125</v>
      </c>
      <c r="M108" s="540">
        <v>20523</v>
      </c>
      <c r="N108" s="539">
        <v>2</v>
      </c>
      <c r="O108" s="540">
        <v>38</v>
      </c>
    </row>
    <row r="109" spans="2:15" s="3" customFormat="1" ht="15" hidden="1" customHeight="1" x14ac:dyDescent="0.15">
      <c r="B109" s="533" t="s">
        <v>32</v>
      </c>
      <c r="C109" s="533"/>
      <c r="D109" s="539">
        <f t="shared" si="27"/>
        <v>2379</v>
      </c>
      <c r="E109" s="540">
        <f t="shared" si="27"/>
        <v>1565987</v>
      </c>
      <c r="F109" s="539">
        <v>1409</v>
      </c>
      <c r="G109" s="540">
        <v>1511284</v>
      </c>
      <c r="H109" s="539">
        <v>96</v>
      </c>
      <c r="I109" s="540">
        <v>356376</v>
      </c>
      <c r="J109" s="539">
        <v>874</v>
      </c>
      <c r="K109" s="540">
        <v>34086</v>
      </c>
      <c r="L109" s="539">
        <v>92</v>
      </c>
      <c r="M109" s="540">
        <v>20281</v>
      </c>
      <c r="N109" s="539">
        <v>4</v>
      </c>
      <c r="O109" s="540">
        <v>336</v>
      </c>
    </row>
    <row r="110" spans="2:15" s="3" customFormat="1" ht="15" hidden="1" customHeight="1" x14ac:dyDescent="0.15">
      <c r="B110" s="533" t="s">
        <v>33</v>
      </c>
      <c r="C110" s="533"/>
      <c r="D110" s="539">
        <f t="shared" si="27"/>
        <v>2366</v>
      </c>
      <c r="E110" s="540">
        <f t="shared" si="27"/>
        <v>1572192</v>
      </c>
      <c r="F110" s="539">
        <v>1474</v>
      </c>
      <c r="G110" s="540">
        <v>1516693</v>
      </c>
      <c r="H110" s="539">
        <v>70</v>
      </c>
      <c r="I110" s="540">
        <v>278476</v>
      </c>
      <c r="J110" s="539">
        <v>818</v>
      </c>
      <c r="K110" s="540">
        <v>31902</v>
      </c>
      <c r="L110" s="539">
        <v>74</v>
      </c>
      <c r="M110" s="540">
        <v>23597</v>
      </c>
      <c r="N110" s="539">
        <v>0</v>
      </c>
      <c r="O110" s="540">
        <v>0</v>
      </c>
    </row>
    <row r="111" spans="2:15" s="3" customFormat="1" ht="15" customHeight="1" x14ac:dyDescent="0.15">
      <c r="B111" s="533" t="s">
        <v>34</v>
      </c>
      <c r="C111" s="533"/>
      <c r="D111" s="539">
        <f t="shared" si="27"/>
        <v>2228</v>
      </c>
      <c r="E111" s="540">
        <f t="shared" si="27"/>
        <v>1545104</v>
      </c>
      <c r="F111" s="539">
        <v>1400</v>
      </c>
      <c r="G111" s="540">
        <v>1492472</v>
      </c>
      <c r="H111" s="539">
        <v>64</v>
      </c>
      <c r="I111" s="540">
        <v>284886</v>
      </c>
      <c r="J111" s="539">
        <v>749</v>
      </c>
      <c r="K111" s="540">
        <v>29211</v>
      </c>
      <c r="L111" s="539">
        <v>78</v>
      </c>
      <c r="M111" s="540">
        <v>22922</v>
      </c>
      <c r="N111" s="539">
        <v>1</v>
      </c>
      <c r="O111" s="540">
        <v>499</v>
      </c>
    </row>
    <row r="112" spans="2:15" s="3" customFormat="1" ht="15" customHeight="1" x14ac:dyDescent="0.15">
      <c r="B112" s="533" t="s">
        <v>35</v>
      </c>
      <c r="C112" s="533"/>
      <c r="D112" s="539">
        <f t="shared" si="27"/>
        <v>2084</v>
      </c>
      <c r="E112" s="540">
        <f t="shared" si="27"/>
        <v>1502307</v>
      </c>
      <c r="F112" s="539">
        <v>1328</v>
      </c>
      <c r="G112" s="540">
        <v>1451183</v>
      </c>
      <c r="H112" s="539">
        <v>61</v>
      </c>
      <c r="I112" s="540">
        <v>277215</v>
      </c>
      <c r="J112" s="539">
        <v>688</v>
      </c>
      <c r="K112" s="540">
        <v>26832</v>
      </c>
      <c r="L112" s="539">
        <v>62</v>
      </c>
      <c r="M112" s="540">
        <v>18920</v>
      </c>
      <c r="N112" s="539">
        <v>6</v>
      </c>
      <c r="O112" s="540">
        <v>5372</v>
      </c>
    </row>
    <row r="113" spans="2:15" s="3" customFormat="1" ht="15" customHeight="1" x14ac:dyDescent="0.15">
      <c r="B113" s="533" t="s">
        <v>36</v>
      </c>
      <c r="C113" s="533"/>
      <c r="D113" s="539">
        <f t="shared" si="27"/>
        <v>2155</v>
      </c>
      <c r="E113" s="540">
        <f t="shared" si="27"/>
        <v>1688054</v>
      </c>
      <c r="F113" s="539">
        <v>1410</v>
      </c>
      <c r="G113" s="540">
        <v>1645250</v>
      </c>
      <c r="H113" s="539">
        <v>73</v>
      </c>
      <c r="I113" s="540">
        <v>340715</v>
      </c>
      <c r="J113" s="539">
        <v>664</v>
      </c>
      <c r="K113" s="540">
        <v>25896</v>
      </c>
      <c r="L113" s="539">
        <v>80</v>
      </c>
      <c r="M113" s="540">
        <v>16409</v>
      </c>
      <c r="N113" s="539">
        <v>1</v>
      </c>
      <c r="O113" s="540">
        <v>499</v>
      </c>
    </row>
    <row r="114" spans="2:15" s="3" customFormat="1" ht="15" customHeight="1" x14ac:dyDescent="0.15">
      <c r="B114" s="533" t="s">
        <v>444</v>
      </c>
      <c r="C114" s="533"/>
      <c r="D114" s="539">
        <f t="shared" si="27"/>
        <v>2207</v>
      </c>
      <c r="E114" s="540">
        <f t="shared" si="27"/>
        <v>1636126</v>
      </c>
      <c r="F114" s="539">
        <v>1313</v>
      </c>
      <c r="G114" s="540">
        <v>1582997</v>
      </c>
      <c r="H114" s="539">
        <v>53</v>
      </c>
      <c r="I114" s="540">
        <v>297075</v>
      </c>
      <c r="J114" s="539">
        <v>755</v>
      </c>
      <c r="K114" s="540">
        <v>29445</v>
      </c>
      <c r="L114" s="539">
        <v>135</v>
      </c>
      <c r="M114" s="540">
        <v>22309</v>
      </c>
      <c r="N114" s="539">
        <v>4</v>
      </c>
      <c r="O114" s="540">
        <v>1375</v>
      </c>
    </row>
    <row r="115" spans="2:15" s="3" customFormat="1" ht="15" customHeight="1" x14ac:dyDescent="0.15">
      <c r="B115" s="533" t="s">
        <v>39</v>
      </c>
      <c r="C115" s="533"/>
      <c r="D115" s="539">
        <f t="shared" si="27"/>
        <v>1863</v>
      </c>
      <c r="E115" s="540">
        <f t="shared" si="27"/>
        <v>1532555</v>
      </c>
      <c r="F115" s="539">
        <v>1111</v>
      </c>
      <c r="G115" s="540">
        <v>1485647</v>
      </c>
      <c r="H115" s="539">
        <v>64</v>
      </c>
      <c r="I115" s="540">
        <v>306437</v>
      </c>
      <c r="J115" s="539">
        <v>602</v>
      </c>
      <c r="K115" s="540">
        <v>23478</v>
      </c>
      <c r="L115" s="539">
        <v>149</v>
      </c>
      <c r="M115" s="540">
        <v>22932</v>
      </c>
      <c r="N115" s="539">
        <v>1</v>
      </c>
      <c r="O115" s="540">
        <v>498</v>
      </c>
    </row>
    <row r="116" spans="2:15" s="3" customFormat="1" ht="15" customHeight="1" x14ac:dyDescent="0.15">
      <c r="B116" s="533" t="s">
        <v>40</v>
      </c>
      <c r="C116" s="533"/>
      <c r="D116" s="539">
        <f t="shared" si="27"/>
        <v>1993</v>
      </c>
      <c r="E116" s="540">
        <f t="shared" si="27"/>
        <v>1436192</v>
      </c>
      <c r="F116" s="539">
        <v>1288</v>
      </c>
      <c r="G116" s="540">
        <v>1396778</v>
      </c>
      <c r="H116" s="539">
        <v>65</v>
      </c>
      <c r="I116" s="540">
        <v>327837</v>
      </c>
      <c r="J116" s="539">
        <v>578</v>
      </c>
      <c r="K116" s="540">
        <v>22308</v>
      </c>
      <c r="L116" s="539">
        <v>127</v>
      </c>
      <c r="M116" s="540">
        <v>17106</v>
      </c>
      <c r="N116" s="539">
        <v>0</v>
      </c>
      <c r="O116" s="540">
        <v>0</v>
      </c>
    </row>
    <row r="117" spans="2:15" s="3" customFormat="1" ht="15" customHeight="1" x14ac:dyDescent="0.15">
      <c r="B117" s="533" t="s">
        <v>41</v>
      </c>
      <c r="C117" s="533"/>
      <c r="D117" s="539">
        <f t="shared" ref="D117:E120" si="28">+F117+J117+L117+N117</f>
        <v>1999</v>
      </c>
      <c r="E117" s="540">
        <f t="shared" si="28"/>
        <v>1555609</v>
      </c>
      <c r="F117" s="539">
        <v>1304</v>
      </c>
      <c r="G117" s="540">
        <v>1504443</v>
      </c>
      <c r="H117" s="539">
        <v>103</v>
      </c>
      <c r="I117" s="540">
        <v>420123</v>
      </c>
      <c r="J117" s="539">
        <v>583</v>
      </c>
      <c r="K117" s="540">
        <v>22737</v>
      </c>
      <c r="L117" s="539">
        <v>112</v>
      </c>
      <c r="M117" s="540">
        <v>28429</v>
      </c>
      <c r="N117" s="539">
        <v>0</v>
      </c>
      <c r="O117" s="540">
        <v>0</v>
      </c>
    </row>
    <row r="118" spans="2:15" s="3" customFormat="1" ht="15" customHeight="1" x14ac:dyDescent="0.15">
      <c r="B118" s="533" t="s">
        <v>42</v>
      </c>
      <c r="C118" s="533"/>
      <c r="D118" s="539">
        <f t="shared" si="28"/>
        <v>1913</v>
      </c>
      <c r="E118" s="540">
        <f t="shared" si="28"/>
        <v>1427446</v>
      </c>
      <c r="F118" s="539">
        <v>1264</v>
      </c>
      <c r="G118" s="540">
        <v>1395181</v>
      </c>
      <c r="H118" s="539">
        <v>85</v>
      </c>
      <c r="I118" s="540">
        <v>451639</v>
      </c>
      <c r="J118" s="539">
        <v>573</v>
      </c>
      <c r="K118" s="540">
        <v>22347</v>
      </c>
      <c r="L118" s="539">
        <v>76</v>
      </c>
      <c r="M118" s="540">
        <v>9918</v>
      </c>
      <c r="N118" s="539">
        <v>0</v>
      </c>
      <c r="O118" s="540">
        <v>0</v>
      </c>
    </row>
    <row r="119" spans="2:15" s="3" customFormat="1" ht="15" customHeight="1" x14ac:dyDescent="0.15">
      <c r="B119" s="533" t="s">
        <v>43</v>
      </c>
      <c r="C119" s="533"/>
      <c r="D119" s="539">
        <f t="shared" si="28"/>
        <v>1689</v>
      </c>
      <c r="E119" s="540">
        <f t="shared" si="28"/>
        <v>1320992</v>
      </c>
      <c r="F119" s="539">
        <v>1089</v>
      </c>
      <c r="G119" s="540">
        <v>1290419</v>
      </c>
      <c r="H119" s="539">
        <v>63</v>
      </c>
      <c r="I119" s="540">
        <v>376163</v>
      </c>
      <c r="J119" s="539">
        <v>494</v>
      </c>
      <c r="K119" s="540">
        <v>19266</v>
      </c>
      <c r="L119" s="539">
        <v>106</v>
      </c>
      <c r="M119" s="540">
        <v>11307</v>
      </c>
      <c r="N119" s="539">
        <v>0</v>
      </c>
      <c r="O119" s="540">
        <v>0</v>
      </c>
    </row>
    <row r="120" spans="2:15" s="3" customFormat="1" ht="15" customHeight="1" x14ac:dyDescent="0.15">
      <c r="B120" s="533" t="s">
        <v>44</v>
      </c>
      <c r="C120" s="533"/>
      <c r="D120" s="539">
        <f t="shared" si="28"/>
        <v>1644</v>
      </c>
      <c r="E120" s="540">
        <f t="shared" si="28"/>
        <v>1366432</v>
      </c>
      <c r="F120" s="539">
        <v>1029</v>
      </c>
      <c r="G120" s="540">
        <v>1324452</v>
      </c>
      <c r="H120" s="539">
        <v>58</v>
      </c>
      <c r="I120" s="540">
        <v>363978</v>
      </c>
      <c r="J120" s="539">
        <v>507</v>
      </c>
      <c r="K120" s="540">
        <v>19773</v>
      </c>
      <c r="L120" s="539">
        <v>105</v>
      </c>
      <c r="M120" s="540">
        <v>19297</v>
      </c>
      <c r="N120" s="539">
        <v>3</v>
      </c>
      <c r="O120" s="540">
        <v>2910</v>
      </c>
    </row>
    <row r="121" spans="2:15" s="3" customFormat="1" ht="11.25" x14ac:dyDescent="0.15">
      <c r="B121" s="3" t="s">
        <v>437</v>
      </c>
      <c r="O121" s="29"/>
    </row>
    <row r="122" spans="2:15" s="3" customFormat="1" ht="11.25" x14ac:dyDescent="0.15"/>
    <row r="123" spans="2:15" x14ac:dyDescent="0.15">
      <c r="B123" s="3"/>
      <c r="C123" s="3"/>
      <c r="D123" s="541"/>
      <c r="E123" s="541"/>
      <c r="F123" s="541"/>
      <c r="G123" s="541"/>
      <c r="H123" s="3"/>
      <c r="I123" s="541"/>
      <c r="J123" s="541"/>
      <c r="K123" s="541"/>
      <c r="L123" s="3"/>
      <c r="M123" s="541"/>
      <c r="N123" s="3"/>
      <c r="O123" s="3"/>
    </row>
  </sheetData>
  <mergeCells count="97">
    <mergeCell ref="B120:C120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N90:O91"/>
    <mergeCell ref="F91:G91"/>
    <mergeCell ref="H91:I91"/>
    <mergeCell ref="B93:C93"/>
    <mergeCell ref="B94:C94"/>
    <mergeCell ref="B95:C95"/>
    <mergeCell ref="B85:B86"/>
    <mergeCell ref="B90:C92"/>
    <mergeCell ref="D90:E91"/>
    <mergeCell ref="F90:I90"/>
    <mergeCell ref="J90:K91"/>
    <mergeCell ref="L90:M91"/>
    <mergeCell ref="B76:B77"/>
    <mergeCell ref="B78:C78"/>
    <mergeCell ref="B79:B80"/>
    <mergeCell ref="B81:C81"/>
    <mergeCell ref="B82:B83"/>
    <mergeCell ref="B84:C84"/>
    <mergeCell ref="B67:B68"/>
    <mergeCell ref="B69:C69"/>
    <mergeCell ref="B70:B71"/>
    <mergeCell ref="B72:C72"/>
    <mergeCell ref="B73:B74"/>
    <mergeCell ref="B75:C75"/>
    <mergeCell ref="B58:B59"/>
    <mergeCell ref="B60:C60"/>
    <mergeCell ref="B61:B62"/>
    <mergeCell ref="B63:C63"/>
    <mergeCell ref="B64:B65"/>
    <mergeCell ref="B66:C66"/>
    <mergeCell ref="B49:B50"/>
    <mergeCell ref="B51:C51"/>
    <mergeCell ref="B52:B53"/>
    <mergeCell ref="B54:C54"/>
    <mergeCell ref="B55:B56"/>
    <mergeCell ref="B57:C57"/>
    <mergeCell ref="B40:B41"/>
    <mergeCell ref="B42:C42"/>
    <mergeCell ref="B43:B44"/>
    <mergeCell ref="B45:C45"/>
    <mergeCell ref="B46:B47"/>
    <mergeCell ref="B48:C48"/>
    <mergeCell ref="B31:B32"/>
    <mergeCell ref="B33:C33"/>
    <mergeCell ref="B34:B35"/>
    <mergeCell ref="B36:C36"/>
    <mergeCell ref="B37:B38"/>
    <mergeCell ref="B39:C39"/>
    <mergeCell ref="B22:B23"/>
    <mergeCell ref="B24:C24"/>
    <mergeCell ref="B25:B26"/>
    <mergeCell ref="B27:C27"/>
    <mergeCell ref="B28:B29"/>
    <mergeCell ref="B30:C30"/>
    <mergeCell ref="B13:B14"/>
    <mergeCell ref="B15:C15"/>
    <mergeCell ref="B16:B17"/>
    <mergeCell ref="B18:C18"/>
    <mergeCell ref="B19:B20"/>
    <mergeCell ref="B21:C21"/>
    <mergeCell ref="N4:O4"/>
    <mergeCell ref="B6:C6"/>
    <mergeCell ref="B7:B8"/>
    <mergeCell ref="B9:C9"/>
    <mergeCell ref="B10:B11"/>
    <mergeCell ref="B12:C12"/>
    <mergeCell ref="B4:C5"/>
    <mergeCell ref="D4:E4"/>
    <mergeCell ref="F4:G4"/>
    <mergeCell ref="H4:I4"/>
    <mergeCell ref="J4:K4"/>
    <mergeCell ref="L4:M4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Ｐゴシック,標準"15.交通・通信</oddHeader>
    <oddFooter>&amp;C&amp;"ＭＳ Ｐゴシック,標準"-110-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95BC9-1F1F-4778-9874-150D9E8C2AFA}">
  <sheetPr>
    <pageSetUpPr fitToPage="1"/>
  </sheetPr>
  <dimension ref="A1:F23"/>
  <sheetViews>
    <sheetView showGridLines="0" zoomScale="130" zoomScaleNormal="130" zoomScaleSheetLayoutView="100" workbookViewId="0">
      <selection activeCell="I37" sqref="I37"/>
    </sheetView>
  </sheetViews>
  <sheetFormatPr defaultColWidth="8" defaultRowHeight="11.25" x14ac:dyDescent="0.15"/>
  <cols>
    <col min="1" max="1" width="1.625" style="543" customWidth="1"/>
    <col min="2" max="2" width="19.875" style="572" customWidth="1"/>
    <col min="3" max="3" width="27.25" style="572" customWidth="1"/>
    <col min="4" max="4" width="9.5" style="573" customWidth="1"/>
    <col min="5" max="5" width="8.625" style="574" customWidth="1"/>
    <col min="6" max="6" width="14.125" style="576" customWidth="1"/>
    <col min="7" max="16384" width="8" style="543"/>
  </cols>
  <sheetData>
    <row r="1" spans="1:6" ht="30" customHeight="1" x14ac:dyDescent="0.15">
      <c r="A1" s="542" t="s">
        <v>445</v>
      </c>
      <c r="B1" s="543"/>
      <c r="C1" s="543"/>
      <c r="D1" s="543"/>
      <c r="E1" s="543"/>
      <c r="F1" s="543"/>
    </row>
    <row r="2" spans="1:6" ht="7.5" customHeight="1" x14ac:dyDescent="0.15">
      <c r="A2" s="542"/>
      <c r="B2" s="543"/>
      <c r="C2" s="543"/>
      <c r="D2" s="543"/>
      <c r="E2" s="543"/>
      <c r="F2" s="543"/>
    </row>
    <row r="3" spans="1:6" s="544" customFormat="1" ht="22.5" customHeight="1" x14ac:dyDescent="0.15">
      <c r="B3" s="545" t="s">
        <v>446</v>
      </c>
      <c r="C3" s="546"/>
      <c r="D3" s="546"/>
      <c r="E3" s="546"/>
      <c r="F3" s="546"/>
    </row>
    <row r="4" spans="1:6" ht="15" customHeight="1" x14ac:dyDescent="0.15">
      <c r="B4" s="547" t="s">
        <v>447</v>
      </c>
      <c r="C4" s="547" t="s">
        <v>448</v>
      </c>
      <c r="D4" s="548" t="s">
        <v>449</v>
      </c>
      <c r="E4" s="549" t="s">
        <v>450</v>
      </c>
      <c r="F4" s="550" t="s">
        <v>451</v>
      </c>
    </row>
    <row r="5" spans="1:6" ht="15" customHeight="1" x14ac:dyDescent="0.15">
      <c r="B5" s="551"/>
      <c r="C5" s="551"/>
      <c r="D5" s="552"/>
      <c r="E5" s="553"/>
      <c r="F5" s="550"/>
    </row>
    <row r="6" spans="1:6" ht="15" customHeight="1" x14ac:dyDescent="0.15">
      <c r="B6" s="554"/>
      <c r="C6" s="555"/>
      <c r="D6" s="556"/>
      <c r="E6" s="557"/>
      <c r="F6" s="558"/>
    </row>
    <row r="7" spans="1:6" ht="15" customHeight="1" x14ac:dyDescent="0.15">
      <c r="B7" s="559" t="s">
        <v>452</v>
      </c>
      <c r="C7" s="560" t="s">
        <v>453</v>
      </c>
      <c r="D7" s="561" t="s">
        <v>454</v>
      </c>
      <c r="E7" s="562" t="s">
        <v>455</v>
      </c>
      <c r="F7" s="563" t="s">
        <v>456</v>
      </c>
    </row>
    <row r="8" spans="1:6" ht="15" customHeight="1" x14ac:dyDescent="0.15">
      <c r="B8" s="559"/>
      <c r="C8" s="564"/>
      <c r="D8" s="561"/>
      <c r="E8" s="562"/>
      <c r="F8" s="563"/>
    </row>
    <row r="9" spans="1:6" ht="15" customHeight="1" x14ac:dyDescent="0.15">
      <c r="B9" s="559"/>
      <c r="C9" s="560"/>
      <c r="D9" s="561"/>
      <c r="E9" s="562"/>
      <c r="F9" s="563"/>
    </row>
    <row r="10" spans="1:6" ht="15" customHeight="1" x14ac:dyDescent="0.15">
      <c r="B10" s="559" t="s">
        <v>457</v>
      </c>
      <c r="C10" s="560" t="s">
        <v>458</v>
      </c>
      <c r="D10" s="561" t="s">
        <v>459</v>
      </c>
      <c r="E10" s="562" t="s">
        <v>460</v>
      </c>
      <c r="F10" s="563" t="s">
        <v>461</v>
      </c>
    </row>
    <row r="11" spans="1:6" ht="15" customHeight="1" x14ac:dyDescent="0.15">
      <c r="B11" s="559"/>
      <c r="C11" s="564"/>
      <c r="D11" s="561"/>
      <c r="E11" s="562"/>
      <c r="F11" s="563"/>
    </row>
    <row r="12" spans="1:6" ht="15" customHeight="1" x14ac:dyDescent="0.15">
      <c r="B12" s="559"/>
      <c r="C12" s="560"/>
      <c r="D12" s="561"/>
      <c r="E12" s="562"/>
      <c r="F12" s="563"/>
    </row>
    <row r="13" spans="1:6" ht="15" customHeight="1" x14ac:dyDescent="0.15">
      <c r="B13" s="559" t="s">
        <v>462</v>
      </c>
      <c r="C13" s="560" t="s">
        <v>463</v>
      </c>
      <c r="D13" s="561" t="s">
        <v>464</v>
      </c>
      <c r="E13" s="562" t="s">
        <v>455</v>
      </c>
      <c r="F13" s="563" t="s">
        <v>465</v>
      </c>
    </row>
    <row r="14" spans="1:6" ht="15" customHeight="1" x14ac:dyDescent="0.15">
      <c r="B14" s="559"/>
      <c r="C14" s="564"/>
      <c r="D14" s="561" t="s">
        <v>466</v>
      </c>
      <c r="E14" s="562"/>
      <c r="F14" s="563"/>
    </row>
    <row r="15" spans="1:6" ht="15" customHeight="1" x14ac:dyDescent="0.15">
      <c r="B15" s="559"/>
      <c r="C15" s="560"/>
      <c r="D15" s="561"/>
      <c r="E15" s="562"/>
      <c r="F15" s="563"/>
    </row>
    <row r="16" spans="1:6" ht="15" customHeight="1" x14ac:dyDescent="0.15">
      <c r="B16" s="559" t="s">
        <v>467</v>
      </c>
      <c r="C16" s="560" t="s">
        <v>468</v>
      </c>
      <c r="D16" s="561" t="s">
        <v>469</v>
      </c>
      <c r="E16" s="565">
        <v>9.8000000000000007</v>
      </c>
      <c r="F16" s="563" t="s">
        <v>465</v>
      </c>
    </row>
    <row r="17" spans="2:6" ht="15" customHeight="1" x14ac:dyDescent="0.15">
      <c r="B17" s="559"/>
      <c r="C17" s="560"/>
      <c r="D17" s="561"/>
      <c r="E17" s="562"/>
      <c r="F17" s="563"/>
    </row>
    <row r="18" spans="2:6" ht="15" customHeight="1" x14ac:dyDescent="0.15">
      <c r="B18" s="559"/>
      <c r="C18" s="560"/>
      <c r="D18" s="561"/>
      <c r="E18" s="562"/>
      <c r="F18" s="563"/>
    </row>
    <row r="19" spans="2:6" ht="15" customHeight="1" x14ac:dyDescent="0.15">
      <c r="B19" s="559" t="s">
        <v>470</v>
      </c>
      <c r="C19" s="560" t="s">
        <v>471</v>
      </c>
      <c r="D19" s="561" t="s">
        <v>472</v>
      </c>
      <c r="E19" s="562" t="s">
        <v>455</v>
      </c>
      <c r="F19" s="563" t="s">
        <v>473</v>
      </c>
    </row>
    <row r="20" spans="2:6" ht="15" customHeight="1" x14ac:dyDescent="0.15">
      <c r="B20" s="559"/>
      <c r="C20" s="564"/>
      <c r="D20" s="561"/>
      <c r="E20" s="566"/>
      <c r="F20" s="563"/>
    </row>
    <row r="21" spans="2:6" ht="15" customHeight="1" x14ac:dyDescent="0.15">
      <c r="B21" s="567"/>
      <c r="C21" s="568"/>
      <c r="D21" s="569"/>
      <c r="E21" s="570"/>
      <c r="F21" s="571"/>
    </row>
    <row r="22" spans="2:6" ht="15" customHeight="1" x14ac:dyDescent="0.15">
      <c r="B22" s="544" t="s">
        <v>237</v>
      </c>
      <c r="F22" s="575"/>
    </row>
    <row r="23" spans="2:6" x14ac:dyDescent="0.15">
      <c r="F23" s="575"/>
    </row>
  </sheetData>
  <mergeCells count="5">
    <mergeCell ref="B4:B5"/>
    <mergeCell ref="C4:C5"/>
    <mergeCell ref="D4:D5"/>
    <mergeCell ref="E4:E5"/>
    <mergeCell ref="F4:F5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ゴシック,標準"15.交通・通信</oddHeader>
    <oddFooter>&amp;C&amp;"ＭＳ Ｐゴシック,標準"-111-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A38BE-AA6F-4BE6-9B8C-83556B15A539}">
  <sheetPr>
    <pageSetUpPr fitToPage="1"/>
  </sheetPr>
  <dimension ref="A1:N67"/>
  <sheetViews>
    <sheetView showGridLines="0" zoomScaleNormal="100" zoomScaleSheetLayoutView="100" workbookViewId="0">
      <selection activeCell="M61" sqref="M61"/>
    </sheetView>
  </sheetViews>
  <sheetFormatPr defaultColWidth="8" defaultRowHeight="11.25" x14ac:dyDescent="0.15"/>
  <cols>
    <col min="1" max="1" width="1.625" style="578" customWidth="1"/>
    <col min="2" max="2" width="8.875" style="578" customWidth="1"/>
    <col min="3" max="14" width="6.75" style="578" customWidth="1"/>
    <col min="15" max="16384" width="8" style="578"/>
  </cols>
  <sheetData>
    <row r="1" spans="1:14" ht="30" customHeight="1" x14ac:dyDescent="0.15">
      <c r="A1" s="577" t="s">
        <v>474</v>
      </c>
    </row>
    <row r="2" spans="1:14" ht="7.5" customHeight="1" x14ac:dyDescent="0.15">
      <c r="A2" s="577"/>
    </row>
    <row r="3" spans="1:14" ht="22.5" customHeight="1" x14ac:dyDescent="0.15">
      <c r="B3" s="310" t="s">
        <v>362</v>
      </c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</row>
    <row r="4" spans="1:14" s="580" customFormat="1" ht="15" customHeight="1" x14ac:dyDescent="0.15">
      <c r="B4" s="581"/>
      <c r="C4" s="582" t="s">
        <v>475</v>
      </c>
      <c r="D4" s="582"/>
      <c r="E4" s="582"/>
      <c r="F4" s="582"/>
      <c r="G4" s="582"/>
      <c r="H4" s="582" t="s">
        <v>476</v>
      </c>
      <c r="I4" s="582"/>
      <c r="J4" s="582"/>
      <c r="K4" s="583" t="s">
        <v>477</v>
      </c>
      <c r="L4" s="582" t="s">
        <v>478</v>
      </c>
      <c r="M4" s="582"/>
      <c r="N4" s="582"/>
    </row>
    <row r="5" spans="1:14" s="580" customFormat="1" ht="15" customHeight="1" x14ac:dyDescent="0.15">
      <c r="B5" s="584" t="s">
        <v>3</v>
      </c>
      <c r="C5" s="585"/>
      <c r="D5" s="586" t="s">
        <v>479</v>
      </c>
      <c r="E5" s="586"/>
      <c r="F5" s="586"/>
      <c r="G5" s="587" t="s">
        <v>480</v>
      </c>
      <c r="H5" s="588"/>
      <c r="I5" s="588"/>
      <c r="J5" s="588"/>
      <c r="K5" s="589"/>
      <c r="L5" s="588"/>
      <c r="M5" s="588"/>
      <c r="N5" s="588"/>
    </row>
    <row r="6" spans="1:14" s="580" customFormat="1" ht="15" customHeight="1" x14ac:dyDescent="0.15">
      <c r="B6" s="590"/>
      <c r="C6" s="590"/>
      <c r="D6" s="591" t="s">
        <v>427</v>
      </c>
      <c r="E6" s="592" t="s">
        <v>481</v>
      </c>
      <c r="F6" s="593" t="s">
        <v>482</v>
      </c>
      <c r="G6" s="594"/>
      <c r="H6" s="591" t="s">
        <v>427</v>
      </c>
      <c r="I6" s="592" t="s">
        <v>481</v>
      </c>
      <c r="J6" s="593" t="s">
        <v>482</v>
      </c>
      <c r="K6" s="595"/>
      <c r="L6" s="591" t="s">
        <v>427</v>
      </c>
      <c r="M6" s="592" t="s">
        <v>483</v>
      </c>
      <c r="N6" s="593" t="s">
        <v>484</v>
      </c>
    </row>
    <row r="7" spans="1:14" s="580" customFormat="1" ht="18" hidden="1" customHeight="1" x14ac:dyDescent="0.15">
      <c r="B7" s="596" t="s">
        <v>17</v>
      </c>
      <c r="C7" s="597">
        <f t="shared" ref="C7:N7" si="0">SUM(C8:C11)</f>
        <v>30344</v>
      </c>
      <c r="D7" s="597">
        <f t="shared" si="0"/>
        <v>30344</v>
      </c>
      <c r="E7" s="598">
        <f t="shared" si="0"/>
        <v>8700</v>
      </c>
      <c r="F7" s="599">
        <f t="shared" si="0"/>
        <v>21644</v>
      </c>
      <c r="G7" s="600" t="s">
        <v>208</v>
      </c>
      <c r="H7" s="597">
        <f t="shared" si="0"/>
        <v>4239</v>
      </c>
      <c r="I7" s="598">
        <f t="shared" si="0"/>
        <v>2441</v>
      </c>
      <c r="J7" s="599">
        <f t="shared" si="0"/>
        <v>1798</v>
      </c>
      <c r="K7" s="597">
        <f t="shared" si="0"/>
        <v>25</v>
      </c>
      <c r="L7" s="597">
        <f t="shared" si="0"/>
        <v>411</v>
      </c>
      <c r="M7" s="598">
        <f t="shared" si="0"/>
        <v>53</v>
      </c>
      <c r="N7" s="599">
        <f t="shared" si="0"/>
        <v>358</v>
      </c>
    </row>
    <row r="8" spans="1:14" s="580" customFormat="1" ht="18" hidden="1" customHeight="1" x14ac:dyDescent="0.15">
      <c r="B8" s="601" t="s">
        <v>12</v>
      </c>
      <c r="C8" s="602">
        <f>SUM(D8,G8)</f>
        <v>8624</v>
      </c>
      <c r="D8" s="602">
        <f>SUM(E8:F8)</f>
        <v>8624</v>
      </c>
      <c r="E8" s="603">
        <v>2653</v>
      </c>
      <c r="F8" s="604">
        <v>5971</v>
      </c>
      <c r="G8" s="605" t="s">
        <v>469</v>
      </c>
      <c r="H8" s="602">
        <f>SUM(I8:J8)</f>
        <v>1091</v>
      </c>
      <c r="I8" s="603">
        <v>660</v>
      </c>
      <c r="J8" s="604">
        <v>431</v>
      </c>
      <c r="K8" s="605" t="s">
        <v>469</v>
      </c>
      <c r="L8" s="602">
        <f>SUM(M8:N8)</f>
        <v>161</v>
      </c>
      <c r="M8" s="603">
        <v>14</v>
      </c>
      <c r="N8" s="604">
        <v>147</v>
      </c>
    </row>
    <row r="9" spans="1:14" s="580" customFormat="1" ht="18" hidden="1" customHeight="1" x14ac:dyDescent="0.15">
      <c r="B9" s="601" t="s">
        <v>13</v>
      </c>
      <c r="C9" s="602">
        <f>SUM(D9,G9)</f>
        <v>10542</v>
      </c>
      <c r="D9" s="602">
        <f>SUM(E9:F9)</f>
        <v>10542</v>
      </c>
      <c r="E9" s="603">
        <v>2935</v>
      </c>
      <c r="F9" s="604">
        <v>7607</v>
      </c>
      <c r="G9" s="605" t="s">
        <v>208</v>
      </c>
      <c r="H9" s="602">
        <f>SUM(I9:J9)</f>
        <v>1822</v>
      </c>
      <c r="I9" s="603">
        <v>1054</v>
      </c>
      <c r="J9" s="604">
        <v>768</v>
      </c>
      <c r="K9" s="606">
        <v>23</v>
      </c>
      <c r="L9" s="602">
        <f>SUM(M9:N9)</f>
        <v>131</v>
      </c>
      <c r="M9" s="603">
        <v>23</v>
      </c>
      <c r="N9" s="604">
        <v>108</v>
      </c>
    </row>
    <row r="10" spans="1:14" s="580" customFormat="1" ht="18" hidden="1" customHeight="1" x14ac:dyDescent="0.15">
      <c r="B10" s="601" t="s">
        <v>14</v>
      </c>
      <c r="C10" s="602">
        <f>SUM(D10,G10)</f>
        <v>6429</v>
      </c>
      <c r="D10" s="602">
        <f>SUM(E10:F10)</f>
        <v>6429</v>
      </c>
      <c r="E10" s="603">
        <v>1790</v>
      </c>
      <c r="F10" s="604">
        <v>4639</v>
      </c>
      <c r="G10" s="605" t="s">
        <v>208</v>
      </c>
      <c r="H10" s="602">
        <f>SUM(I10:J10)</f>
        <v>942</v>
      </c>
      <c r="I10" s="603">
        <v>526</v>
      </c>
      <c r="J10" s="604">
        <v>416</v>
      </c>
      <c r="K10" s="606">
        <v>2</v>
      </c>
      <c r="L10" s="602">
        <f>SUM(M10:N10)</f>
        <v>83</v>
      </c>
      <c r="M10" s="603">
        <v>10</v>
      </c>
      <c r="N10" s="604">
        <v>73</v>
      </c>
    </row>
    <row r="11" spans="1:14" s="580" customFormat="1" ht="18" hidden="1" customHeight="1" x14ac:dyDescent="0.15">
      <c r="B11" s="601" t="s">
        <v>381</v>
      </c>
      <c r="C11" s="602">
        <f>SUM(D11,G11)</f>
        <v>4749</v>
      </c>
      <c r="D11" s="602">
        <f>SUM(E11:F11)</f>
        <v>4749</v>
      </c>
      <c r="E11" s="603">
        <v>1322</v>
      </c>
      <c r="F11" s="604">
        <v>3427</v>
      </c>
      <c r="G11" s="605" t="s">
        <v>208</v>
      </c>
      <c r="H11" s="602">
        <f>SUM(I11:J11)</f>
        <v>384</v>
      </c>
      <c r="I11" s="603">
        <v>201</v>
      </c>
      <c r="J11" s="604">
        <v>183</v>
      </c>
      <c r="K11" s="605" t="s">
        <v>469</v>
      </c>
      <c r="L11" s="602">
        <f>SUM(M11:N11)</f>
        <v>36</v>
      </c>
      <c r="M11" s="603">
        <v>6</v>
      </c>
      <c r="N11" s="604">
        <v>30</v>
      </c>
    </row>
    <row r="12" spans="1:14" s="580" customFormat="1" ht="15" hidden="1" customHeight="1" x14ac:dyDescent="0.15">
      <c r="B12" s="596" t="s">
        <v>18</v>
      </c>
      <c r="C12" s="597">
        <f t="shared" ref="C12:N12" si="1">SUM(C13:C16)</f>
        <v>28324</v>
      </c>
      <c r="D12" s="597">
        <f t="shared" si="1"/>
        <v>28324</v>
      </c>
      <c r="E12" s="598">
        <f t="shared" si="1"/>
        <v>7728</v>
      </c>
      <c r="F12" s="599">
        <f t="shared" si="1"/>
        <v>20596</v>
      </c>
      <c r="G12" s="600" t="s">
        <v>208</v>
      </c>
      <c r="H12" s="597">
        <f t="shared" si="1"/>
        <v>6314</v>
      </c>
      <c r="I12" s="598">
        <f t="shared" si="1"/>
        <v>3185</v>
      </c>
      <c r="J12" s="599">
        <f t="shared" si="1"/>
        <v>3129</v>
      </c>
      <c r="K12" s="597">
        <f t="shared" si="1"/>
        <v>47</v>
      </c>
      <c r="L12" s="597">
        <f t="shared" si="1"/>
        <v>387</v>
      </c>
      <c r="M12" s="598">
        <f t="shared" si="1"/>
        <v>64</v>
      </c>
      <c r="N12" s="599">
        <f t="shared" si="1"/>
        <v>323</v>
      </c>
    </row>
    <row r="13" spans="1:14" s="580" customFormat="1" ht="15" hidden="1" customHeight="1" x14ac:dyDescent="0.15">
      <c r="B13" s="601" t="s">
        <v>12</v>
      </c>
      <c r="C13" s="602">
        <f>SUM(D13,G13)</f>
        <v>8015</v>
      </c>
      <c r="D13" s="602">
        <f>SUM(E13:F13)</f>
        <v>8015</v>
      </c>
      <c r="E13" s="603">
        <v>2375</v>
      </c>
      <c r="F13" s="604">
        <v>5640</v>
      </c>
      <c r="G13" s="605" t="s">
        <v>208</v>
      </c>
      <c r="H13" s="602">
        <f>SUM(I13:J13)</f>
        <v>1646</v>
      </c>
      <c r="I13" s="603">
        <v>871</v>
      </c>
      <c r="J13" s="604">
        <v>775</v>
      </c>
      <c r="K13" s="605" t="s">
        <v>469</v>
      </c>
      <c r="L13" s="602">
        <f>SUM(M13:N13)</f>
        <v>151</v>
      </c>
      <c r="M13" s="603">
        <v>19</v>
      </c>
      <c r="N13" s="604">
        <v>132</v>
      </c>
    </row>
    <row r="14" spans="1:14" s="580" customFormat="1" ht="15" hidden="1" customHeight="1" x14ac:dyDescent="0.15">
      <c r="B14" s="601" t="s">
        <v>13</v>
      </c>
      <c r="C14" s="602">
        <f>SUM(D14,G14)</f>
        <v>9857</v>
      </c>
      <c r="D14" s="602">
        <f>SUM(E14:F14)</f>
        <v>9857</v>
      </c>
      <c r="E14" s="603">
        <v>2598</v>
      </c>
      <c r="F14" s="604">
        <v>7259</v>
      </c>
      <c r="G14" s="605" t="s">
        <v>208</v>
      </c>
      <c r="H14" s="602">
        <f>SUM(I14:J14)</f>
        <v>2642</v>
      </c>
      <c r="I14" s="603">
        <v>1352</v>
      </c>
      <c r="J14" s="604">
        <v>1290</v>
      </c>
      <c r="K14" s="606">
        <v>45</v>
      </c>
      <c r="L14" s="602">
        <f>SUM(M14:N14)</f>
        <v>124</v>
      </c>
      <c r="M14" s="603">
        <v>24</v>
      </c>
      <c r="N14" s="604">
        <v>100</v>
      </c>
    </row>
    <row r="15" spans="1:14" s="580" customFormat="1" ht="15" hidden="1" customHeight="1" x14ac:dyDescent="0.15">
      <c r="B15" s="601" t="s">
        <v>14</v>
      </c>
      <c r="C15" s="602">
        <f>SUM(D15,G15)</f>
        <v>6011</v>
      </c>
      <c r="D15" s="602">
        <f>SUM(E15:F15)</f>
        <v>6011</v>
      </c>
      <c r="E15" s="603">
        <v>1584</v>
      </c>
      <c r="F15" s="604">
        <v>4427</v>
      </c>
      <c r="G15" s="605" t="s">
        <v>208</v>
      </c>
      <c r="H15" s="602">
        <f>SUM(I15:J15)</f>
        <v>1408</v>
      </c>
      <c r="I15" s="603">
        <v>696</v>
      </c>
      <c r="J15" s="604">
        <v>712</v>
      </c>
      <c r="K15" s="606">
        <v>2</v>
      </c>
      <c r="L15" s="602">
        <f>SUM(M15:N15)</f>
        <v>77</v>
      </c>
      <c r="M15" s="603">
        <v>15</v>
      </c>
      <c r="N15" s="604">
        <v>62</v>
      </c>
    </row>
    <row r="16" spans="1:14" s="580" customFormat="1" ht="15" hidden="1" customHeight="1" x14ac:dyDescent="0.15">
      <c r="B16" s="601" t="s">
        <v>381</v>
      </c>
      <c r="C16" s="602">
        <f>SUM(D16,G16)</f>
        <v>4441</v>
      </c>
      <c r="D16" s="602">
        <f>SUM(E16:F16)</f>
        <v>4441</v>
      </c>
      <c r="E16" s="603">
        <v>1171</v>
      </c>
      <c r="F16" s="604">
        <v>3270</v>
      </c>
      <c r="G16" s="605" t="s">
        <v>208</v>
      </c>
      <c r="H16" s="602">
        <f>SUM(I16:J16)</f>
        <v>618</v>
      </c>
      <c r="I16" s="603">
        <v>266</v>
      </c>
      <c r="J16" s="604">
        <v>352</v>
      </c>
      <c r="K16" s="605" t="s">
        <v>469</v>
      </c>
      <c r="L16" s="602">
        <f>SUM(M16:N16)</f>
        <v>35</v>
      </c>
      <c r="M16" s="603">
        <v>6</v>
      </c>
      <c r="N16" s="604">
        <v>29</v>
      </c>
    </row>
    <row r="17" spans="2:14" s="580" customFormat="1" ht="15" customHeight="1" x14ac:dyDescent="0.15">
      <c r="B17" s="596" t="s">
        <v>19</v>
      </c>
      <c r="C17" s="597">
        <f t="shared" ref="C17:N17" si="2">SUM(C18:C21)</f>
        <v>27742</v>
      </c>
      <c r="D17" s="597">
        <f t="shared" si="2"/>
        <v>27742</v>
      </c>
      <c r="E17" s="598">
        <f t="shared" si="2"/>
        <v>7000</v>
      </c>
      <c r="F17" s="599">
        <f t="shared" si="2"/>
        <v>20742</v>
      </c>
      <c r="G17" s="600" t="s">
        <v>208</v>
      </c>
      <c r="H17" s="597">
        <f t="shared" si="2"/>
        <v>6688</v>
      </c>
      <c r="I17" s="598">
        <f t="shared" si="2"/>
        <v>3567</v>
      </c>
      <c r="J17" s="599">
        <f t="shared" si="2"/>
        <v>3121</v>
      </c>
      <c r="K17" s="597">
        <f t="shared" si="2"/>
        <v>34</v>
      </c>
      <c r="L17" s="597">
        <f t="shared" si="2"/>
        <v>353</v>
      </c>
      <c r="M17" s="598">
        <f t="shared" si="2"/>
        <v>67</v>
      </c>
      <c r="N17" s="599">
        <f t="shared" si="2"/>
        <v>286</v>
      </c>
    </row>
    <row r="18" spans="2:14" s="580" customFormat="1" ht="15" customHeight="1" x14ac:dyDescent="0.15">
      <c r="B18" s="601" t="s">
        <v>12</v>
      </c>
      <c r="C18" s="602">
        <f>SUM(D18,G18)</f>
        <v>7781</v>
      </c>
      <c r="D18" s="602">
        <f>SUM(E18:F18)</f>
        <v>7781</v>
      </c>
      <c r="E18" s="603">
        <v>2128</v>
      </c>
      <c r="F18" s="604">
        <v>5653</v>
      </c>
      <c r="G18" s="605" t="s">
        <v>208</v>
      </c>
      <c r="H18" s="602">
        <f>SUM(I18:J18)</f>
        <v>1765</v>
      </c>
      <c r="I18" s="603">
        <v>998</v>
      </c>
      <c r="J18" s="604">
        <v>767</v>
      </c>
      <c r="K18" s="606">
        <v>1</v>
      </c>
      <c r="L18" s="602">
        <f>SUM(M18:N18)</f>
        <v>138</v>
      </c>
      <c r="M18" s="603">
        <v>20</v>
      </c>
      <c r="N18" s="604">
        <v>118</v>
      </c>
    </row>
    <row r="19" spans="2:14" s="580" customFormat="1" ht="15" customHeight="1" x14ac:dyDescent="0.15">
      <c r="B19" s="601" t="s">
        <v>13</v>
      </c>
      <c r="C19" s="602">
        <f>SUM(D19,G19)</f>
        <v>9689</v>
      </c>
      <c r="D19" s="602">
        <f>SUM(E19:F19)</f>
        <v>9689</v>
      </c>
      <c r="E19" s="603">
        <v>2365</v>
      </c>
      <c r="F19" s="604">
        <v>7324</v>
      </c>
      <c r="G19" s="605" t="s">
        <v>208</v>
      </c>
      <c r="H19" s="602">
        <f>SUM(I19:J19)</f>
        <v>2821</v>
      </c>
      <c r="I19" s="603">
        <v>1501</v>
      </c>
      <c r="J19" s="604">
        <v>1320</v>
      </c>
      <c r="K19" s="606">
        <v>31</v>
      </c>
      <c r="L19" s="602">
        <f>SUM(M19:N19)</f>
        <v>113</v>
      </c>
      <c r="M19" s="603">
        <v>25</v>
      </c>
      <c r="N19" s="604">
        <v>88</v>
      </c>
    </row>
    <row r="20" spans="2:14" s="580" customFormat="1" ht="15" customHeight="1" x14ac:dyDescent="0.15">
      <c r="B20" s="601" t="s">
        <v>14</v>
      </c>
      <c r="C20" s="602">
        <f>SUM(D20,G20)</f>
        <v>5908</v>
      </c>
      <c r="D20" s="602">
        <f>SUM(E20:F20)</f>
        <v>5908</v>
      </c>
      <c r="E20" s="603">
        <v>1442</v>
      </c>
      <c r="F20" s="604">
        <v>4466</v>
      </c>
      <c r="G20" s="605" t="s">
        <v>208</v>
      </c>
      <c r="H20" s="602">
        <f>SUM(I20:J20)</f>
        <v>1393</v>
      </c>
      <c r="I20" s="603">
        <v>748</v>
      </c>
      <c r="J20" s="604">
        <v>645</v>
      </c>
      <c r="K20" s="606">
        <v>2</v>
      </c>
      <c r="L20" s="602">
        <f>SUM(M20:N20)</f>
        <v>71</v>
      </c>
      <c r="M20" s="603">
        <v>16</v>
      </c>
      <c r="N20" s="604">
        <v>55</v>
      </c>
    </row>
    <row r="21" spans="2:14" s="580" customFormat="1" ht="15" customHeight="1" x14ac:dyDescent="0.15">
      <c r="B21" s="601" t="s">
        <v>381</v>
      </c>
      <c r="C21" s="602">
        <f>SUM(D21,G21)</f>
        <v>4364</v>
      </c>
      <c r="D21" s="602">
        <f>SUM(E21:F21)</f>
        <v>4364</v>
      </c>
      <c r="E21" s="603">
        <v>1065</v>
      </c>
      <c r="F21" s="604">
        <v>3299</v>
      </c>
      <c r="G21" s="605" t="s">
        <v>208</v>
      </c>
      <c r="H21" s="602">
        <f>SUM(I21:J21)</f>
        <v>709</v>
      </c>
      <c r="I21" s="603">
        <v>320</v>
      </c>
      <c r="J21" s="604">
        <v>389</v>
      </c>
      <c r="K21" s="605" t="s">
        <v>469</v>
      </c>
      <c r="L21" s="602">
        <f>SUM(M21:N21)</f>
        <v>31</v>
      </c>
      <c r="M21" s="603">
        <v>6</v>
      </c>
      <c r="N21" s="604">
        <v>25</v>
      </c>
    </row>
    <row r="22" spans="2:14" s="580" customFormat="1" ht="15" customHeight="1" x14ac:dyDescent="0.15">
      <c r="B22" s="596" t="s">
        <v>20</v>
      </c>
      <c r="C22" s="597">
        <f t="shared" ref="C22:N22" si="3">SUM(C23:C26)</f>
        <v>28106</v>
      </c>
      <c r="D22" s="597">
        <f t="shared" si="3"/>
        <v>28106</v>
      </c>
      <c r="E22" s="598">
        <f t="shared" si="3"/>
        <v>6696</v>
      </c>
      <c r="F22" s="599">
        <f t="shared" si="3"/>
        <v>21410</v>
      </c>
      <c r="G22" s="600" t="s">
        <v>208</v>
      </c>
      <c r="H22" s="597">
        <f t="shared" si="3"/>
        <v>6194</v>
      </c>
      <c r="I22" s="598">
        <f t="shared" si="3"/>
        <v>3665</v>
      </c>
      <c r="J22" s="599">
        <f t="shared" si="3"/>
        <v>2529</v>
      </c>
      <c r="K22" s="597">
        <f t="shared" si="3"/>
        <v>20</v>
      </c>
      <c r="L22" s="597">
        <f t="shared" si="3"/>
        <v>329</v>
      </c>
      <c r="M22" s="598">
        <f t="shared" si="3"/>
        <v>73</v>
      </c>
      <c r="N22" s="599">
        <f t="shared" si="3"/>
        <v>256</v>
      </c>
    </row>
    <row r="23" spans="2:14" s="580" customFormat="1" ht="15" customHeight="1" x14ac:dyDescent="0.15">
      <c r="B23" s="601" t="s">
        <v>12</v>
      </c>
      <c r="C23" s="602">
        <f>SUM(D23,G23)</f>
        <v>7781</v>
      </c>
      <c r="D23" s="602">
        <f>SUM(E23:F23)</f>
        <v>7781</v>
      </c>
      <c r="E23" s="603">
        <v>2052</v>
      </c>
      <c r="F23" s="604">
        <v>5729</v>
      </c>
      <c r="G23" s="605" t="s">
        <v>208</v>
      </c>
      <c r="H23" s="602">
        <f>SUM(I23:J23)</f>
        <v>1662</v>
      </c>
      <c r="I23" s="603">
        <v>1012</v>
      </c>
      <c r="J23" s="604">
        <v>650</v>
      </c>
      <c r="K23" s="606">
        <v>1</v>
      </c>
      <c r="L23" s="602">
        <f>SUM(M23:N23)</f>
        <v>128</v>
      </c>
      <c r="M23" s="603">
        <v>23</v>
      </c>
      <c r="N23" s="604">
        <v>105</v>
      </c>
    </row>
    <row r="24" spans="2:14" s="580" customFormat="1" ht="15" customHeight="1" x14ac:dyDescent="0.15">
      <c r="B24" s="601" t="s">
        <v>13</v>
      </c>
      <c r="C24" s="602">
        <f>SUM(D24,G24)</f>
        <v>9865</v>
      </c>
      <c r="D24" s="602">
        <f>SUM(E24:F24)</f>
        <v>9865</v>
      </c>
      <c r="E24" s="603">
        <v>2254</v>
      </c>
      <c r="F24" s="604">
        <v>7611</v>
      </c>
      <c r="G24" s="605" t="s">
        <v>208</v>
      </c>
      <c r="H24" s="602">
        <f>SUM(I24:J24)</f>
        <v>2618</v>
      </c>
      <c r="I24" s="603">
        <v>1557</v>
      </c>
      <c r="J24" s="604">
        <v>1061</v>
      </c>
      <c r="K24" s="606">
        <v>15</v>
      </c>
      <c r="L24" s="602">
        <f>SUM(M24:N24)</f>
        <v>107</v>
      </c>
      <c r="M24" s="603">
        <v>26</v>
      </c>
      <c r="N24" s="604">
        <v>81</v>
      </c>
    </row>
    <row r="25" spans="2:14" s="580" customFormat="1" ht="15" customHeight="1" x14ac:dyDescent="0.15">
      <c r="B25" s="601" t="s">
        <v>14</v>
      </c>
      <c r="C25" s="602">
        <f>SUM(D25,G25)</f>
        <v>6016</v>
      </c>
      <c r="D25" s="602">
        <f>SUM(E25:F25)</f>
        <v>6016</v>
      </c>
      <c r="E25" s="603">
        <v>1375</v>
      </c>
      <c r="F25" s="604">
        <v>4641</v>
      </c>
      <c r="G25" s="605" t="s">
        <v>208</v>
      </c>
      <c r="H25" s="602">
        <f>SUM(I25:J25)</f>
        <v>1269</v>
      </c>
      <c r="I25" s="603">
        <v>775</v>
      </c>
      <c r="J25" s="604">
        <v>494</v>
      </c>
      <c r="K25" s="606">
        <v>2</v>
      </c>
      <c r="L25" s="602">
        <f>SUM(M25:N25)</f>
        <v>63</v>
      </c>
      <c r="M25" s="603">
        <v>18</v>
      </c>
      <c r="N25" s="604">
        <v>45</v>
      </c>
    </row>
    <row r="26" spans="2:14" s="580" customFormat="1" ht="15" customHeight="1" x14ac:dyDescent="0.15">
      <c r="B26" s="601" t="s">
        <v>381</v>
      </c>
      <c r="C26" s="602">
        <f>SUM(D26,G26)</f>
        <v>4444</v>
      </c>
      <c r="D26" s="602">
        <f>SUM(E26:F26)</f>
        <v>4444</v>
      </c>
      <c r="E26" s="603">
        <v>1015</v>
      </c>
      <c r="F26" s="604">
        <v>3429</v>
      </c>
      <c r="G26" s="605" t="s">
        <v>208</v>
      </c>
      <c r="H26" s="602">
        <f>SUM(I26:J26)</f>
        <v>645</v>
      </c>
      <c r="I26" s="603">
        <v>321</v>
      </c>
      <c r="J26" s="604">
        <v>324</v>
      </c>
      <c r="K26" s="606">
        <v>2</v>
      </c>
      <c r="L26" s="602">
        <f>SUM(M26:N26)</f>
        <v>31</v>
      </c>
      <c r="M26" s="603">
        <v>6</v>
      </c>
      <c r="N26" s="604">
        <v>25</v>
      </c>
    </row>
    <row r="27" spans="2:14" s="608" customFormat="1" ht="15" customHeight="1" x14ac:dyDescent="0.15">
      <c r="B27" s="596" t="s">
        <v>21</v>
      </c>
      <c r="C27" s="597">
        <f t="shared" ref="C27:N27" si="4">SUM(C28:C31)</f>
        <v>28688</v>
      </c>
      <c r="D27" s="597">
        <f t="shared" si="4"/>
        <v>28688</v>
      </c>
      <c r="E27" s="598">
        <f t="shared" si="4"/>
        <v>6590</v>
      </c>
      <c r="F27" s="599">
        <f t="shared" si="4"/>
        <v>22098</v>
      </c>
      <c r="G27" s="600" t="s">
        <v>208</v>
      </c>
      <c r="H27" s="597">
        <f t="shared" si="4"/>
        <v>5702</v>
      </c>
      <c r="I27" s="598">
        <f t="shared" si="4"/>
        <v>3797</v>
      </c>
      <c r="J27" s="599">
        <f t="shared" si="4"/>
        <v>1905</v>
      </c>
      <c r="K27" s="607"/>
      <c r="L27" s="597">
        <f t="shared" si="4"/>
        <v>261</v>
      </c>
      <c r="M27" s="598">
        <f t="shared" si="4"/>
        <v>77</v>
      </c>
      <c r="N27" s="599">
        <f t="shared" si="4"/>
        <v>184</v>
      </c>
    </row>
    <row r="28" spans="2:14" s="580" customFormat="1" ht="15" customHeight="1" x14ac:dyDescent="0.15">
      <c r="B28" s="601" t="s">
        <v>12</v>
      </c>
      <c r="C28" s="602">
        <f>SUM(D28,G28)</f>
        <v>7910</v>
      </c>
      <c r="D28" s="602">
        <f>SUM(E28:F28)</f>
        <v>7910</v>
      </c>
      <c r="E28" s="609">
        <v>2030</v>
      </c>
      <c r="F28" s="610">
        <v>5880</v>
      </c>
      <c r="G28" s="605" t="s">
        <v>208</v>
      </c>
      <c r="H28" s="602">
        <f>SUM(I28:J28)</f>
        <v>1491</v>
      </c>
      <c r="I28" s="609">
        <v>1005</v>
      </c>
      <c r="J28" s="610">
        <v>486</v>
      </c>
      <c r="K28" s="611"/>
      <c r="L28" s="602">
        <f>SUM(M28:N28)</f>
        <v>93</v>
      </c>
      <c r="M28" s="609">
        <v>23</v>
      </c>
      <c r="N28" s="610">
        <v>70</v>
      </c>
    </row>
    <row r="29" spans="2:14" s="580" customFormat="1" ht="15" customHeight="1" x14ac:dyDescent="0.15">
      <c r="B29" s="601" t="s">
        <v>13</v>
      </c>
      <c r="C29" s="602">
        <f>SUM(D29,G29)</f>
        <v>9911</v>
      </c>
      <c r="D29" s="602">
        <f>SUM(E29:F29)</f>
        <v>9911</v>
      </c>
      <c r="E29" s="609">
        <v>2429</v>
      </c>
      <c r="F29" s="610">
        <v>7482</v>
      </c>
      <c r="G29" s="605" t="s">
        <v>208</v>
      </c>
      <c r="H29" s="602">
        <f>SUM(I29:J29)</f>
        <v>2008</v>
      </c>
      <c r="I29" s="609">
        <v>1401</v>
      </c>
      <c r="J29" s="610">
        <v>607</v>
      </c>
      <c r="K29" s="611"/>
      <c r="L29" s="602">
        <f>SUM(M29:N29)</f>
        <v>83</v>
      </c>
      <c r="M29" s="609">
        <v>26</v>
      </c>
      <c r="N29" s="610">
        <v>57</v>
      </c>
    </row>
    <row r="30" spans="2:14" s="580" customFormat="1" ht="15" customHeight="1" x14ac:dyDescent="0.15">
      <c r="B30" s="601" t="s">
        <v>14</v>
      </c>
      <c r="C30" s="602">
        <f>SUM(D30,G30)</f>
        <v>7231</v>
      </c>
      <c r="D30" s="602">
        <f>SUM(E30:F30)</f>
        <v>7231</v>
      </c>
      <c r="E30" s="609">
        <v>1383</v>
      </c>
      <c r="F30" s="610">
        <v>5848</v>
      </c>
      <c r="G30" s="605" t="s">
        <v>208</v>
      </c>
      <c r="H30" s="602">
        <f>SUM(I30:J30)</f>
        <v>1304</v>
      </c>
      <c r="I30" s="609">
        <v>879</v>
      </c>
      <c r="J30" s="610">
        <v>425</v>
      </c>
      <c r="K30" s="611"/>
      <c r="L30" s="602">
        <f>SUM(M30:N30)</f>
        <v>58</v>
      </c>
      <c r="M30" s="609">
        <v>21</v>
      </c>
      <c r="N30" s="610">
        <v>37</v>
      </c>
    </row>
    <row r="31" spans="2:14" s="580" customFormat="1" ht="15" customHeight="1" x14ac:dyDescent="0.15">
      <c r="B31" s="601" t="s">
        <v>381</v>
      </c>
      <c r="C31" s="602">
        <f>SUM(D31,G31)</f>
        <v>3636</v>
      </c>
      <c r="D31" s="602">
        <f>SUM(E31:F31)</f>
        <v>3636</v>
      </c>
      <c r="E31" s="609">
        <v>748</v>
      </c>
      <c r="F31" s="610">
        <v>2888</v>
      </c>
      <c r="G31" s="605" t="s">
        <v>208</v>
      </c>
      <c r="H31" s="602">
        <f>SUM(I31:J31)</f>
        <v>899</v>
      </c>
      <c r="I31" s="609">
        <v>512</v>
      </c>
      <c r="J31" s="610">
        <v>387</v>
      </c>
      <c r="K31" s="612"/>
      <c r="L31" s="602">
        <f>SUM(M31:N31)</f>
        <v>27</v>
      </c>
      <c r="M31" s="609">
        <v>7</v>
      </c>
      <c r="N31" s="610">
        <v>20</v>
      </c>
    </row>
    <row r="32" spans="2:14" s="608" customFormat="1" ht="15" customHeight="1" x14ac:dyDescent="0.15">
      <c r="B32" s="596" t="s">
        <v>23</v>
      </c>
      <c r="C32" s="597">
        <f>SUM(C33:C36)</f>
        <v>28770</v>
      </c>
      <c r="D32" s="597">
        <f t="shared" ref="D32:N32" si="5">SUM(D33:D36)</f>
        <v>28770</v>
      </c>
      <c r="E32" s="598">
        <f t="shared" si="5"/>
        <v>6421</v>
      </c>
      <c r="F32" s="599">
        <f t="shared" si="5"/>
        <v>22349</v>
      </c>
      <c r="G32" s="600" t="s">
        <v>208</v>
      </c>
      <c r="H32" s="597">
        <f t="shared" si="5"/>
        <v>5051</v>
      </c>
      <c r="I32" s="598">
        <f t="shared" si="5"/>
        <v>3587</v>
      </c>
      <c r="J32" s="599">
        <f t="shared" si="5"/>
        <v>1464</v>
      </c>
      <c r="K32" s="607"/>
      <c r="L32" s="597">
        <f t="shared" si="5"/>
        <v>228</v>
      </c>
      <c r="M32" s="598">
        <f t="shared" si="5"/>
        <v>75</v>
      </c>
      <c r="N32" s="599">
        <f t="shared" si="5"/>
        <v>153</v>
      </c>
    </row>
    <row r="33" spans="2:14" s="580" customFormat="1" ht="15" customHeight="1" x14ac:dyDescent="0.15">
      <c r="B33" s="601" t="s">
        <v>12</v>
      </c>
      <c r="C33" s="602">
        <f>SUM(D33,G33)</f>
        <v>7957</v>
      </c>
      <c r="D33" s="602">
        <f>SUM(E33:F33)</f>
        <v>7957</v>
      </c>
      <c r="E33" s="609">
        <v>2004</v>
      </c>
      <c r="F33" s="610">
        <v>5953</v>
      </c>
      <c r="G33" s="605" t="s">
        <v>208</v>
      </c>
      <c r="H33" s="602">
        <f>SUM(I33:J33)</f>
        <v>1375</v>
      </c>
      <c r="I33" s="609">
        <v>992</v>
      </c>
      <c r="J33" s="610">
        <v>383</v>
      </c>
      <c r="K33" s="611"/>
      <c r="L33" s="602">
        <f>SUM(M33:N33)</f>
        <v>81</v>
      </c>
      <c r="M33" s="609">
        <v>21</v>
      </c>
      <c r="N33" s="610">
        <v>60</v>
      </c>
    </row>
    <row r="34" spans="2:14" s="580" customFormat="1" ht="15" customHeight="1" x14ac:dyDescent="0.15">
      <c r="B34" s="601" t="s">
        <v>13</v>
      </c>
      <c r="C34" s="602">
        <f>SUM(D34,G34)</f>
        <v>9758</v>
      </c>
      <c r="D34" s="602">
        <f>SUM(E34:F34)</f>
        <v>9758</v>
      </c>
      <c r="E34" s="609">
        <v>2301</v>
      </c>
      <c r="F34" s="610">
        <v>7457</v>
      </c>
      <c r="G34" s="605" t="s">
        <v>208</v>
      </c>
      <c r="H34" s="602">
        <f>SUM(I34:J34)</f>
        <v>1733</v>
      </c>
      <c r="I34" s="609">
        <v>1252</v>
      </c>
      <c r="J34" s="610">
        <v>481</v>
      </c>
      <c r="K34" s="611"/>
      <c r="L34" s="602">
        <f>SUM(M34:N34)</f>
        <v>73</v>
      </c>
      <c r="M34" s="609">
        <v>26</v>
      </c>
      <c r="N34" s="610">
        <v>47</v>
      </c>
    </row>
    <row r="35" spans="2:14" s="580" customFormat="1" ht="15" customHeight="1" x14ac:dyDescent="0.15">
      <c r="B35" s="601" t="s">
        <v>14</v>
      </c>
      <c r="C35" s="602">
        <f>SUM(D35,G35)</f>
        <v>7330</v>
      </c>
      <c r="D35" s="602">
        <f>SUM(E35:F35)</f>
        <v>7330</v>
      </c>
      <c r="E35" s="609">
        <v>1368</v>
      </c>
      <c r="F35" s="610">
        <v>5962</v>
      </c>
      <c r="G35" s="605" t="s">
        <v>208</v>
      </c>
      <c r="H35" s="602">
        <f>SUM(I35:J35)</f>
        <v>1190</v>
      </c>
      <c r="I35" s="609">
        <v>871</v>
      </c>
      <c r="J35" s="610">
        <v>319</v>
      </c>
      <c r="K35" s="611"/>
      <c r="L35" s="602">
        <f>SUM(M35:N35)</f>
        <v>51</v>
      </c>
      <c r="M35" s="609">
        <v>21</v>
      </c>
      <c r="N35" s="610">
        <v>30</v>
      </c>
    </row>
    <row r="36" spans="2:14" s="580" customFormat="1" ht="15" customHeight="1" x14ac:dyDescent="0.15">
      <c r="B36" s="613" t="s">
        <v>381</v>
      </c>
      <c r="C36" s="614">
        <f>SUM(D36,G36)</f>
        <v>3725</v>
      </c>
      <c r="D36" s="614">
        <f>SUM(E36:F36)</f>
        <v>3725</v>
      </c>
      <c r="E36" s="615">
        <v>748</v>
      </c>
      <c r="F36" s="616">
        <v>2977</v>
      </c>
      <c r="G36" s="617" t="s">
        <v>208</v>
      </c>
      <c r="H36" s="614">
        <f>SUM(I36:J36)</f>
        <v>753</v>
      </c>
      <c r="I36" s="615">
        <v>472</v>
      </c>
      <c r="J36" s="616">
        <v>281</v>
      </c>
      <c r="K36" s="612"/>
      <c r="L36" s="614">
        <f>SUM(M36:N36)</f>
        <v>23</v>
      </c>
      <c r="M36" s="615">
        <v>7</v>
      </c>
      <c r="N36" s="616">
        <v>16</v>
      </c>
    </row>
    <row r="37" spans="2:14" s="608" customFormat="1" ht="15" customHeight="1" x14ac:dyDescent="0.15">
      <c r="B37" s="618" t="s">
        <v>24</v>
      </c>
      <c r="C37" s="619">
        <v>27731</v>
      </c>
      <c r="D37" s="619">
        <v>27731</v>
      </c>
      <c r="E37" s="620">
        <v>6059</v>
      </c>
      <c r="F37" s="621">
        <v>21672</v>
      </c>
      <c r="G37" s="622" t="s">
        <v>208</v>
      </c>
      <c r="H37" s="619">
        <v>4585</v>
      </c>
      <c r="I37" s="620">
        <v>3431</v>
      </c>
      <c r="J37" s="621">
        <v>1154</v>
      </c>
      <c r="K37" s="623"/>
      <c r="L37" s="619">
        <v>208</v>
      </c>
      <c r="M37" s="620">
        <v>63</v>
      </c>
      <c r="N37" s="621">
        <v>145</v>
      </c>
    </row>
    <row r="38" spans="2:14" s="608" customFormat="1" ht="15" customHeight="1" x14ac:dyDescent="0.15">
      <c r="B38" s="618" t="s">
        <v>25</v>
      </c>
      <c r="C38" s="619">
        <v>25479</v>
      </c>
      <c r="D38" s="619">
        <v>25479</v>
      </c>
      <c r="E38" s="620">
        <v>5625</v>
      </c>
      <c r="F38" s="621">
        <v>19854</v>
      </c>
      <c r="G38" s="622" t="s">
        <v>208</v>
      </c>
      <c r="H38" s="619">
        <v>4284</v>
      </c>
      <c r="I38" s="620">
        <v>3383</v>
      </c>
      <c r="J38" s="621">
        <v>901</v>
      </c>
      <c r="K38" s="623"/>
      <c r="L38" s="619">
        <v>199</v>
      </c>
      <c r="M38" s="620">
        <v>64</v>
      </c>
      <c r="N38" s="621">
        <v>135</v>
      </c>
    </row>
    <row r="39" spans="2:14" s="608" customFormat="1" ht="15" customHeight="1" x14ac:dyDescent="0.15">
      <c r="B39" s="618" t="s">
        <v>26</v>
      </c>
      <c r="C39" s="619">
        <v>23565</v>
      </c>
      <c r="D39" s="619">
        <v>23565</v>
      </c>
      <c r="E39" s="620">
        <v>5145</v>
      </c>
      <c r="F39" s="621">
        <v>18420</v>
      </c>
      <c r="G39" s="622" t="s">
        <v>208</v>
      </c>
      <c r="H39" s="619">
        <v>954</v>
      </c>
      <c r="I39" s="620">
        <v>719</v>
      </c>
      <c r="J39" s="621">
        <v>235</v>
      </c>
      <c r="K39" s="624"/>
      <c r="L39" s="619">
        <v>180</v>
      </c>
      <c r="M39" s="620">
        <v>54</v>
      </c>
      <c r="N39" s="621">
        <v>126</v>
      </c>
    </row>
    <row r="40" spans="2:14" s="608" customFormat="1" ht="15" customHeight="1" x14ac:dyDescent="0.15">
      <c r="B40" s="618" t="s">
        <v>27</v>
      </c>
      <c r="C40" s="619">
        <v>21664</v>
      </c>
      <c r="D40" s="619">
        <v>21664</v>
      </c>
      <c r="E40" s="620">
        <v>4539</v>
      </c>
      <c r="F40" s="621">
        <v>17125</v>
      </c>
      <c r="G40" s="622" t="s">
        <v>208</v>
      </c>
      <c r="H40" s="619">
        <v>3270</v>
      </c>
      <c r="I40" s="620">
        <v>2681</v>
      </c>
      <c r="J40" s="621">
        <v>589</v>
      </c>
      <c r="K40" s="624"/>
      <c r="L40" s="619">
        <v>177</v>
      </c>
      <c r="M40" s="620">
        <v>48</v>
      </c>
      <c r="N40" s="621">
        <v>129</v>
      </c>
    </row>
    <row r="41" spans="2:14" s="608" customFormat="1" ht="15" customHeight="1" x14ac:dyDescent="0.15">
      <c r="B41" s="618" t="s">
        <v>28</v>
      </c>
      <c r="C41" s="619">
        <v>19358</v>
      </c>
      <c r="D41" s="619">
        <v>19358</v>
      </c>
      <c r="E41" s="620">
        <v>4003</v>
      </c>
      <c r="F41" s="621">
        <v>15355</v>
      </c>
      <c r="G41" s="622" t="s">
        <v>208</v>
      </c>
      <c r="H41" s="619">
        <v>2989</v>
      </c>
      <c r="I41" s="620">
        <v>2533</v>
      </c>
      <c r="J41" s="621">
        <v>456</v>
      </c>
      <c r="K41" s="624"/>
      <c r="L41" s="619">
        <v>169</v>
      </c>
      <c r="M41" s="620">
        <v>46</v>
      </c>
      <c r="N41" s="621">
        <v>123</v>
      </c>
    </row>
    <row r="42" spans="2:14" s="608" customFormat="1" ht="15" customHeight="1" x14ac:dyDescent="0.15">
      <c r="B42" s="618" t="s">
        <v>29</v>
      </c>
      <c r="C42" s="619">
        <v>17800</v>
      </c>
      <c r="D42" s="619">
        <v>17800</v>
      </c>
      <c r="E42" s="620">
        <v>3658</v>
      </c>
      <c r="F42" s="621">
        <v>14142</v>
      </c>
      <c r="G42" s="622" t="s">
        <v>208</v>
      </c>
      <c r="H42" s="619">
        <v>2771</v>
      </c>
      <c r="I42" s="620">
        <v>2394</v>
      </c>
      <c r="J42" s="621">
        <v>377</v>
      </c>
      <c r="K42" s="624"/>
      <c r="L42" s="619">
        <v>162</v>
      </c>
      <c r="M42" s="620">
        <v>46</v>
      </c>
      <c r="N42" s="621">
        <v>116</v>
      </c>
    </row>
    <row r="43" spans="2:14" s="608" customFormat="1" ht="15" customHeight="1" x14ac:dyDescent="0.15">
      <c r="B43" s="618" t="s">
        <v>30</v>
      </c>
      <c r="C43" s="619">
        <f t="shared" ref="C43:C50" si="6">SUM(E43:G43)</f>
        <v>15886</v>
      </c>
      <c r="D43" s="619">
        <f>SUM(E43:F43)</f>
        <v>15886</v>
      </c>
      <c r="E43" s="620">
        <v>3507</v>
      </c>
      <c r="F43" s="621">
        <v>12379</v>
      </c>
      <c r="G43" s="622" t="s">
        <v>208</v>
      </c>
      <c r="H43" s="619">
        <f t="shared" ref="H43:H52" si="7">SUM(I43:J43)</f>
        <v>2389</v>
      </c>
      <c r="I43" s="620">
        <v>2091</v>
      </c>
      <c r="J43" s="621">
        <v>298</v>
      </c>
      <c r="K43" s="624"/>
      <c r="L43" s="619">
        <f t="shared" ref="K43:L52" si="8">SUM(M43:N43)</f>
        <v>152</v>
      </c>
      <c r="M43" s="620">
        <v>106</v>
      </c>
      <c r="N43" s="621">
        <v>46</v>
      </c>
    </row>
    <row r="44" spans="2:14" s="608" customFormat="1" ht="9" customHeight="1" x14ac:dyDescent="0.15">
      <c r="B44" s="625"/>
      <c r="C44" s="626"/>
      <c r="D44" s="626"/>
      <c r="E44" s="626"/>
      <c r="F44" s="626"/>
      <c r="G44" s="627"/>
      <c r="H44" s="626"/>
      <c r="I44" s="626"/>
      <c r="J44" s="626"/>
      <c r="K44" s="628"/>
      <c r="L44" s="626"/>
      <c r="M44" s="626"/>
      <c r="N44" s="629"/>
    </row>
    <row r="45" spans="2:14" s="580" customFormat="1" ht="15" customHeight="1" x14ac:dyDescent="0.15">
      <c r="B45" s="581"/>
      <c r="C45" s="582" t="s">
        <v>475</v>
      </c>
      <c r="D45" s="582"/>
      <c r="E45" s="582"/>
      <c r="F45" s="582"/>
      <c r="G45" s="582"/>
      <c r="H45" s="582" t="s">
        <v>485</v>
      </c>
      <c r="I45" s="582"/>
      <c r="J45" s="582"/>
      <c r="K45" s="582" t="s">
        <v>478</v>
      </c>
      <c r="L45" s="582"/>
      <c r="M45" s="582"/>
      <c r="N45" s="630"/>
    </row>
    <row r="46" spans="2:14" s="580" customFormat="1" ht="15" customHeight="1" x14ac:dyDescent="0.15">
      <c r="B46" s="584" t="s">
        <v>3</v>
      </c>
      <c r="C46" s="585"/>
      <c r="D46" s="586" t="s">
        <v>479</v>
      </c>
      <c r="E46" s="586"/>
      <c r="F46" s="586"/>
      <c r="G46" s="587" t="s">
        <v>480</v>
      </c>
      <c r="H46" s="588"/>
      <c r="I46" s="588"/>
      <c r="J46" s="588"/>
      <c r="K46" s="588"/>
      <c r="L46" s="588"/>
      <c r="M46" s="588"/>
      <c r="N46" s="630"/>
    </row>
    <row r="47" spans="2:14" s="580" customFormat="1" ht="15" customHeight="1" x14ac:dyDescent="0.15">
      <c r="B47" s="590"/>
      <c r="C47" s="590"/>
      <c r="D47" s="591" t="s">
        <v>427</v>
      </c>
      <c r="E47" s="592" t="s">
        <v>481</v>
      </c>
      <c r="F47" s="593" t="s">
        <v>482</v>
      </c>
      <c r="G47" s="594"/>
      <c r="H47" s="591" t="s">
        <v>427</v>
      </c>
      <c r="I47" s="592" t="s">
        <v>481</v>
      </c>
      <c r="J47" s="593" t="s">
        <v>482</v>
      </c>
      <c r="K47" s="591" t="s">
        <v>427</v>
      </c>
      <c r="L47" s="592" t="s">
        <v>483</v>
      </c>
      <c r="M47" s="593" t="s">
        <v>484</v>
      </c>
      <c r="N47" s="630"/>
    </row>
    <row r="48" spans="2:14" s="608" customFormat="1" ht="15" customHeight="1" x14ac:dyDescent="0.15">
      <c r="B48" s="618" t="s">
        <v>31</v>
      </c>
      <c r="C48" s="619">
        <f t="shared" si="6"/>
        <v>13830</v>
      </c>
      <c r="D48" s="619">
        <f>SUM(E48:F48)</f>
        <v>13830</v>
      </c>
      <c r="E48" s="620">
        <v>3069</v>
      </c>
      <c r="F48" s="621">
        <v>10761</v>
      </c>
      <c r="G48" s="622" t="s">
        <v>208</v>
      </c>
      <c r="H48" s="619">
        <f t="shared" si="7"/>
        <v>2200</v>
      </c>
      <c r="I48" s="620">
        <v>1971</v>
      </c>
      <c r="J48" s="621">
        <v>229</v>
      </c>
      <c r="K48" s="619">
        <f t="shared" si="8"/>
        <v>144</v>
      </c>
      <c r="L48" s="620">
        <v>46</v>
      </c>
      <c r="M48" s="621">
        <v>98</v>
      </c>
      <c r="N48" s="631"/>
    </row>
    <row r="49" spans="2:14" s="608" customFormat="1" ht="15" customHeight="1" x14ac:dyDescent="0.15">
      <c r="B49" s="618" t="s">
        <v>32</v>
      </c>
      <c r="C49" s="619">
        <f t="shared" si="6"/>
        <v>11405</v>
      </c>
      <c r="D49" s="619">
        <v>11405</v>
      </c>
      <c r="E49" s="620">
        <v>2679</v>
      </c>
      <c r="F49" s="621">
        <v>8726</v>
      </c>
      <c r="G49" s="622" t="s">
        <v>208</v>
      </c>
      <c r="H49" s="619">
        <f t="shared" si="7"/>
        <v>1836</v>
      </c>
      <c r="I49" s="620">
        <v>1671</v>
      </c>
      <c r="J49" s="621">
        <v>165</v>
      </c>
      <c r="K49" s="619">
        <f t="shared" si="8"/>
        <v>140</v>
      </c>
      <c r="L49" s="620">
        <v>45</v>
      </c>
      <c r="M49" s="621">
        <v>95</v>
      </c>
      <c r="N49" s="631"/>
    </row>
    <row r="50" spans="2:14" s="608" customFormat="1" ht="15" customHeight="1" x14ac:dyDescent="0.15">
      <c r="B50" s="618" t="s">
        <v>33</v>
      </c>
      <c r="C50" s="619">
        <f t="shared" si="6"/>
        <v>9860</v>
      </c>
      <c r="D50" s="619">
        <v>9860</v>
      </c>
      <c r="E50" s="620">
        <v>2385</v>
      </c>
      <c r="F50" s="621">
        <v>7475</v>
      </c>
      <c r="G50" s="622" t="s">
        <v>208</v>
      </c>
      <c r="H50" s="619">
        <f t="shared" si="7"/>
        <v>1652</v>
      </c>
      <c r="I50" s="620">
        <v>1525</v>
      </c>
      <c r="J50" s="621">
        <v>127</v>
      </c>
      <c r="K50" s="619">
        <f t="shared" si="8"/>
        <v>132</v>
      </c>
      <c r="L50" s="620">
        <v>44</v>
      </c>
      <c r="M50" s="621">
        <v>88</v>
      </c>
      <c r="N50" s="631"/>
    </row>
    <row r="51" spans="2:14" s="608" customFormat="1" ht="15" customHeight="1" x14ac:dyDescent="0.15">
      <c r="B51" s="618" t="s">
        <v>34</v>
      </c>
      <c r="C51" s="619">
        <f>SUM(E51:G51)</f>
        <v>8650</v>
      </c>
      <c r="D51" s="619">
        <v>8650</v>
      </c>
      <c r="E51" s="620">
        <v>2221</v>
      </c>
      <c r="F51" s="621">
        <v>6429</v>
      </c>
      <c r="G51" s="622" t="s">
        <v>208</v>
      </c>
      <c r="H51" s="619">
        <f t="shared" si="7"/>
        <v>1481</v>
      </c>
      <c r="I51" s="620">
        <v>1375</v>
      </c>
      <c r="J51" s="621">
        <v>106</v>
      </c>
      <c r="K51" s="619">
        <f t="shared" si="8"/>
        <v>135</v>
      </c>
      <c r="L51" s="620">
        <v>44</v>
      </c>
      <c r="M51" s="621">
        <v>91</v>
      </c>
      <c r="N51" s="631"/>
    </row>
    <row r="52" spans="2:14" s="608" customFormat="1" ht="15" customHeight="1" x14ac:dyDescent="0.15">
      <c r="B52" s="618" t="s">
        <v>35</v>
      </c>
      <c r="C52" s="619">
        <f>SUM(E52:G52)</f>
        <v>7944</v>
      </c>
      <c r="D52" s="619">
        <v>7944</v>
      </c>
      <c r="E52" s="620">
        <v>2051</v>
      </c>
      <c r="F52" s="621">
        <v>5893</v>
      </c>
      <c r="G52" s="622" t="s">
        <v>208</v>
      </c>
      <c r="H52" s="619">
        <f t="shared" si="7"/>
        <v>1339</v>
      </c>
      <c r="I52" s="620">
        <v>1250</v>
      </c>
      <c r="J52" s="621">
        <v>89</v>
      </c>
      <c r="K52" s="619">
        <f t="shared" si="8"/>
        <v>134</v>
      </c>
      <c r="L52" s="620">
        <v>36</v>
      </c>
      <c r="M52" s="621">
        <v>98</v>
      </c>
      <c r="N52" s="631"/>
    </row>
    <row r="53" spans="2:14" s="608" customFormat="1" ht="15" customHeight="1" x14ac:dyDescent="0.15">
      <c r="B53" s="618" t="s">
        <v>36</v>
      </c>
      <c r="C53" s="619">
        <v>7367</v>
      </c>
      <c r="D53" s="619">
        <v>7367</v>
      </c>
      <c r="E53" s="620">
        <v>1891</v>
      </c>
      <c r="F53" s="621">
        <v>5476</v>
      </c>
      <c r="G53" s="622" t="s">
        <v>275</v>
      </c>
      <c r="H53" s="619">
        <v>1199</v>
      </c>
      <c r="I53" s="620">
        <v>1116</v>
      </c>
      <c r="J53" s="621">
        <v>83</v>
      </c>
      <c r="K53" s="619">
        <v>133</v>
      </c>
      <c r="L53" s="620">
        <v>98</v>
      </c>
      <c r="M53" s="621">
        <v>35</v>
      </c>
      <c r="N53" s="631"/>
    </row>
    <row r="54" spans="2:14" s="608" customFormat="1" ht="15" customHeight="1" x14ac:dyDescent="0.15">
      <c r="B54" s="618" t="s">
        <v>37</v>
      </c>
      <c r="C54" s="619">
        <v>6847</v>
      </c>
      <c r="D54" s="619">
        <v>6847</v>
      </c>
      <c r="E54" s="620">
        <v>1783</v>
      </c>
      <c r="F54" s="621">
        <v>5064</v>
      </c>
      <c r="G54" s="622" t="s">
        <v>275</v>
      </c>
      <c r="H54" s="619">
        <v>1067</v>
      </c>
      <c r="I54" s="620">
        <v>995</v>
      </c>
      <c r="J54" s="621">
        <v>72</v>
      </c>
      <c r="K54" s="619">
        <v>129</v>
      </c>
      <c r="L54" s="620">
        <v>31</v>
      </c>
      <c r="M54" s="621">
        <v>98</v>
      </c>
      <c r="N54" s="631"/>
    </row>
    <row r="55" spans="2:14" s="608" customFormat="1" ht="15" customHeight="1" x14ac:dyDescent="0.15">
      <c r="B55" s="618" t="s">
        <v>39</v>
      </c>
      <c r="C55" s="619">
        <v>6304</v>
      </c>
      <c r="D55" s="619">
        <v>6304</v>
      </c>
      <c r="E55" s="620">
        <v>1618</v>
      </c>
      <c r="F55" s="621">
        <v>4686</v>
      </c>
      <c r="G55" s="622" t="s">
        <v>275</v>
      </c>
      <c r="H55" s="619">
        <v>940</v>
      </c>
      <c r="I55" s="620">
        <v>876</v>
      </c>
      <c r="J55" s="621">
        <v>64</v>
      </c>
      <c r="K55" s="619">
        <v>133</v>
      </c>
      <c r="L55" s="620">
        <v>32</v>
      </c>
      <c r="M55" s="621">
        <v>101</v>
      </c>
      <c r="N55" s="631"/>
    </row>
    <row r="56" spans="2:14" s="608" customFormat="1" ht="15" customHeight="1" x14ac:dyDescent="0.15">
      <c r="B56" s="618" t="s">
        <v>40</v>
      </c>
      <c r="C56" s="619">
        <v>5658</v>
      </c>
      <c r="D56" s="619">
        <v>5658</v>
      </c>
      <c r="E56" s="620">
        <v>1577</v>
      </c>
      <c r="F56" s="621">
        <v>4081</v>
      </c>
      <c r="G56" s="622" t="s">
        <v>275</v>
      </c>
      <c r="H56" s="619">
        <v>830</v>
      </c>
      <c r="I56" s="620">
        <v>775</v>
      </c>
      <c r="J56" s="621">
        <v>55</v>
      </c>
      <c r="K56" s="619">
        <v>129</v>
      </c>
      <c r="L56" s="620">
        <v>31</v>
      </c>
      <c r="M56" s="621">
        <v>98</v>
      </c>
      <c r="N56" s="631"/>
    </row>
    <row r="57" spans="2:14" s="608" customFormat="1" ht="15" customHeight="1" x14ac:dyDescent="0.15">
      <c r="B57" s="618" t="s">
        <v>41</v>
      </c>
      <c r="C57" s="619">
        <v>5613</v>
      </c>
      <c r="D57" s="619">
        <v>5613</v>
      </c>
      <c r="E57" s="620">
        <v>1580</v>
      </c>
      <c r="F57" s="621">
        <v>4033</v>
      </c>
      <c r="G57" s="622" t="s">
        <v>208</v>
      </c>
      <c r="H57" s="619">
        <v>840</v>
      </c>
      <c r="I57" s="620">
        <v>783</v>
      </c>
      <c r="J57" s="621">
        <v>57</v>
      </c>
      <c r="K57" s="619">
        <v>116</v>
      </c>
      <c r="L57" s="620">
        <v>28</v>
      </c>
      <c r="M57" s="621">
        <v>88</v>
      </c>
      <c r="N57" s="631"/>
    </row>
    <row r="58" spans="2:14" s="608" customFormat="1" ht="15" customHeight="1" x14ac:dyDescent="0.15">
      <c r="B58" s="618" t="s">
        <v>42</v>
      </c>
      <c r="C58" s="619">
        <v>5073</v>
      </c>
      <c r="D58" s="619">
        <v>5073</v>
      </c>
      <c r="E58" s="620">
        <v>1450</v>
      </c>
      <c r="F58" s="621">
        <v>3623</v>
      </c>
      <c r="G58" s="622" t="s">
        <v>208</v>
      </c>
      <c r="H58" s="619">
        <v>762</v>
      </c>
      <c r="I58" s="620">
        <v>710</v>
      </c>
      <c r="J58" s="621">
        <v>52</v>
      </c>
      <c r="K58" s="619">
        <v>98</v>
      </c>
      <c r="L58" s="620">
        <v>27</v>
      </c>
      <c r="M58" s="621">
        <v>71</v>
      </c>
      <c r="N58" s="631"/>
    </row>
    <row r="59" spans="2:14" s="608" customFormat="1" ht="15" customHeight="1" x14ac:dyDescent="0.15">
      <c r="B59" s="618" t="s">
        <v>43</v>
      </c>
      <c r="C59" s="619">
        <v>4489</v>
      </c>
      <c r="D59" s="619">
        <v>4489</v>
      </c>
      <c r="E59" s="620">
        <v>1233</v>
      </c>
      <c r="F59" s="621">
        <v>3256</v>
      </c>
      <c r="G59" s="622" t="s">
        <v>208</v>
      </c>
      <c r="H59" s="619">
        <v>588</v>
      </c>
      <c r="I59" s="620">
        <v>541</v>
      </c>
      <c r="J59" s="621">
        <v>47</v>
      </c>
      <c r="K59" s="619">
        <v>86</v>
      </c>
      <c r="L59" s="620">
        <v>22</v>
      </c>
      <c r="M59" s="621">
        <v>64</v>
      </c>
      <c r="N59" s="631"/>
    </row>
    <row r="60" spans="2:14" s="608" customFormat="1" ht="15" customHeight="1" x14ac:dyDescent="0.15">
      <c r="B60" s="618" t="s">
        <v>44</v>
      </c>
      <c r="C60" s="619">
        <v>4075</v>
      </c>
      <c r="D60" s="619">
        <v>4075</v>
      </c>
      <c r="E60" s="620">
        <v>1184</v>
      </c>
      <c r="F60" s="621">
        <v>2891</v>
      </c>
      <c r="G60" s="622" t="s">
        <v>208</v>
      </c>
      <c r="H60" s="619">
        <v>517</v>
      </c>
      <c r="I60" s="620">
        <v>476</v>
      </c>
      <c r="J60" s="621">
        <v>41</v>
      </c>
      <c r="K60" s="619">
        <v>75</v>
      </c>
      <c r="L60" s="620">
        <v>19</v>
      </c>
      <c r="M60" s="621">
        <v>56</v>
      </c>
      <c r="N60" s="631"/>
    </row>
    <row r="61" spans="2:14" s="580" customFormat="1" ht="15" customHeight="1" x14ac:dyDescent="0.15">
      <c r="B61" s="580" t="s">
        <v>486</v>
      </c>
      <c r="E61" s="632"/>
      <c r="F61" s="632"/>
      <c r="G61" s="632"/>
      <c r="H61" s="632"/>
      <c r="I61" s="632"/>
      <c r="J61" s="632"/>
      <c r="K61" s="632"/>
      <c r="L61" s="632"/>
      <c r="M61" s="632"/>
      <c r="N61" s="633"/>
    </row>
    <row r="62" spans="2:14" ht="15" customHeight="1" x14ac:dyDescent="0.15">
      <c r="B62" s="580" t="s">
        <v>487</v>
      </c>
      <c r="J62" s="634"/>
      <c r="K62" s="634"/>
      <c r="N62" s="633"/>
    </row>
    <row r="63" spans="2:14" ht="15" customHeight="1" x14ac:dyDescent="0.15">
      <c r="B63" s="580" t="s">
        <v>237</v>
      </c>
      <c r="J63" s="634"/>
      <c r="K63" s="634"/>
    </row>
    <row r="64" spans="2:14" x14ac:dyDescent="0.15">
      <c r="J64" s="634"/>
      <c r="K64" s="634"/>
    </row>
    <row r="65" spans="10:11" x14ac:dyDescent="0.15">
      <c r="J65" s="634"/>
      <c r="K65" s="634"/>
    </row>
    <row r="66" spans="10:11" x14ac:dyDescent="0.15">
      <c r="J66" s="634"/>
      <c r="K66" s="634"/>
    </row>
    <row r="67" spans="10:11" x14ac:dyDescent="0.15">
      <c r="J67" s="634"/>
      <c r="K67" s="634"/>
    </row>
  </sheetData>
  <mergeCells count="13">
    <mergeCell ref="K27:K31"/>
    <mergeCell ref="K32:K36"/>
    <mergeCell ref="C45:G45"/>
    <mergeCell ref="H45:J46"/>
    <mergeCell ref="K45:M46"/>
    <mergeCell ref="D46:F46"/>
    <mergeCell ref="G46:G47"/>
    <mergeCell ref="C4:G4"/>
    <mergeCell ref="H4:J5"/>
    <mergeCell ref="K4:K6"/>
    <mergeCell ref="L4:N5"/>
    <mergeCell ref="D5:F5"/>
    <mergeCell ref="G5:G6"/>
  </mergeCells>
  <phoneticPr fontId="7"/>
  <pageMargins left="0.59055118110236227" right="0.59055118110236227" top="0.78740157480314965" bottom="0.78740157480314965" header="0.39370078740157483" footer="0.39370078740157483"/>
  <pageSetup paperSize="9" scale="99" orientation="portrait" r:id="rId1"/>
  <headerFooter alignWithMargins="0">
    <oddHeader>&amp;R&amp;"ＭＳ Ｐゴシック,標準"15.交通・通信</oddHeader>
    <oddFooter>&amp;C&amp;"ＭＳ Ｐゴシック,標準"-112-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7B3B-B628-49B7-844B-8C9B5E2279F5}">
  <dimension ref="A1:G128"/>
  <sheetViews>
    <sheetView showGridLines="0" view="pageBreakPreview" zoomScale="160" zoomScaleNormal="100" zoomScaleSheetLayoutView="160" workbookViewId="0">
      <selection activeCell="D96" sqref="D96"/>
    </sheetView>
  </sheetViews>
  <sheetFormatPr defaultColWidth="8" defaultRowHeight="13.5" x14ac:dyDescent="0.15"/>
  <cols>
    <col min="1" max="1" width="1.625" style="1" customWidth="1"/>
    <col min="2" max="2" width="15" style="411" customWidth="1"/>
    <col min="3" max="7" width="14.625" style="1" customWidth="1"/>
    <col min="8" max="16384" width="8" style="1"/>
  </cols>
  <sheetData>
    <row r="1" spans="1:7" ht="30" customHeight="1" x14ac:dyDescent="0.15">
      <c r="A1" s="58" t="s">
        <v>488</v>
      </c>
      <c r="B1" s="635"/>
      <c r="C1" s="636"/>
      <c r="D1" s="636"/>
      <c r="E1" s="636"/>
      <c r="F1" s="636"/>
      <c r="G1" s="636"/>
    </row>
    <row r="2" spans="1:7" ht="7.5" customHeight="1" x14ac:dyDescent="0.15">
      <c r="A2" s="58"/>
      <c r="B2" s="635"/>
      <c r="C2" s="636"/>
      <c r="D2" s="636"/>
      <c r="E2" s="636"/>
      <c r="F2" s="636"/>
      <c r="G2" s="636"/>
    </row>
    <row r="3" spans="1:7" ht="22.5" customHeight="1" x14ac:dyDescent="0.15">
      <c r="B3" s="1" t="s">
        <v>489</v>
      </c>
      <c r="C3" s="637"/>
      <c r="D3" s="637"/>
      <c r="E3" s="637"/>
      <c r="F3" s="637"/>
      <c r="G3" s="637"/>
    </row>
    <row r="4" spans="1:7" ht="15" customHeight="1" x14ac:dyDescent="0.15">
      <c r="B4" s="46" t="s">
        <v>490</v>
      </c>
      <c r="C4" s="638" t="s">
        <v>491</v>
      </c>
      <c r="D4" s="639" t="s">
        <v>492</v>
      </c>
      <c r="E4" s="640"/>
      <c r="F4" s="641"/>
      <c r="G4" s="642" t="s">
        <v>493</v>
      </c>
    </row>
    <row r="5" spans="1:7" ht="15" customHeight="1" x14ac:dyDescent="0.15">
      <c r="B5" s="47"/>
      <c r="C5" s="643"/>
      <c r="D5" s="644"/>
      <c r="E5" s="645" t="s">
        <v>494</v>
      </c>
      <c r="F5" s="646" t="s">
        <v>495</v>
      </c>
      <c r="G5" s="647" t="s">
        <v>496</v>
      </c>
    </row>
    <row r="6" spans="1:7" s="3" customFormat="1" ht="15" hidden="1" customHeight="1" x14ac:dyDescent="0.15">
      <c r="B6" s="6" t="s">
        <v>497</v>
      </c>
      <c r="C6" s="648">
        <f>SUM(C7:C10)</f>
        <v>6466</v>
      </c>
      <c r="D6" s="649">
        <f>SUM(D7:D10)</f>
        <v>2313</v>
      </c>
      <c r="E6" s="650"/>
      <c r="F6" s="651"/>
      <c r="G6" s="652">
        <f t="shared" ref="G6:G69" si="0">ROUND(D6/C6*100,1)</f>
        <v>35.799999999999997</v>
      </c>
    </row>
    <row r="7" spans="1:7" s="3" customFormat="1" ht="15" hidden="1" customHeight="1" x14ac:dyDescent="0.15">
      <c r="B7" s="4" t="s">
        <v>12</v>
      </c>
      <c r="C7" s="653" t="s">
        <v>340</v>
      </c>
      <c r="D7" s="654" t="s">
        <v>340</v>
      </c>
      <c r="E7" s="655" t="s">
        <v>22</v>
      </c>
      <c r="F7" s="656" t="s">
        <v>22</v>
      </c>
      <c r="G7" s="657" t="s">
        <v>340</v>
      </c>
    </row>
    <row r="8" spans="1:7" s="3" customFormat="1" ht="15" hidden="1" customHeight="1" x14ac:dyDescent="0.15">
      <c r="B8" s="4" t="s">
        <v>13</v>
      </c>
      <c r="C8" s="658">
        <v>3373</v>
      </c>
      <c r="D8" s="659">
        <v>1315</v>
      </c>
      <c r="E8" s="660">
        <v>1306</v>
      </c>
      <c r="F8" s="661">
        <v>523</v>
      </c>
      <c r="G8" s="662">
        <f t="shared" si="0"/>
        <v>39</v>
      </c>
    </row>
    <row r="9" spans="1:7" s="3" customFormat="1" ht="15" hidden="1" customHeight="1" x14ac:dyDescent="0.15">
      <c r="B9" s="4" t="s">
        <v>14</v>
      </c>
      <c r="C9" s="658">
        <v>3093</v>
      </c>
      <c r="D9" s="659">
        <v>998</v>
      </c>
      <c r="E9" s="660">
        <v>981</v>
      </c>
      <c r="F9" s="661">
        <v>430</v>
      </c>
      <c r="G9" s="662">
        <f t="shared" si="0"/>
        <v>32.299999999999997</v>
      </c>
    </row>
    <row r="10" spans="1:7" s="3" customFormat="1" ht="15" hidden="1" customHeight="1" x14ac:dyDescent="0.15">
      <c r="B10" s="5" t="s">
        <v>15</v>
      </c>
      <c r="C10" s="663" t="s">
        <v>340</v>
      </c>
      <c r="D10" s="664" t="s">
        <v>340</v>
      </c>
      <c r="E10" s="665" t="s">
        <v>22</v>
      </c>
      <c r="F10" s="666" t="s">
        <v>22</v>
      </c>
      <c r="G10" s="667" t="s">
        <v>340</v>
      </c>
    </row>
    <row r="11" spans="1:7" s="3" customFormat="1" ht="15" hidden="1" customHeight="1" x14ac:dyDescent="0.15">
      <c r="B11" s="6" t="s">
        <v>498</v>
      </c>
      <c r="C11" s="648">
        <f>SUM(C12:C15)</f>
        <v>14074</v>
      </c>
      <c r="D11" s="649">
        <f>SUM(D12:D15)</f>
        <v>5611</v>
      </c>
      <c r="E11" s="650"/>
      <c r="F11" s="651"/>
      <c r="G11" s="652">
        <f t="shared" si="0"/>
        <v>39.9</v>
      </c>
    </row>
    <row r="12" spans="1:7" s="3" customFormat="1" ht="15" hidden="1" customHeight="1" x14ac:dyDescent="0.15">
      <c r="B12" s="4" t="s">
        <v>12</v>
      </c>
      <c r="C12" s="653" t="s">
        <v>340</v>
      </c>
      <c r="D12" s="654" t="s">
        <v>340</v>
      </c>
      <c r="E12" s="655" t="s">
        <v>22</v>
      </c>
      <c r="F12" s="656" t="s">
        <v>22</v>
      </c>
      <c r="G12" s="657" t="s">
        <v>340</v>
      </c>
    </row>
    <row r="13" spans="1:7" s="3" customFormat="1" ht="15" hidden="1" customHeight="1" x14ac:dyDescent="0.15">
      <c r="B13" s="4" t="s">
        <v>13</v>
      </c>
      <c r="C13" s="658">
        <v>8283</v>
      </c>
      <c r="D13" s="659">
        <v>3456</v>
      </c>
      <c r="E13" s="660">
        <v>3420</v>
      </c>
      <c r="F13" s="661">
        <v>1476</v>
      </c>
      <c r="G13" s="662">
        <f t="shared" si="0"/>
        <v>41.7</v>
      </c>
    </row>
    <row r="14" spans="1:7" s="3" customFormat="1" ht="15" hidden="1" customHeight="1" x14ac:dyDescent="0.15">
      <c r="B14" s="4" t="s">
        <v>14</v>
      </c>
      <c r="C14" s="658">
        <v>5791</v>
      </c>
      <c r="D14" s="659">
        <v>2155</v>
      </c>
      <c r="E14" s="660">
        <v>2144</v>
      </c>
      <c r="F14" s="661">
        <v>963</v>
      </c>
      <c r="G14" s="662">
        <f t="shared" si="0"/>
        <v>37.200000000000003</v>
      </c>
    </row>
    <row r="15" spans="1:7" s="3" customFormat="1" ht="15" hidden="1" customHeight="1" x14ac:dyDescent="0.15">
      <c r="B15" s="5" t="s">
        <v>15</v>
      </c>
      <c r="C15" s="663" t="s">
        <v>340</v>
      </c>
      <c r="D15" s="664" t="s">
        <v>340</v>
      </c>
      <c r="E15" s="665" t="s">
        <v>22</v>
      </c>
      <c r="F15" s="666" t="s">
        <v>22</v>
      </c>
      <c r="G15" s="667" t="s">
        <v>340</v>
      </c>
    </row>
    <row r="16" spans="1:7" s="513" customFormat="1" ht="15" hidden="1" customHeight="1" x14ac:dyDescent="0.15">
      <c r="B16" s="6" t="s">
        <v>499</v>
      </c>
      <c r="C16" s="648">
        <f>SUM(C17:C20)</f>
        <v>22923</v>
      </c>
      <c r="D16" s="649">
        <f>SUM(D17:D20)</f>
        <v>10370</v>
      </c>
      <c r="E16" s="650">
        <f>SUM(E17:E20)</f>
        <v>10212</v>
      </c>
      <c r="F16" s="651">
        <f>SUM(F17:F20)</f>
        <v>4332</v>
      </c>
      <c r="G16" s="652">
        <f t="shared" si="0"/>
        <v>45.2</v>
      </c>
    </row>
    <row r="17" spans="2:7" s="3" customFormat="1" ht="15" hidden="1" customHeight="1" x14ac:dyDescent="0.15">
      <c r="B17" s="4" t="s">
        <v>12</v>
      </c>
      <c r="C17" s="658">
        <v>4703</v>
      </c>
      <c r="D17" s="659">
        <v>2108</v>
      </c>
      <c r="E17" s="660">
        <v>2104</v>
      </c>
      <c r="F17" s="661">
        <v>393</v>
      </c>
      <c r="G17" s="662">
        <f t="shared" si="0"/>
        <v>44.8</v>
      </c>
    </row>
    <row r="18" spans="2:7" s="3" customFormat="1" ht="15" hidden="1" customHeight="1" x14ac:dyDescent="0.15">
      <c r="B18" s="4" t="s">
        <v>13</v>
      </c>
      <c r="C18" s="658">
        <v>9268</v>
      </c>
      <c r="D18" s="659">
        <v>4683</v>
      </c>
      <c r="E18" s="660">
        <v>4617</v>
      </c>
      <c r="F18" s="661">
        <v>2122</v>
      </c>
      <c r="G18" s="662">
        <f t="shared" si="0"/>
        <v>50.5</v>
      </c>
    </row>
    <row r="19" spans="2:7" s="3" customFormat="1" ht="15" hidden="1" customHeight="1" x14ac:dyDescent="0.15">
      <c r="B19" s="4" t="s">
        <v>14</v>
      </c>
      <c r="C19" s="658">
        <v>7128</v>
      </c>
      <c r="D19" s="659">
        <v>2901</v>
      </c>
      <c r="E19" s="660">
        <v>2826</v>
      </c>
      <c r="F19" s="661">
        <v>1429</v>
      </c>
      <c r="G19" s="662">
        <f t="shared" si="0"/>
        <v>40.700000000000003</v>
      </c>
    </row>
    <row r="20" spans="2:7" s="3" customFormat="1" ht="15" hidden="1" customHeight="1" x14ac:dyDescent="0.15">
      <c r="B20" s="5" t="s">
        <v>15</v>
      </c>
      <c r="C20" s="668">
        <v>1824</v>
      </c>
      <c r="D20" s="669">
        <v>678</v>
      </c>
      <c r="E20" s="670">
        <v>665</v>
      </c>
      <c r="F20" s="671">
        <v>388</v>
      </c>
      <c r="G20" s="672">
        <f t="shared" si="0"/>
        <v>37.200000000000003</v>
      </c>
    </row>
    <row r="21" spans="2:7" s="3" customFormat="1" ht="15" hidden="1" customHeight="1" x14ac:dyDescent="0.15">
      <c r="B21" s="6" t="s">
        <v>500</v>
      </c>
      <c r="C21" s="648">
        <f>SUM(C22:C25)</f>
        <v>24508</v>
      </c>
      <c r="D21" s="649">
        <f>SUM(D22:D25)</f>
        <v>12062</v>
      </c>
      <c r="E21" s="650">
        <f>SUM(E22:E25)</f>
        <v>11861</v>
      </c>
      <c r="F21" s="651">
        <f>SUM(F22:F25)</f>
        <v>5319</v>
      </c>
      <c r="G21" s="652">
        <f t="shared" si="0"/>
        <v>49.2</v>
      </c>
    </row>
    <row r="22" spans="2:7" s="3" customFormat="1" ht="15" hidden="1" customHeight="1" x14ac:dyDescent="0.15">
      <c r="B22" s="4" t="s">
        <v>12</v>
      </c>
      <c r="C22" s="658">
        <v>5402</v>
      </c>
      <c r="D22" s="659">
        <v>2551</v>
      </c>
      <c r="E22" s="660">
        <v>2541</v>
      </c>
      <c r="F22" s="661">
        <v>589</v>
      </c>
      <c r="G22" s="662">
        <f t="shared" si="0"/>
        <v>47.2</v>
      </c>
    </row>
    <row r="23" spans="2:7" s="3" customFormat="1" ht="15" hidden="1" customHeight="1" x14ac:dyDescent="0.15">
      <c r="B23" s="4" t="s">
        <v>13</v>
      </c>
      <c r="C23" s="658">
        <v>9268</v>
      </c>
      <c r="D23" s="659">
        <v>5271</v>
      </c>
      <c r="E23" s="660">
        <v>5183</v>
      </c>
      <c r="F23" s="661">
        <v>2511</v>
      </c>
      <c r="G23" s="662">
        <f t="shared" si="0"/>
        <v>56.9</v>
      </c>
    </row>
    <row r="24" spans="2:7" s="3" customFormat="1" ht="15" hidden="1" customHeight="1" x14ac:dyDescent="0.15">
      <c r="B24" s="4" t="s">
        <v>14</v>
      </c>
      <c r="C24" s="658">
        <v>7321</v>
      </c>
      <c r="D24" s="659">
        <v>3286</v>
      </c>
      <c r="E24" s="660">
        <v>3209</v>
      </c>
      <c r="F24" s="661">
        <v>1670</v>
      </c>
      <c r="G24" s="662">
        <f t="shared" si="0"/>
        <v>44.9</v>
      </c>
    </row>
    <row r="25" spans="2:7" s="3" customFormat="1" ht="15" hidden="1" customHeight="1" x14ac:dyDescent="0.15">
      <c r="B25" s="5" t="s">
        <v>15</v>
      </c>
      <c r="C25" s="668">
        <v>2517</v>
      </c>
      <c r="D25" s="669">
        <v>954</v>
      </c>
      <c r="E25" s="670">
        <v>928</v>
      </c>
      <c r="F25" s="671">
        <v>549</v>
      </c>
      <c r="G25" s="672">
        <f t="shared" si="0"/>
        <v>37.9</v>
      </c>
    </row>
    <row r="26" spans="2:7" s="3" customFormat="1" ht="15" hidden="1" customHeight="1" x14ac:dyDescent="0.15">
      <c r="B26" s="6" t="s">
        <v>501</v>
      </c>
      <c r="C26" s="648">
        <f>SUM(C27:C30)</f>
        <v>28160</v>
      </c>
      <c r="D26" s="649">
        <f>SUM(D27:D30)</f>
        <v>13885</v>
      </c>
      <c r="E26" s="650">
        <f>SUM(E27:E30)</f>
        <v>13642</v>
      </c>
      <c r="F26" s="651">
        <f>SUM(F27:F30)</f>
        <v>6401</v>
      </c>
      <c r="G26" s="652">
        <f t="shared" si="0"/>
        <v>49.3</v>
      </c>
    </row>
    <row r="27" spans="2:7" s="3" customFormat="1" ht="14.1" hidden="1" customHeight="1" x14ac:dyDescent="0.15">
      <c r="B27" s="4" t="s">
        <v>12</v>
      </c>
      <c r="C27" s="658">
        <v>7254</v>
      </c>
      <c r="D27" s="659">
        <v>3248</v>
      </c>
      <c r="E27" s="660">
        <v>3226</v>
      </c>
      <c r="F27" s="661">
        <v>920</v>
      </c>
      <c r="G27" s="662">
        <f t="shared" si="0"/>
        <v>44.8</v>
      </c>
    </row>
    <row r="28" spans="2:7" s="3" customFormat="1" ht="14.1" hidden="1" customHeight="1" x14ac:dyDescent="0.15">
      <c r="B28" s="4" t="s">
        <v>13</v>
      </c>
      <c r="C28" s="658">
        <v>9849</v>
      </c>
      <c r="D28" s="659">
        <v>5686</v>
      </c>
      <c r="E28" s="660">
        <v>5598</v>
      </c>
      <c r="F28" s="661">
        <v>2803</v>
      </c>
      <c r="G28" s="662">
        <f t="shared" si="0"/>
        <v>57.7</v>
      </c>
    </row>
    <row r="29" spans="2:7" s="3" customFormat="1" ht="14.1" hidden="1" customHeight="1" x14ac:dyDescent="0.15">
      <c r="B29" s="4" t="s">
        <v>14</v>
      </c>
      <c r="C29" s="658">
        <v>7476</v>
      </c>
      <c r="D29" s="659">
        <v>3618</v>
      </c>
      <c r="E29" s="660">
        <v>3536</v>
      </c>
      <c r="F29" s="661">
        <v>1861</v>
      </c>
      <c r="G29" s="662">
        <f t="shared" si="0"/>
        <v>48.4</v>
      </c>
    </row>
    <row r="30" spans="2:7" s="3" customFormat="1" ht="14.1" hidden="1" customHeight="1" x14ac:dyDescent="0.15">
      <c r="B30" s="5" t="s">
        <v>15</v>
      </c>
      <c r="C30" s="668">
        <v>3581</v>
      </c>
      <c r="D30" s="669">
        <v>1333</v>
      </c>
      <c r="E30" s="670">
        <v>1282</v>
      </c>
      <c r="F30" s="671">
        <v>817</v>
      </c>
      <c r="G30" s="672">
        <f t="shared" si="0"/>
        <v>37.200000000000003</v>
      </c>
    </row>
    <row r="31" spans="2:7" s="3" customFormat="1" ht="15" hidden="1" customHeight="1" x14ac:dyDescent="0.15">
      <c r="B31" s="6" t="s">
        <v>502</v>
      </c>
      <c r="C31" s="648">
        <f>SUM(C32:C35)</f>
        <v>28160</v>
      </c>
      <c r="D31" s="649">
        <f>SUM(D32:D35)</f>
        <v>15016</v>
      </c>
      <c r="E31" s="650">
        <f>SUM(E32:E35)</f>
        <v>14732</v>
      </c>
      <c r="F31" s="651">
        <f>SUM(F32:F35)</f>
        <v>6975</v>
      </c>
      <c r="G31" s="652">
        <f t="shared" si="0"/>
        <v>53.3</v>
      </c>
    </row>
    <row r="32" spans="2:7" s="3" customFormat="1" ht="15" hidden="1" customHeight="1" x14ac:dyDescent="0.15">
      <c r="B32" s="4" t="s">
        <v>12</v>
      </c>
      <c r="C32" s="658">
        <v>7254</v>
      </c>
      <c r="D32" s="659">
        <v>3560</v>
      </c>
      <c r="E32" s="660">
        <v>3514</v>
      </c>
      <c r="F32" s="661">
        <v>1105</v>
      </c>
      <c r="G32" s="662">
        <f t="shared" si="0"/>
        <v>49.1</v>
      </c>
    </row>
    <row r="33" spans="2:7" s="3" customFormat="1" ht="15" hidden="1" customHeight="1" x14ac:dyDescent="0.15">
      <c r="B33" s="4" t="s">
        <v>13</v>
      </c>
      <c r="C33" s="658">
        <v>9849</v>
      </c>
      <c r="D33" s="659">
        <v>6004</v>
      </c>
      <c r="E33" s="660">
        <v>5909</v>
      </c>
      <c r="F33" s="661">
        <v>2976</v>
      </c>
      <c r="G33" s="662">
        <f t="shared" si="0"/>
        <v>61</v>
      </c>
    </row>
    <row r="34" spans="2:7" s="3" customFormat="1" ht="15" hidden="1" customHeight="1" x14ac:dyDescent="0.15">
      <c r="B34" s="4" t="s">
        <v>14</v>
      </c>
      <c r="C34" s="658">
        <v>7476</v>
      </c>
      <c r="D34" s="659">
        <v>3939</v>
      </c>
      <c r="E34" s="660">
        <v>3847</v>
      </c>
      <c r="F34" s="661">
        <v>1987</v>
      </c>
      <c r="G34" s="662">
        <f t="shared" si="0"/>
        <v>52.7</v>
      </c>
    </row>
    <row r="35" spans="2:7" s="3" customFormat="1" ht="15" hidden="1" customHeight="1" x14ac:dyDescent="0.15">
      <c r="B35" s="5" t="s">
        <v>15</v>
      </c>
      <c r="C35" s="668">
        <v>3581</v>
      </c>
      <c r="D35" s="669">
        <v>1513</v>
      </c>
      <c r="E35" s="670">
        <v>1462</v>
      </c>
      <c r="F35" s="671">
        <v>907</v>
      </c>
      <c r="G35" s="672">
        <f t="shared" si="0"/>
        <v>42.3</v>
      </c>
    </row>
    <row r="36" spans="2:7" s="3" customFormat="1" ht="15" hidden="1" customHeight="1" x14ac:dyDescent="0.15">
      <c r="B36" s="6" t="s">
        <v>503</v>
      </c>
      <c r="C36" s="648">
        <f>SUM(C37:C40)</f>
        <v>28160</v>
      </c>
      <c r="D36" s="649">
        <f>SUM(D37:D40)</f>
        <v>15948</v>
      </c>
      <c r="E36" s="650">
        <f>SUM(E37:E40)</f>
        <v>15630</v>
      </c>
      <c r="F36" s="651">
        <f>SUM(F37:F40)</f>
        <v>7182</v>
      </c>
      <c r="G36" s="652">
        <f t="shared" si="0"/>
        <v>56.6</v>
      </c>
    </row>
    <row r="37" spans="2:7" s="3" customFormat="1" ht="15" hidden="1" customHeight="1" x14ac:dyDescent="0.15">
      <c r="B37" s="4" t="s">
        <v>12</v>
      </c>
      <c r="C37" s="658">
        <v>7254</v>
      </c>
      <c r="D37" s="659">
        <v>3847</v>
      </c>
      <c r="E37" s="660">
        <v>3790</v>
      </c>
      <c r="F37" s="661">
        <v>1181</v>
      </c>
      <c r="G37" s="662">
        <f t="shared" si="0"/>
        <v>53</v>
      </c>
    </row>
    <row r="38" spans="2:7" s="3" customFormat="1" ht="15" hidden="1" customHeight="1" x14ac:dyDescent="0.15">
      <c r="B38" s="4" t="s">
        <v>13</v>
      </c>
      <c r="C38" s="658">
        <v>9849</v>
      </c>
      <c r="D38" s="659">
        <v>6294</v>
      </c>
      <c r="E38" s="660">
        <v>6192</v>
      </c>
      <c r="F38" s="661">
        <v>3015</v>
      </c>
      <c r="G38" s="662">
        <f t="shared" si="0"/>
        <v>63.9</v>
      </c>
    </row>
    <row r="39" spans="2:7" s="3" customFormat="1" ht="15" hidden="1" customHeight="1" x14ac:dyDescent="0.15">
      <c r="B39" s="4" t="s">
        <v>14</v>
      </c>
      <c r="C39" s="658">
        <v>7476</v>
      </c>
      <c r="D39" s="659">
        <v>4178</v>
      </c>
      <c r="E39" s="660">
        <v>4081</v>
      </c>
      <c r="F39" s="661">
        <v>2040</v>
      </c>
      <c r="G39" s="662">
        <f t="shared" si="0"/>
        <v>55.9</v>
      </c>
    </row>
    <row r="40" spans="2:7" s="3" customFormat="1" ht="15" hidden="1" customHeight="1" x14ac:dyDescent="0.15">
      <c r="B40" s="5" t="s">
        <v>15</v>
      </c>
      <c r="C40" s="668">
        <v>3581</v>
      </c>
      <c r="D40" s="669">
        <v>1629</v>
      </c>
      <c r="E40" s="670">
        <v>1567</v>
      </c>
      <c r="F40" s="671">
        <v>946</v>
      </c>
      <c r="G40" s="672">
        <f t="shared" si="0"/>
        <v>45.5</v>
      </c>
    </row>
    <row r="41" spans="2:7" s="3" customFormat="1" ht="15" hidden="1" customHeight="1" x14ac:dyDescent="0.15">
      <c r="B41" s="6" t="s">
        <v>504</v>
      </c>
      <c r="C41" s="648">
        <f>SUM(C42:C45)</f>
        <v>28160</v>
      </c>
      <c r="D41" s="649">
        <f>SUM(D42:D45)</f>
        <v>16699</v>
      </c>
      <c r="E41" s="650">
        <f>SUM(E42:E45)</f>
        <v>16347</v>
      </c>
      <c r="F41" s="651">
        <f>SUM(F42:F45)</f>
        <v>7452</v>
      </c>
      <c r="G41" s="652">
        <f t="shared" si="0"/>
        <v>59.3</v>
      </c>
    </row>
    <row r="42" spans="2:7" s="3" customFormat="1" ht="15" hidden="1" customHeight="1" x14ac:dyDescent="0.15">
      <c r="B42" s="4" t="s">
        <v>12</v>
      </c>
      <c r="C42" s="658">
        <v>7254</v>
      </c>
      <c r="D42" s="659">
        <v>4043</v>
      </c>
      <c r="E42" s="660">
        <v>3979</v>
      </c>
      <c r="F42" s="661">
        <v>1277</v>
      </c>
      <c r="G42" s="662">
        <f t="shared" si="0"/>
        <v>55.7</v>
      </c>
    </row>
    <row r="43" spans="2:7" s="3" customFormat="1" ht="15" hidden="1" customHeight="1" x14ac:dyDescent="0.15">
      <c r="B43" s="4" t="s">
        <v>13</v>
      </c>
      <c r="C43" s="658">
        <v>9849</v>
      </c>
      <c r="D43" s="659">
        <v>6473</v>
      </c>
      <c r="E43" s="660">
        <v>6363</v>
      </c>
      <c r="F43" s="661">
        <v>3068</v>
      </c>
      <c r="G43" s="662">
        <f t="shared" si="0"/>
        <v>65.7</v>
      </c>
    </row>
    <row r="44" spans="2:7" s="3" customFormat="1" ht="15" hidden="1" customHeight="1" x14ac:dyDescent="0.15">
      <c r="B44" s="4" t="s">
        <v>14</v>
      </c>
      <c r="C44" s="658">
        <v>7476</v>
      </c>
      <c r="D44" s="659">
        <v>4438</v>
      </c>
      <c r="E44" s="660">
        <v>4333</v>
      </c>
      <c r="F44" s="661">
        <v>2090</v>
      </c>
      <c r="G44" s="662">
        <f t="shared" si="0"/>
        <v>59.4</v>
      </c>
    </row>
    <row r="45" spans="2:7" s="3" customFormat="1" ht="15" hidden="1" customHeight="1" x14ac:dyDescent="0.15">
      <c r="B45" s="5" t="s">
        <v>15</v>
      </c>
      <c r="C45" s="668">
        <v>3581</v>
      </c>
      <c r="D45" s="669">
        <v>1745</v>
      </c>
      <c r="E45" s="670">
        <v>1672</v>
      </c>
      <c r="F45" s="671">
        <v>1017</v>
      </c>
      <c r="G45" s="672">
        <f t="shared" si="0"/>
        <v>48.7</v>
      </c>
    </row>
    <row r="46" spans="2:7" s="3" customFormat="1" ht="13.5" hidden="1" customHeight="1" x14ac:dyDescent="0.15">
      <c r="B46" s="6" t="s">
        <v>505</v>
      </c>
      <c r="C46" s="648">
        <f>SUM(C47:C50)</f>
        <v>28160</v>
      </c>
      <c r="D46" s="649">
        <f>SUM(D47:D50)</f>
        <v>17448</v>
      </c>
      <c r="E46" s="650">
        <f>SUM(E47:E50)</f>
        <v>17075</v>
      </c>
      <c r="F46" s="651">
        <f>SUM(F47:F50)</f>
        <v>7713</v>
      </c>
      <c r="G46" s="652">
        <f t="shared" si="0"/>
        <v>62</v>
      </c>
    </row>
    <row r="47" spans="2:7" s="3" customFormat="1" ht="13.5" hidden="1" customHeight="1" x14ac:dyDescent="0.15">
      <c r="B47" s="4" t="s">
        <v>12</v>
      </c>
      <c r="C47" s="658">
        <v>7254</v>
      </c>
      <c r="D47" s="659">
        <v>4226</v>
      </c>
      <c r="E47" s="660">
        <v>4155</v>
      </c>
      <c r="F47" s="661">
        <v>1356</v>
      </c>
      <c r="G47" s="662">
        <f t="shared" si="0"/>
        <v>58.3</v>
      </c>
    </row>
    <row r="48" spans="2:7" s="3" customFormat="1" ht="13.5" hidden="1" customHeight="1" x14ac:dyDescent="0.15">
      <c r="B48" s="4" t="s">
        <v>13</v>
      </c>
      <c r="C48" s="658">
        <v>9849</v>
      </c>
      <c r="D48" s="659">
        <v>6619</v>
      </c>
      <c r="E48" s="660">
        <v>6508</v>
      </c>
      <c r="F48" s="661">
        <v>3101</v>
      </c>
      <c r="G48" s="662">
        <f t="shared" si="0"/>
        <v>67.2</v>
      </c>
    </row>
    <row r="49" spans="2:7" s="3" customFormat="1" ht="13.5" hidden="1" customHeight="1" x14ac:dyDescent="0.15">
      <c r="B49" s="4" t="s">
        <v>14</v>
      </c>
      <c r="C49" s="658">
        <v>7476</v>
      </c>
      <c r="D49" s="659">
        <v>4688</v>
      </c>
      <c r="E49" s="660">
        <v>4573</v>
      </c>
      <c r="F49" s="661">
        <v>2164</v>
      </c>
      <c r="G49" s="662">
        <f t="shared" si="0"/>
        <v>62.7</v>
      </c>
    </row>
    <row r="50" spans="2:7" s="3" customFormat="1" ht="13.5" hidden="1" customHeight="1" x14ac:dyDescent="0.15">
      <c r="B50" s="5" t="s">
        <v>15</v>
      </c>
      <c r="C50" s="668">
        <v>3581</v>
      </c>
      <c r="D50" s="669">
        <v>1915</v>
      </c>
      <c r="E50" s="670">
        <v>1839</v>
      </c>
      <c r="F50" s="671">
        <v>1092</v>
      </c>
      <c r="G50" s="672">
        <f t="shared" si="0"/>
        <v>53.5</v>
      </c>
    </row>
    <row r="51" spans="2:7" s="3" customFormat="1" ht="13.5" hidden="1" customHeight="1" x14ac:dyDescent="0.15">
      <c r="B51" s="6" t="s">
        <v>506</v>
      </c>
      <c r="C51" s="648">
        <f>SUM(C52:C55)</f>
        <v>28160</v>
      </c>
      <c r="D51" s="649">
        <f>SUM(D52:D55)</f>
        <v>18424</v>
      </c>
      <c r="E51" s="650">
        <f>SUM(E52:E55)</f>
        <v>18035</v>
      </c>
      <c r="F51" s="651">
        <f>SUM(F52:F55)</f>
        <v>7869</v>
      </c>
      <c r="G51" s="652">
        <f t="shared" si="0"/>
        <v>65.400000000000006</v>
      </c>
    </row>
    <row r="52" spans="2:7" s="3" customFormat="1" ht="13.5" hidden="1" customHeight="1" x14ac:dyDescent="0.15">
      <c r="B52" s="4" t="s">
        <v>12</v>
      </c>
      <c r="C52" s="658">
        <v>7254</v>
      </c>
      <c r="D52" s="659">
        <v>4478</v>
      </c>
      <c r="E52" s="660">
        <v>4401</v>
      </c>
      <c r="F52" s="661">
        <v>1428</v>
      </c>
      <c r="G52" s="662">
        <f t="shared" si="0"/>
        <v>61.7</v>
      </c>
    </row>
    <row r="53" spans="2:7" s="3" customFormat="1" ht="13.5" hidden="1" customHeight="1" x14ac:dyDescent="0.15">
      <c r="B53" s="4" t="s">
        <v>13</v>
      </c>
      <c r="C53" s="658">
        <v>9849</v>
      </c>
      <c r="D53" s="659">
        <v>6787</v>
      </c>
      <c r="E53" s="660">
        <v>6678</v>
      </c>
      <c r="F53" s="661">
        <v>3089</v>
      </c>
      <c r="G53" s="662">
        <f t="shared" si="0"/>
        <v>68.900000000000006</v>
      </c>
    </row>
    <row r="54" spans="2:7" s="3" customFormat="1" ht="13.5" hidden="1" customHeight="1" x14ac:dyDescent="0.15">
      <c r="B54" s="4" t="s">
        <v>14</v>
      </c>
      <c r="C54" s="658">
        <v>7476</v>
      </c>
      <c r="D54" s="659">
        <v>5020</v>
      </c>
      <c r="E54" s="660">
        <v>4902</v>
      </c>
      <c r="F54" s="661">
        <v>2153</v>
      </c>
      <c r="G54" s="662">
        <f t="shared" si="0"/>
        <v>67.099999999999994</v>
      </c>
    </row>
    <row r="55" spans="2:7" s="3" customFormat="1" ht="13.5" hidden="1" customHeight="1" x14ac:dyDescent="0.15">
      <c r="B55" s="5" t="s">
        <v>15</v>
      </c>
      <c r="C55" s="668">
        <v>3581</v>
      </c>
      <c r="D55" s="669">
        <v>2139</v>
      </c>
      <c r="E55" s="670">
        <v>2054</v>
      </c>
      <c r="F55" s="671">
        <v>1199</v>
      </c>
      <c r="G55" s="672">
        <f t="shared" si="0"/>
        <v>59.7</v>
      </c>
    </row>
    <row r="56" spans="2:7" s="3" customFormat="1" ht="13.5" hidden="1" customHeight="1" x14ac:dyDescent="0.15">
      <c r="B56" s="6" t="s">
        <v>507</v>
      </c>
      <c r="C56" s="648">
        <f>SUM(C57:C60)</f>
        <v>28160</v>
      </c>
      <c r="D56" s="649">
        <f>SUM(D57:D60)</f>
        <v>19435</v>
      </c>
      <c r="E56" s="650">
        <f>SUM(E57:E60)</f>
        <v>19035</v>
      </c>
      <c r="F56" s="651">
        <f>SUM(F57:F60)</f>
        <v>7977</v>
      </c>
      <c r="G56" s="652">
        <f t="shared" si="0"/>
        <v>69</v>
      </c>
    </row>
    <row r="57" spans="2:7" s="3" customFormat="1" ht="13.5" hidden="1" customHeight="1" x14ac:dyDescent="0.15">
      <c r="B57" s="4" t="s">
        <v>12</v>
      </c>
      <c r="C57" s="658">
        <v>7254</v>
      </c>
      <c r="D57" s="659">
        <v>4741</v>
      </c>
      <c r="E57" s="660">
        <v>4660</v>
      </c>
      <c r="F57" s="661">
        <v>1515</v>
      </c>
      <c r="G57" s="662">
        <f t="shared" si="0"/>
        <v>65.400000000000006</v>
      </c>
    </row>
    <row r="58" spans="2:7" s="3" customFormat="1" ht="13.5" hidden="1" customHeight="1" x14ac:dyDescent="0.15">
      <c r="B58" s="4" t="s">
        <v>13</v>
      </c>
      <c r="C58" s="658">
        <v>9849</v>
      </c>
      <c r="D58" s="659">
        <v>7012</v>
      </c>
      <c r="E58" s="660">
        <v>6906</v>
      </c>
      <c r="F58" s="661">
        <v>2987</v>
      </c>
      <c r="G58" s="662">
        <f t="shared" si="0"/>
        <v>71.2</v>
      </c>
    </row>
    <row r="59" spans="2:7" s="3" customFormat="1" ht="13.5" hidden="1" customHeight="1" x14ac:dyDescent="0.15">
      <c r="B59" s="4" t="s">
        <v>14</v>
      </c>
      <c r="C59" s="658">
        <v>7476</v>
      </c>
      <c r="D59" s="659">
        <v>5343</v>
      </c>
      <c r="E59" s="660">
        <v>5223</v>
      </c>
      <c r="F59" s="661">
        <v>2160</v>
      </c>
      <c r="G59" s="662">
        <f t="shared" si="0"/>
        <v>71.5</v>
      </c>
    </row>
    <row r="60" spans="2:7" s="3" customFormat="1" ht="13.5" hidden="1" customHeight="1" x14ac:dyDescent="0.15">
      <c r="B60" s="5" t="s">
        <v>15</v>
      </c>
      <c r="C60" s="668">
        <v>3581</v>
      </c>
      <c r="D60" s="669">
        <v>2339</v>
      </c>
      <c r="E60" s="670">
        <v>2246</v>
      </c>
      <c r="F60" s="671">
        <v>1315</v>
      </c>
      <c r="G60" s="672">
        <f t="shared" si="0"/>
        <v>65.3</v>
      </c>
    </row>
    <row r="61" spans="2:7" s="3" customFormat="1" ht="13.5" hidden="1" customHeight="1" x14ac:dyDescent="0.15">
      <c r="B61" s="6" t="s">
        <v>508</v>
      </c>
      <c r="C61" s="648">
        <f>SUM(C62:C65)</f>
        <v>28160</v>
      </c>
      <c r="D61" s="649">
        <f>SUM(D62:D65)</f>
        <v>19762</v>
      </c>
      <c r="E61" s="650">
        <f>SUM(E62:E65)</f>
        <v>19380</v>
      </c>
      <c r="F61" s="651">
        <f>SUM(F62:F65)</f>
        <v>7774</v>
      </c>
      <c r="G61" s="652">
        <f t="shared" si="0"/>
        <v>70.2</v>
      </c>
    </row>
    <row r="62" spans="2:7" s="3" customFormat="1" ht="13.5" hidden="1" customHeight="1" x14ac:dyDescent="0.15">
      <c r="B62" s="4" t="s">
        <v>12</v>
      </c>
      <c r="C62" s="658">
        <v>7254</v>
      </c>
      <c r="D62" s="659">
        <v>4763</v>
      </c>
      <c r="E62" s="660">
        <v>4683</v>
      </c>
      <c r="F62" s="661">
        <v>1528</v>
      </c>
      <c r="G62" s="662">
        <f t="shared" si="0"/>
        <v>65.7</v>
      </c>
    </row>
    <row r="63" spans="2:7" s="3" customFormat="1" ht="13.5" hidden="1" customHeight="1" x14ac:dyDescent="0.15">
      <c r="B63" s="4" t="s">
        <v>13</v>
      </c>
      <c r="C63" s="658">
        <v>9849</v>
      </c>
      <c r="D63" s="659">
        <v>7112</v>
      </c>
      <c r="E63" s="660">
        <v>7006</v>
      </c>
      <c r="F63" s="661">
        <v>2857</v>
      </c>
      <c r="G63" s="662">
        <f t="shared" si="0"/>
        <v>72.2</v>
      </c>
    </row>
    <row r="64" spans="2:7" s="3" customFormat="1" ht="13.5" hidden="1" customHeight="1" x14ac:dyDescent="0.15">
      <c r="B64" s="4" t="s">
        <v>14</v>
      </c>
      <c r="C64" s="658">
        <v>7476</v>
      </c>
      <c r="D64" s="659">
        <v>5491</v>
      </c>
      <c r="E64" s="660">
        <v>5376</v>
      </c>
      <c r="F64" s="661">
        <v>2154</v>
      </c>
      <c r="G64" s="662">
        <f t="shared" si="0"/>
        <v>73.400000000000006</v>
      </c>
    </row>
    <row r="65" spans="2:7" s="3" customFormat="1" ht="13.5" hidden="1" customHeight="1" x14ac:dyDescent="0.15">
      <c r="B65" s="5" t="s">
        <v>15</v>
      </c>
      <c r="C65" s="668">
        <v>3581</v>
      </c>
      <c r="D65" s="669">
        <v>2396</v>
      </c>
      <c r="E65" s="670">
        <v>2315</v>
      </c>
      <c r="F65" s="671">
        <v>1235</v>
      </c>
      <c r="G65" s="672">
        <f t="shared" si="0"/>
        <v>66.900000000000006</v>
      </c>
    </row>
    <row r="66" spans="2:7" s="3" customFormat="1" ht="13.5" hidden="1" customHeight="1" x14ac:dyDescent="0.15">
      <c r="B66" s="6" t="s">
        <v>509</v>
      </c>
      <c r="C66" s="648">
        <f>SUM(C67:C70)</f>
        <v>28160</v>
      </c>
      <c r="D66" s="649">
        <f>SUM(D67:D70)</f>
        <v>20136</v>
      </c>
      <c r="E66" s="650">
        <f>SUM(E67:E70)</f>
        <v>19767</v>
      </c>
      <c r="F66" s="651">
        <f>SUM(F67:F70)</f>
        <v>7645</v>
      </c>
      <c r="G66" s="652">
        <f t="shared" si="0"/>
        <v>71.5</v>
      </c>
    </row>
    <row r="67" spans="2:7" s="3" customFormat="1" ht="13.5" hidden="1" customHeight="1" x14ac:dyDescent="0.15">
      <c r="B67" s="4" t="s">
        <v>12</v>
      </c>
      <c r="C67" s="658">
        <v>7254</v>
      </c>
      <c r="D67" s="659">
        <v>4968</v>
      </c>
      <c r="E67" s="660">
        <v>4893</v>
      </c>
      <c r="F67" s="661">
        <v>1561</v>
      </c>
      <c r="G67" s="662">
        <f t="shared" si="0"/>
        <v>68.5</v>
      </c>
    </row>
    <row r="68" spans="2:7" s="3" customFormat="1" ht="13.5" hidden="1" customHeight="1" x14ac:dyDescent="0.15">
      <c r="B68" s="4" t="s">
        <v>13</v>
      </c>
      <c r="C68" s="658">
        <v>9849</v>
      </c>
      <c r="D68" s="659">
        <v>7130</v>
      </c>
      <c r="E68" s="660">
        <v>7023</v>
      </c>
      <c r="F68" s="661">
        <v>2737</v>
      </c>
      <c r="G68" s="662">
        <f t="shared" si="0"/>
        <v>72.400000000000006</v>
      </c>
    </row>
    <row r="69" spans="2:7" s="3" customFormat="1" ht="13.5" hidden="1" customHeight="1" x14ac:dyDescent="0.15">
      <c r="B69" s="4" t="s">
        <v>14</v>
      </c>
      <c r="C69" s="658">
        <v>7476</v>
      </c>
      <c r="D69" s="659">
        <v>5601</v>
      </c>
      <c r="E69" s="660">
        <v>5490</v>
      </c>
      <c r="F69" s="661">
        <v>2146</v>
      </c>
      <c r="G69" s="662">
        <f t="shared" si="0"/>
        <v>74.900000000000006</v>
      </c>
    </row>
    <row r="70" spans="2:7" s="3" customFormat="1" ht="13.5" hidden="1" customHeight="1" x14ac:dyDescent="0.15">
      <c r="B70" s="5" t="s">
        <v>15</v>
      </c>
      <c r="C70" s="668">
        <v>3581</v>
      </c>
      <c r="D70" s="669">
        <v>2437</v>
      </c>
      <c r="E70" s="670">
        <v>2361</v>
      </c>
      <c r="F70" s="671">
        <v>1201</v>
      </c>
      <c r="G70" s="672">
        <f t="shared" ref="G70:G90" si="1">ROUND(D70/C70*100,1)</f>
        <v>68.099999999999994</v>
      </c>
    </row>
    <row r="71" spans="2:7" s="3" customFormat="1" ht="13.5" hidden="1" customHeight="1" x14ac:dyDescent="0.15">
      <c r="B71" s="6" t="s">
        <v>510</v>
      </c>
      <c r="C71" s="648">
        <v>28160</v>
      </c>
      <c r="D71" s="649">
        <f>SUM(D72:D75)</f>
        <v>20438</v>
      </c>
      <c r="E71" s="650">
        <f>SUM(E72:E75)</f>
        <v>20071</v>
      </c>
      <c r="F71" s="651">
        <f>SUM(F72:F75)</f>
        <v>8181</v>
      </c>
      <c r="G71" s="652">
        <f t="shared" si="1"/>
        <v>72.599999999999994</v>
      </c>
    </row>
    <row r="72" spans="2:7" s="3" customFormat="1" ht="13.5" hidden="1" customHeight="1" x14ac:dyDescent="0.15">
      <c r="B72" s="4" t="s">
        <v>12</v>
      </c>
      <c r="C72" s="658">
        <v>7254</v>
      </c>
      <c r="D72" s="659">
        <v>5024</v>
      </c>
      <c r="E72" s="660">
        <v>4945</v>
      </c>
      <c r="F72" s="661">
        <v>1644</v>
      </c>
      <c r="G72" s="662">
        <f t="shared" si="1"/>
        <v>69.3</v>
      </c>
    </row>
    <row r="73" spans="2:7" s="3" customFormat="1" ht="13.5" hidden="1" customHeight="1" x14ac:dyDescent="0.15">
      <c r="B73" s="4" t="s">
        <v>13</v>
      </c>
      <c r="C73" s="658">
        <v>9849</v>
      </c>
      <c r="D73" s="659">
        <v>7186</v>
      </c>
      <c r="E73" s="660">
        <v>7088</v>
      </c>
      <c r="F73" s="661">
        <v>3052</v>
      </c>
      <c r="G73" s="662">
        <f t="shared" si="1"/>
        <v>73</v>
      </c>
    </row>
    <row r="74" spans="2:7" s="3" customFormat="1" ht="13.5" hidden="1" customHeight="1" x14ac:dyDescent="0.15">
      <c r="B74" s="4" t="s">
        <v>14</v>
      </c>
      <c r="C74" s="658">
        <v>7476</v>
      </c>
      <c r="D74" s="659">
        <v>5738</v>
      </c>
      <c r="E74" s="660">
        <v>5625</v>
      </c>
      <c r="F74" s="661">
        <v>2219</v>
      </c>
      <c r="G74" s="662">
        <f t="shared" si="1"/>
        <v>76.8</v>
      </c>
    </row>
    <row r="75" spans="2:7" s="3" customFormat="1" ht="13.5" hidden="1" customHeight="1" x14ac:dyDescent="0.15">
      <c r="B75" s="5" t="s">
        <v>15</v>
      </c>
      <c r="C75" s="668">
        <v>3581</v>
      </c>
      <c r="D75" s="669">
        <v>2490</v>
      </c>
      <c r="E75" s="670">
        <v>2413</v>
      </c>
      <c r="F75" s="671">
        <v>1266</v>
      </c>
      <c r="G75" s="672">
        <f t="shared" si="1"/>
        <v>69.5</v>
      </c>
    </row>
    <row r="76" spans="2:7" s="3" customFormat="1" ht="12.6" customHeight="1" x14ac:dyDescent="0.15">
      <c r="B76" s="6" t="s">
        <v>511</v>
      </c>
      <c r="C76" s="648">
        <f>SUM(C77:C80)</f>
        <v>30585</v>
      </c>
      <c r="D76" s="649">
        <f>SUM(D77:D80)</f>
        <v>20831</v>
      </c>
      <c r="E76" s="650">
        <f>SUM(E77:E80)</f>
        <v>20473</v>
      </c>
      <c r="F76" s="651">
        <f>SUM(F77:F80)</f>
        <v>9019</v>
      </c>
      <c r="G76" s="652">
        <f>ROUND(D76/C76*100,1)</f>
        <v>68.099999999999994</v>
      </c>
    </row>
    <row r="77" spans="2:7" s="3" customFormat="1" ht="12.6" customHeight="1" x14ac:dyDescent="0.15">
      <c r="B77" s="4" t="s">
        <v>12</v>
      </c>
      <c r="C77" s="658">
        <v>7567</v>
      </c>
      <c r="D77" s="659">
        <v>5084</v>
      </c>
      <c r="E77" s="660">
        <v>5005</v>
      </c>
      <c r="F77" s="661">
        <v>1991</v>
      </c>
      <c r="G77" s="662">
        <f t="shared" si="1"/>
        <v>67.2</v>
      </c>
    </row>
    <row r="78" spans="2:7" s="3" customFormat="1" ht="12.6" customHeight="1" x14ac:dyDescent="0.15">
      <c r="B78" s="4" t="s">
        <v>13</v>
      </c>
      <c r="C78" s="658">
        <v>10793</v>
      </c>
      <c r="D78" s="659">
        <v>7286</v>
      </c>
      <c r="E78" s="660">
        <v>7190</v>
      </c>
      <c r="F78" s="661">
        <v>3175</v>
      </c>
      <c r="G78" s="662">
        <f t="shared" si="1"/>
        <v>67.5</v>
      </c>
    </row>
    <row r="79" spans="2:7" s="3" customFormat="1" ht="12.6" customHeight="1" x14ac:dyDescent="0.15">
      <c r="B79" s="4" t="s">
        <v>14</v>
      </c>
      <c r="C79" s="658">
        <v>8332</v>
      </c>
      <c r="D79" s="659">
        <v>5909</v>
      </c>
      <c r="E79" s="660">
        <v>5803</v>
      </c>
      <c r="F79" s="661">
        <v>2501</v>
      </c>
      <c r="G79" s="662">
        <f t="shared" si="1"/>
        <v>70.900000000000006</v>
      </c>
    </row>
    <row r="80" spans="2:7" s="3" customFormat="1" ht="12.6" customHeight="1" x14ac:dyDescent="0.15">
      <c r="B80" s="5" t="s">
        <v>15</v>
      </c>
      <c r="C80" s="668">
        <v>3893</v>
      </c>
      <c r="D80" s="669">
        <v>2552</v>
      </c>
      <c r="E80" s="670">
        <v>2475</v>
      </c>
      <c r="F80" s="671">
        <v>1352</v>
      </c>
      <c r="G80" s="672">
        <f t="shared" si="1"/>
        <v>65.599999999999994</v>
      </c>
    </row>
    <row r="81" spans="2:7" s="3" customFormat="1" ht="12.6" customHeight="1" x14ac:dyDescent="0.15">
      <c r="B81" s="6" t="s">
        <v>512</v>
      </c>
      <c r="C81" s="648">
        <f>SUM(C82:C85)</f>
        <v>30844</v>
      </c>
      <c r="D81" s="649">
        <f>SUM(D82:D85)</f>
        <v>21158</v>
      </c>
      <c r="E81" s="650">
        <f>SUM(E82:E85)</f>
        <v>20796</v>
      </c>
      <c r="F81" s="651">
        <f>SUM(F82:F85)</f>
        <v>9459</v>
      </c>
      <c r="G81" s="652">
        <f t="shared" si="1"/>
        <v>68.599999999999994</v>
      </c>
    </row>
    <row r="82" spans="2:7" s="3" customFormat="1" ht="12.6" customHeight="1" x14ac:dyDescent="0.15">
      <c r="B82" s="4" t="s">
        <v>12</v>
      </c>
      <c r="C82" s="658">
        <v>7590</v>
      </c>
      <c r="D82" s="659">
        <v>5146</v>
      </c>
      <c r="E82" s="660">
        <v>5066</v>
      </c>
      <c r="F82" s="661">
        <v>2147</v>
      </c>
      <c r="G82" s="662">
        <f t="shared" si="1"/>
        <v>67.8</v>
      </c>
    </row>
    <row r="83" spans="2:7" s="3" customFormat="1" ht="12.6" customHeight="1" x14ac:dyDescent="0.15">
      <c r="B83" s="4" t="s">
        <v>13</v>
      </c>
      <c r="C83" s="658">
        <v>10824</v>
      </c>
      <c r="D83" s="659">
        <v>7340</v>
      </c>
      <c r="E83" s="660">
        <v>7241</v>
      </c>
      <c r="F83" s="661">
        <v>3280</v>
      </c>
      <c r="G83" s="662">
        <f t="shared" si="1"/>
        <v>67.8</v>
      </c>
    </row>
    <row r="84" spans="2:7" s="3" customFormat="1" ht="12.6" customHeight="1" x14ac:dyDescent="0.15">
      <c r="B84" s="4" t="s">
        <v>14</v>
      </c>
      <c r="C84" s="658">
        <v>8486</v>
      </c>
      <c r="D84" s="659">
        <v>6064</v>
      </c>
      <c r="E84" s="660">
        <v>5963</v>
      </c>
      <c r="F84" s="661">
        <v>2627</v>
      </c>
      <c r="G84" s="662">
        <f t="shared" si="1"/>
        <v>71.5</v>
      </c>
    </row>
    <row r="85" spans="2:7" s="3" customFormat="1" ht="12.6" customHeight="1" x14ac:dyDescent="0.15">
      <c r="B85" s="5" t="s">
        <v>15</v>
      </c>
      <c r="C85" s="668">
        <v>3944</v>
      </c>
      <c r="D85" s="669">
        <v>2608</v>
      </c>
      <c r="E85" s="670">
        <v>2526</v>
      </c>
      <c r="F85" s="671">
        <v>1405</v>
      </c>
      <c r="G85" s="672">
        <f t="shared" si="1"/>
        <v>66.099999999999994</v>
      </c>
    </row>
    <row r="86" spans="2:7" s="3" customFormat="1" ht="12.6" customHeight="1" x14ac:dyDescent="0.15">
      <c r="B86" s="6" t="s">
        <v>513</v>
      </c>
      <c r="C86" s="648">
        <f>SUM(C87:C90)</f>
        <v>31076</v>
      </c>
      <c r="D86" s="649">
        <f>SUM(D87:D90)</f>
        <v>21572</v>
      </c>
      <c r="E86" s="650">
        <f>SUM(E87:E90)</f>
        <v>21191</v>
      </c>
      <c r="F86" s="651">
        <f>SUM(F87:F90)</f>
        <v>9493</v>
      </c>
      <c r="G86" s="652">
        <f t="shared" si="1"/>
        <v>69.400000000000006</v>
      </c>
    </row>
    <row r="87" spans="2:7" s="3" customFormat="1" ht="12.6" customHeight="1" x14ac:dyDescent="0.15">
      <c r="B87" s="4" t="s">
        <v>12</v>
      </c>
      <c r="C87" s="658">
        <v>7608</v>
      </c>
      <c r="D87" s="659">
        <v>5207</v>
      </c>
      <c r="E87" s="660">
        <v>5123</v>
      </c>
      <c r="F87" s="661">
        <v>2174</v>
      </c>
      <c r="G87" s="662">
        <f t="shared" si="1"/>
        <v>68.400000000000006</v>
      </c>
    </row>
    <row r="88" spans="2:7" s="3" customFormat="1" ht="12.6" customHeight="1" x14ac:dyDescent="0.15">
      <c r="B88" s="4" t="s">
        <v>13</v>
      </c>
      <c r="C88" s="658">
        <v>10859</v>
      </c>
      <c r="D88" s="659">
        <v>7470</v>
      </c>
      <c r="E88" s="660">
        <v>7363</v>
      </c>
      <c r="F88" s="661">
        <v>3201</v>
      </c>
      <c r="G88" s="662">
        <f t="shared" si="1"/>
        <v>68.8</v>
      </c>
    </row>
    <row r="89" spans="2:7" s="3" customFormat="1" ht="12.6" customHeight="1" x14ac:dyDescent="0.15">
      <c r="B89" s="4" t="s">
        <v>14</v>
      </c>
      <c r="C89" s="658">
        <v>8635</v>
      </c>
      <c r="D89" s="659">
        <v>6247</v>
      </c>
      <c r="E89" s="660">
        <v>6144</v>
      </c>
      <c r="F89" s="661">
        <v>2673</v>
      </c>
      <c r="G89" s="662">
        <f t="shared" si="1"/>
        <v>72.3</v>
      </c>
    </row>
    <row r="90" spans="2:7" s="3" customFormat="1" ht="12.6" customHeight="1" x14ac:dyDescent="0.15">
      <c r="B90" s="5" t="s">
        <v>15</v>
      </c>
      <c r="C90" s="668">
        <v>3974</v>
      </c>
      <c r="D90" s="669">
        <v>2648</v>
      </c>
      <c r="E90" s="670">
        <v>2561</v>
      </c>
      <c r="F90" s="671">
        <v>1445</v>
      </c>
      <c r="G90" s="672">
        <f t="shared" si="1"/>
        <v>66.599999999999994</v>
      </c>
    </row>
    <row r="91" spans="2:7" s="3" customFormat="1" ht="12.6" customHeight="1" x14ac:dyDescent="0.15">
      <c r="B91" s="6" t="s">
        <v>37</v>
      </c>
      <c r="C91" s="648">
        <v>31415</v>
      </c>
      <c r="D91" s="649">
        <v>21935</v>
      </c>
      <c r="E91" s="650">
        <v>21556</v>
      </c>
      <c r="F91" s="651">
        <v>9353</v>
      </c>
      <c r="G91" s="652">
        <v>69.8</v>
      </c>
    </row>
    <row r="92" spans="2:7" s="3" customFormat="1" ht="12.6" customHeight="1" x14ac:dyDescent="0.15">
      <c r="B92" s="4" t="s">
        <v>12</v>
      </c>
      <c r="C92" s="658">
        <v>7664</v>
      </c>
      <c r="D92" s="659">
        <v>5223</v>
      </c>
      <c r="E92" s="660">
        <v>5134</v>
      </c>
      <c r="F92" s="661">
        <v>2159</v>
      </c>
      <c r="G92" s="662">
        <v>68.099999999999994</v>
      </c>
    </row>
    <row r="93" spans="2:7" s="3" customFormat="1" ht="12.6" customHeight="1" x14ac:dyDescent="0.15">
      <c r="B93" s="4" t="s">
        <v>13</v>
      </c>
      <c r="C93" s="658">
        <v>10928</v>
      </c>
      <c r="D93" s="659">
        <v>7637</v>
      </c>
      <c r="E93" s="660">
        <v>7530</v>
      </c>
      <c r="F93" s="661">
        <v>3174</v>
      </c>
      <c r="G93" s="662">
        <v>69.900000000000006</v>
      </c>
    </row>
    <row r="94" spans="2:7" s="3" customFormat="1" ht="12.6" customHeight="1" x14ac:dyDescent="0.15">
      <c r="B94" s="4" t="s">
        <v>14</v>
      </c>
      <c r="C94" s="658">
        <v>8818</v>
      </c>
      <c r="D94" s="659">
        <v>6408</v>
      </c>
      <c r="E94" s="660">
        <v>6306</v>
      </c>
      <c r="F94" s="661">
        <v>2609</v>
      </c>
      <c r="G94" s="662">
        <v>72.7</v>
      </c>
    </row>
    <row r="95" spans="2:7" s="3" customFormat="1" ht="12.6" customHeight="1" x14ac:dyDescent="0.15">
      <c r="B95" s="5" t="s">
        <v>15</v>
      </c>
      <c r="C95" s="668">
        <v>4005</v>
      </c>
      <c r="D95" s="669">
        <v>2667</v>
      </c>
      <c r="E95" s="670">
        <v>2586</v>
      </c>
      <c r="F95" s="671">
        <v>1411</v>
      </c>
      <c r="G95" s="672">
        <v>66.599999999999994</v>
      </c>
    </row>
    <row r="96" spans="2:7" s="3" customFormat="1" ht="12.6" customHeight="1" x14ac:dyDescent="0.15">
      <c r="B96" s="6" t="s">
        <v>39</v>
      </c>
      <c r="C96" s="648">
        <v>31777</v>
      </c>
      <c r="D96" s="649">
        <v>22171</v>
      </c>
      <c r="E96" s="650">
        <v>21795</v>
      </c>
      <c r="F96" s="651">
        <v>9234</v>
      </c>
      <c r="G96" s="652">
        <v>69.8</v>
      </c>
    </row>
    <row r="97" spans="2:7" s="3" customFormat="1" ht="12.6" customHeight="1" x14ac:dyDescent="0.15">
      <c r="B97" s="4" t="s">
        <v>12</v>
      </c>
      <c r="C97" s="658">
        <v>7679</v>
      </c>
      <c r="D97" s="659">
        <v>5248</v>
      </c>
      <c r="E97" s="660">
        <v>5161</v>
      </c>
      <c r="F97" s="661">
        <v>2130</v>
      </c>
      <c r="G97" s="662">
        <v>68.3</v>
      </c>
    </row>
    <row r="98" spans="2:7" s="3" customFormat="1" ht="12.6" customHeight="1" x14ac:dyDescent="0.15">
      <c r="B98" s="4" t="s">
        <v>13</v>
      </c>
      <c r="C98" s="658">
        <v>11046</v>
      </c>
      <c r="D98" s="659">
        <v>7677</v>
      </c>
      <c r="E98" s="660">
        <v>7575</v>
      </c>
      <c r="F98" s="661">
        <v>3099</v>
      </c>
      <c r="G98" s="662">
        <v>69.5</v>
      </c>
    </row>
    <row r="99" spans="2:7" s="3" customFormat="1" ht="12.6" customHeight="1" x14ac:dyDescent="0.15">
      <c r="B99" s="4" t="s">
        <v>14</v>
      </c>
      <c r="C99" s="658">
        <v>9003</v>
      </c>
      <c r="D99" s="659">
        <v>6545</v>
      </c>
      <c r="E99" s="660">
        <v>6440</v>
      </c>
      <c r="F99" s="661">
        <v>2602</v>
      </c>
      <c r="G99" s="662">
        <v>72.7</v>
      </c>
    </row>
    <row r="100" spans="2:7" s="3" customFormat="1" ht="12.6" customHeight="1" x14ac:dyDescent="0.15">
      <c r="B100" s="5" t="s">
        <v>15</v>
      </c>
      <c r="C100" s="668">
        <v>4049</v>
      </c>
      <c r="D100" s="669">
        <v>2701</v>
      </c>
      <c r="E100" s="670">
        <v>2619</v>
      </c>
      <c r="F100" s="671">
        <v>1403</v>
      </c>
      <c r="G100" s="672">
        <v>66.7</v>
      </c>
    </row>
    <row r="101" spans="2:7" s="3" customFormat="1" ht="12.6" customHeight="1" x14ac:dyDescent="0.15">
      <c r="B101" s="6" t="s">
        <v>40</v>
      </c>
      <c r="C101" s="648">
        <v>32113</v>
      </c>
      <c r="D101" s="649">
        <v>22415</v>
      </c>
      <c r="E101" s="650">
        <v>22027</v>
      </c>
      <c r="F101" s="651">
        <v>9396</v>
      </c>
      <c r="G101" s="652">
        <v>69.8</v>
      </c>
    </row>
    <row r="102" spans="2:7" s="3" customFormat="1" ht="12.6" customHeight="1" x14ac:dyDescent="0.15">
      <c r="B102" s="4" t="s">
        <v>12</v>
      </c>
      <c r="C102" s="658">
        <v>7684</v>
      </c>
      <c r="D102" s="659">
        <v>5278</v>
      </c>
      <c r="E102" s="660">
        <v>5193</v>
      </c>
      <c r="F102" s="661">
        <v>2133</v>
      </c>
      <c r="G102" s="662">
        <v>68.7</v>
      </c>
    </row>
    <row r="103" spans="2:7" s="3" customFormat="1" ht="12.6" customHeight="1" x14ac:dyDescent="0.15">
      <c r="B103" s="4" t="s">
        <v>13</v>
      </c>
      <c r="C103" s="658">
        <v>11158</v>
      </c>
      <c r="D103" s="659">
        <v>7758</v>
      </c>
      <c r="E103" s="660">
        <v>7635</v>
      </c>
      <c r="F103" s="661">
        <v>3316</v>
      </c>
      <c r="G103" s="662">
        <v>69.5</v>
      </c>
    </row>
    <row r="104" spans="2:7" s="3" customFormat="1" ht="12.6" customHeight="1" x14ac:dyDescent="0.15">
      <c r="B104" s="4" t="s">
        <v>14</v>
      </c>
      <c r="C104" s="658">
        <v>9154</v>
      </c>
      <c r="D104" s="659">
        <v>6648</v>
      </c>
      <c r="E104" s="660">
        <v>6546</v>
      </c>
      <c r="F104" s="661">
        <v>2573</v>
      </c>
      <c r="G104" s="662">
        <v>72.599999999999994</v>
      </c>
    </row>
    <row r="105" spans="2:7" s="3" customFormat="1" ht="12.6" customHeight="1" x14ac:dyDescent="0.15">
      <c r="B105" s="5" t="s">
        <v>15</v>
      </c>
      <c r="C105" s="668">
        <v>4117</v>
      </c>
      <c r="D105" s="669">
        <v>2731</v>
      </c>
      <c r="E105" s="670">
        <v>2653</v>
      </c>
      <c r="F105" s="671">
        <v>1374</v>
      </c>
      <c r="G105" s="672">
        <v>66.3</v>
      </c>
    </row>
    <row r="106" spans="2:7" s="3" customFormat="1" ht="12.6" customHeight="1" x14ac:dyDescent="0.15">
      <c r="B106" s="6" t="s">
        <v>41</v>
      </c>
      <c r="C106" s="648">
        <f>SUM(C107:C110)</f>
        <v>32475</v>
      </c>
      <c r="D106" s="649">
        <f>SUM(D107:D110)</f>
        <v>22592</v>
      </c>
      <c r="E106" s="650">
        <f>SUM(E107:E110)</f>
        <v>22201</v>
      </c>
      <c r="F106" s="651">
        <f>SUM(F107:F110)</f>
        <v>9354</v>
      </c>
      <c r="G106" s="652">
        <v>69.599999999999994</v>
      </c>
    </row>
    <row r="107" spans="2:7" s="3" customFormat="1" ht="12.6" customHeight="1" x14ac:dyDescent="0.15">
      <c r="B107" s="4" t="s">
        <v>12</v>
      </c>
      <c r="C107" s="658">
        <v>7778</v>
      </c>
      <c r="D107" s="659">
        <v>5271</v>
      </c>
      <c r="E107" s="660">
        <v>5189</v>
      </c>
      <c r="F107" s="661">
        <v>2126</v>
      </c>
      <c r="G107" s="662">
        <v>67.8</v>
      </c>
    </row>
    <row r="108" spans="2:7" s="3" customFormat="1" ht="12.6" customHeight="1" x14ac:dyDescent="0.15">
      <c r="B108" s="4" t="s">
        <v>13</v>
      </c>
      <c r="C108" s="658">
        <v>11213</v>
      </c>
      <c r="D108" s="659">
        <v>7815</v>
      </c>
      <c r="E108" s="660">
        <v>7686</v>
      </c>
      <c r="F108" s="661">
        <v>3350</v>
      </c>
      <c r="G108" s="662">
        <v>69.7</v>
      </c>
    </row>
    <row r="109" spans="2:7" s="3" customFormat="1" ht="12.6" customHeight="1" x14ac:dyDescent="0.15">
      <c r="B109" s="4" t="s">
        <v>14</v>
      </c>
      <c r="C109" s="658">
        <v>9327</v>
      </c>
      <c r="D109" s="659">
        <v>6760</v>
      </c>
      <c r="E109" s="660">
        <v>6657</v>
      </c>
      <c r="F109" s="661">
        <v>2543</v>
      </c>
      <c r="G109" s="662">
        <v>72.5</v>
      </c>
    </row>
    <row r="110" spans="2:7" s="3" customFormat="1" ht="12.6" customHeight="1" x14ac:dyDescent="0.15">
      <c r="B110" s="5" t="s">
        <v>15</v>
      </c>
      <c r="C110" s="668">
        <v>4157</v>
      </c>
      <c r="D110" s="669">
        <v>2746</v>
      </c>
      <c r="E110" s="670">
        <v>2669</v>
      </c>
      <c r="F110" s="671">
        <v>1335</v>
      </c>
      <c r="G110" s="672">
        <v>66.099999999999994</v>
      </c>
    </row>
    <row r="111" spans="2:7" s="3" customFormat="1" ht="12.6" customHeight="1" x14ac:dyDescent="0.15">
      <c r="B111" s="6" t="s">
        <v>42</v>
      </c>
      <c r="C111" s="648">
        <f>SUM(C112:C115)</f>
        <v>32531</v>
      </c>
      <c r="D111" s="649">
        <f>SUM(D112:D115)</f>
        <v>23576</v>
      </c>
      <c r="E111" s="650">
        <f>SUM(E112:E115)</f>
        <v>23124</v>
      </c>
      <c r="F111" s="651">
        <f>SUM(F112:F115)</f>
        <v>9838</v>
      </c>
      <c r="G111" s="652">
        <v>72.5</v>
      </c>
    </row>
    <row r="112" spans="2:7" s="3" customFormat="1" ht="12.6" customHeight="1" x14ac:dyDescent="0.15">
      <c r="B112" s="4" t="s">
        <v>12</v>
      </c>
      <c r="C112" s="658">
        <v>7780</v>
      </c>
      <c r="D112" s="659">
        <v>5295</v>
      </c>
      <c r="E112" s="660">
        <v>5261</v>
      </c>
      <c r="F112" s="661">
        <v>2193</v>
      </c>
      <c r="G112" s="662">
        <v>68.099999999999994</v>
      </c>
    </row>
    <row r="113" spans="2:7" s="3" customFormat="1" ht="12.6" customHeight="1" x14ac:dyDescent="0.15">
      <c r="B113" s="4" t="s">
        <v>13</v>
      </c>
      <c r="C113" s="658">
        <v>11293</v>
      </c>
      <c r="D113" s="659">
        <v>8385</v>
      </c>
      <c r="E113" s="660">
        <v>8214</v>
      </c>
      <c r="F113" s="661">
        <v>3496</v>
      </c>
      <c r="G113" s="662">
        <v>74.2</v>
      </c>
    </row>
    <row r="114" spans="2:7" s="3" customFormat="1" ht="12.6" customHeight="1" x14ac:dyDescent="0.15">
      <c r="B114" s="4" t="s">
        <v>14</v>
      </c>
      <c r="C114" s="658">
        <v>9314</v>
      </c>
      <c r="D114" s="659">
        <v>7095</v>
      </c>
      <c r="E114" s="660">
        <v>6947</v>
      </c>
      <c r="F114" s="661">
        <v>2783</v>
      </c>
      <c r="G114" s="662">
        <v>76.2</v>
      </c>
    </row>
    <row r="115" spans="2:7" s="3" customFormat="1" ht="12.6" customHeight="1" x14ac:dyDescent="0.15">
      <c r="B115" s="5" t="s">
        <v>15</v>
      </c>
      <c r="C115" s="668">
        <v>4144</v>
      </c>
      <c r="D115" s="669">
        <v>2801</v>
      </c>
      <c r="E115" s="670">
        <v>2702</v>
      </c>
      <c r="F115" s="671">
        <v>1366</v>
      </c>
      <c r="G115" s="672">
        <v>67.599999999999994</v>
      </c>
    </row>
    <row r="116" spans="2:7" s="3" customFormat="1" ht="12.6" customHeight="1" x14ac:dyDescent="0.15">
      <c r="B116" s="6" t="s">
        <v>43</v>
      </c>
      <c r="C116" s="648">
        <f>SUM(C117:C120)</f>
        <v>32963</v>
      </c>
      <c r="D116" s="649">
        <f>SUM(D117:D120)</f>
        <v>23487</v>
      </c>
      <c r="E116" s="650">
        <f>SUM(E117:E120)</f>
        <v>23034</v>
      </c>
      <c r="F116" s="651">
        <f>SUM(F117:F120)</f>
        <v>10805</v>
      </c>
      <c r="G116" s="652">
        <v>71.3</v>
      </c>
    </row>
    <row r="117" spans="2:7" s="3" customFormat="1" ht="12.6" customHeight="1" x14ac:dyDescent="0.15">
      <c r="B117" s="4" t="s">
        <v>12</v>
      </c>
      <c r="C117" s="658">
        <v>7816</v>
      </c>
      <c r="D117" s="659">
        <v>5268</v>
      </c>
      <c r="E117" s="660">
        <v>5233</v>
      </c>
      <c r="F117" s="661">
        <v>2220</v>
      </c>
      <c r="G117" s="662">
        <v>67.400000000000006</v>
      </c>
    </row>
    <row r="118" spans="2:7" s="3" customFormat="1" ht="12.6" customHeight="1" x14ac:dyDescent="0.15">
      <c r="B118" s="4" t="s">
        <v>13</v>
      </c>
      <c r="C118" s="658">
        <v>11422</v>
      </c>
      <c r="D118" s="659">
        <v>8345</v>
      </c>
      <c r="E118" s="660">
        <v>8176</v>
      </c>
      <c r="F118" s="661">
        <v>4199</v>
      </c>
      <c r="G118" s="662">
        <v>73.099999999999994</v>
      </c>
    </row>
    <row r="119" spans="2:7" s="3" customFormat="1" ht="12.6" customHeight="1" x14ac:dyDescent="0.15">
      <c r="B119" s="4" t="s">
        <v>14</v>
      </c>
      <c r="C119" s="658">
        <v>9513</v>
      </c>
      <c r="D119" s="659">
        <v>7080</v>
      </c>
      <c r="E119" s="660">
        <v>6929</v>
      </c>
      <c r="F119" s="661">
        <v>3042</v>
      </c>
      <c r="G119" s="662">
        <v>74.400000000000006</v>
      </c>
    </row>
    <row r="120" spans="2:7" s="3" customFormat="1" ht="12.6" customHeight="1" x14ac:dyDescent="0.15">
      <c r="B120" s="5" t="s">
        <v>15</v>
      </c>
      <c r="C120" s="668">
        <v>4212</v>
      </c>
      <c r="D120" s="669">
        <v>2794</v>
      </c>
      <c r="E120" s="670">
        <v>2696</v>
      </c>
      <c r="F120" s="671">
        <v>1344</v>
      </c>
      <c r="G120" s="672">
        <v>66.3</v>
      </c>
    </row>
    <row r="121" spans="2:7" s="3" customFormat="1" ht="12.6" customHeight="1" x14ac:dyDescent="0.15">
      <c r="B121" s="6" t="s">
        <v>514</v>
      </c>
      <c r="C121" s="648">
        <f>SUM(C122:C125)</f>
        <v>33383</v>
      </c>
      <c r="D121" s="649">
        <f>SUM(D122:D125)</f>
        <v>22960</v>
      </c>
      <c r="E121" s="650">
        <f>SUM(E122:E125)</f>
        <v>22510</v>
      </c>
      <c r="F121" s="651">
        <f>SUM(F122:F125)</f>
        <v>11523</v>
      </c>
      <c r="G121" s="652">
        <f>D121/C121*100</f>
        <v>68.777521492975467</v>
      </c>
    </row>
    <row r="122" spans="2:7" s="3" customFormat="1" ht="12.6" customHeight="1" x14ac:dyDescent="0.15">
      <c r="B122" s="4" t="s">
        <v>12</v>
      </c>
      <c r="C122" s="658">
        <v>7836</v>
      </c>
      <c r="D122" s="659">
        <v>5155</v>
      </c>
      <c r="E122" s="660">
        <v>5120</v>
      </c>
      <c r="F122" s="661">
        <v>2425</v>
      </c>
      <c r="G122" s="662">
        <f>D122/C122*100</f>
        <v>65.786115364982138</v>
      </c>
    </row>
    <row r="123" spans="2:7" s="3" customFormat="1" ht="12.6" customHeight="1" x14ac:dyDescent="0.15">
      <c r="B123" s="4" t="s">
        <v>13</v>
      </c>
      <c r="C123" s="658">
        <v>11590</v>
      </c>
      <c r="D123" s="659">
        <v>8125</v>
      </c>
      <c r="E123" s="660">
        <v>7956</v>
      </c>
      <c r="F123" s="661">
        <v>4386</v>
      </c>
      <c r="G123" s="662">
        <f t="shared" ref="G123:G124" si="2">D123/C123*100</f>
        <v>70.103537532355475</v>
      </c>
    </row>
    <row r="124" spans="2:7" s="3" customFormat="1" ht="12.6" customHeight="1" x14ac:dyDescent="0.15">
      <c r="B124" s="4" t="s">
        <v>14</v>
      </c>
      <c r="C124" s="658">
        <v>9701</v>
      </c>
      <c r="D124" s="659">
        <v>6941</v>
      </c>
      <c r="E124" s="660">
        <v>6791</v>
      </c>
      <c r="F124" s="661">
        <v>3365</v>
      </c>
      <c r="G124" s="662">
        <f t="shared" si="2"/>
        <v>71.549324811875053</v>
      </c>
    </row>
    <row r="125" spans="2:7" s="3" customFormat="1" ht="12.6" customHeight="1" x14ac:dyDescent="0.15">
      <c r="B125" s="5" t="s">
        <v>15</v>
      </c>
      <c r="C125" s="668">
        <v>4256</v>
      </c>
      <c r="D125" s="669">
        <v>2739</v>
      </c>
      <c r="E125" s="670">
        <v>2643</v>
      </c>
      <c r="F125" s="671">
        <v>1347</v>
      </c>
      <c r="G125" s="672">
        <f>D125/C125*100</f>
        <v>64.356203007518801</v>
      </c>
    </row>
    <row r="126" spans="2:7" s="3" customFormat="1" ht="15" customHeight="1" x14ac:dyDescent="0.15">
      <c r="B126" s="673" t="s">
        <v>515</v>
      </c>
      <c r="C126" s="674"/>
      <c r="D126" s="674"/>
      <c r="E126" s="674"/>
      <c r="F126" s="674"/>
      <c r="G126" s="675"/>
    </row>
    <row r="127" spans="2:7" ht="15" customHeight="1" x14ac:dyDescent="0.15">
      <c r="B127" s="676" t="s">
        <v>516</v>
      </c>
      <c r="C127" s="677"/>
      <c r="D127" s="677"/>
      <c r="E127" s="677"/>
      <c r="F127" s="677"/>
      <c r="G127" s="678"/>
    </row>
    <row r="128" spans="2:7" x14ac:dyDescent="0.15">
      <c r="E128" s="679"/>
    </row>
  </sheetData>
  <mergeCells count="2">
    <mergeCell ref="B4:B5"/>
    <mergeCell ref="D4:F4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Ｐゴシック,標準"15.交通・通信</oddHeader>
    <oddFooter>&amp;C&amp;"ＭＳ Ｐゴシック,標準"-113-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ADA6-4D3A-4894-A9A4-040241E0E8B5}">
  <dimension ref="A1:J69"/>
  <sheetViews>
    <sheetView showGridLines="0" zoomScaleNormal="100" zoomScaleSheetLayoutView="100" workbookViewId="0">
      <selection activeCell="E53" sqref="E53"/>
    </sheetView>
  </sheetViews>
  <sheetFormatPr defaultColWidth="8" defaultRowHeight="13.5" x14ac:dyDescent="0.15"/>
  <cols>
    <col min="1" max="1" width="1.625" style="39" customWidth="1"/>
    <col min="2" max="8" width="12.5" style="39" customWidth="1"/>
    <col min="9" max="16384" width="8" style="39"/>
  </cols>
  <sheetData>
    <row r="1" spans="1:9" ht="30" customHeight="1" x14ac:dyDescent="0.15">
      <c r="A1" s="2" t="s">
        <v>0</v>
      </c>
      <c r="B1" s="2"/>
      <c r="C1" s="3"/>
      <c r="D1" s="3"/>
      <c r="E1" s="3"/>
      <c r="F1" s="3"/>
      <c r="G1" s="3"/>
      <c r="H1" s="3"/>
      <c r="I1" s="1"/>
    </row>
    <row r="2" spans="1:9" ht="7.5" customHeight="1" x14ac:dyDescent="0.15">
      <c r="A2" s="2"/>
      <c r="B2" s="2"/>
      <c r="C2" s="3"/>
      <c r="D2" s="3"/>
      <c r="E2" s="3"/>
      <c r="F2" s="3"/>
      <c r="G2" s="3"/>
      <c r="H2" s="3"/>
      <c r="I2" s="1"/>
    </row>
    <row r="3" spans="1:9" ht="22.5" customHeight="1" x14ac:dyDescent="0.15">
      <c r="A3" s="2"/>
      <c r="B3" s="1" t="s">
        <v>1</v>
      </c>
      <c r="C3" s="3"/>
      <c r="D3" s="3"/>
      <c r="E3" s="3"/>
      <c r="F3" s="3"/>
      <c r="G3" s="3"/>
      <c r="H3" s="21" t="s">
        <v>2</v>
      </c>
      <c r="I3" s="1"/>
    </row>
    <row r="4" spans="1:9" ht="18.75" customHeight="1" x14ac:dyDescent="0.15">
      <c r="A4" s="3"/>
      <c r="B4" s="46" t="s">
        <v>3</v>
      </c>
      <c r="C4" s="46" t="s">
        <v>4</v>
      </c>
      <c r="D4" s="48" t="s">
        <v>5</v>
      </c>
      <c r="E4" s="49"/>
      <c r="F4" s="46" t="s">
        <v>6</v>
      </c>
      <c r="G4" s="46" t="s">
        <v>7</v>
      </c>
      <c r="H4" s="44" t="s">
        <v>8</v>
      </c>
      <c r="I4" s="3"/>
    </row>
    <row r="5" spans="1:9" ht="18.75" customHeight="1" x14ac:dyDescent="0.15">
      <c r="A5" s="3"/>
      <c r="B5" s="47"/>
      <c r="C5" s="47"/>
      <c r="D5" s="34" t="s">
        <v>9</v>
      </c>
      <c r="E5" s="35" t="s">
        <v>10</v>
      </c>
      <c r="F5" s="47"/>
      <c r="G5" s="47"/>
      <c r="H5" s="45"/>
      <c r="I5" s="3"/>
    </row>
    <row r="6" spans="1:9" ht="15" hidden="1" customHeight="1" x14ac:dyDescent="0.15">
      <c r="A6" s="3"/>
      <c r="B6" s="6" t="s">
        <v>11</v>
      </c>
      <c r="C6" s="7">
        <v>907.7</v>
      </c>
      <c r="D6" s="10">
        <v>19.7</v>
      </c>
      <c r="E6" s="11">
        <v>887.9</v>
      </c>
      <c r="F6" s="7">
        <v>31.8</v>
      </c>
      <c r="G6" s="7">
        <v>184.7</v>
      </c>
      <c r="H6" s="7">
        <v>691.2</v>
      </c>
      <c r="I6" s="28"/>
    </row>
    <row r="7" spans="1:9" ht="15" hidden="1" customHeight="1" x14ac:dyDescent="0.15">
      <c r="A7" s="3"/>
      <c r="B7" s="4" t="s">
        <v>12</v>
      </c>
      <c r="C7" s="8">
        <v>247.9</v>
      </c>
      <c r="D7" s="12">
        <v>6</v>
      </c>
      <c r="E7" s="13">
        <v>241.9</v>
      </c>
      <c r="F7" s="8">
        <v>10.199999999999999</v>
      </c>
      <c r="G7" s="8">
        <v>39.5</v>
      </c>
      <c r="H7" s="8">
        <v>198.2</v>
      </c>
      <c r="I7" s="28"/>
    </row>
    <row r="8" spans="1:9" ht="15" hidden="1" customHeight="1" x14ac:dyDescent="0.15">
      <c r="A8" s="3"/>
      <c r="B8" s="4" t="s">
        <v>13</v>
      </c>
      <c r="C8" s="8">
        <v>303.7</v>
      </c>
      <c r="D8" s="12">
        <v>3.7</v>
      </c>
      <c r="E8" s="13">
        <v>300</v>
      </c>
      <c r="F8" s="8">
        <v>21.6</v>
      </c>
      <c r="G8" s="8">
        <v>65.7</v>
      </c>
      <c r="H8" s="8">
        <v>216.4</v>
      </c>
      <c r="I8" s="28"/>
    </row>
    <row r="9" spans="1:9" ht="15" hidden="1" customHeight="1" x14ac:dyDescent="0.15">
      <c r="A9" s="3"/>
      <c r="B9" s="4" t="s">
        <v>14</v>
      </c>
      <c r="C9" s="8">
        <v>181.6</v>
      </c>
      <c r="D9" s="12">
        <v>5</v>
      </c>
      <c r="E9" s="13">
        <v>176.5</v>
      </c>
      <c r="F9" s="8">
        <v>0</v>
      </c>
      <c r="G9" s="8">
        <v>35.799999999999997</v>
      </c>
      <c r="H9" s="8">
        <v>145.80000000000001</v>
      </c>
      <c r="I9" s="28"/>
    </row>
    <row r="10" spans="1:9" ht="15" hidden="1" customHeight="1" x14ac:dyDescent="0.15">
      <c r="A10" s="3"/>
      <c r="B10" s="5" t="s">
        <v>15</v>
      </c>
      <c r="C10" s="9">
        <v>174.5</v>
      </c>
      <c r="D10" s="14">
        <v>5</v>
      </c>
      <c r="E10" s="15">
        <v>169.5</v>
      </c>
      <c r="F10" s="9">
        <v>0</v>
      </c>
      <c r="G10" s="9">
        <v>43.7</v>
      </c>
      <c r="H10" s="9">
        <v>130.80000000000001</v>
      </c>
      <c r="I10" s="28"/>
    </row>
    <row r="11" spans="1:9" ht="15" hidden="1" customHeight="1" x14ac:dyDescent="0.15">
      <c r="A11" s="3"/>
      <c r="B11" s="6" t="s">
        <v>16</v>
      </c>
      <c r="C11" s="7">
        <v>918</v>
      </c>
      <c r="D11" s="10">
        <v>19.100000000000001</v>
      </c>
      <c r="E11" s="11">
        <v>899</v>
      </c>
      <c r="F11" s="7">
        <v>31.8</v>
      </c>
      <c r="G11" s="7">
        <v>184.4</v>
      </c>
      <c r="H11" s="7">
        <v>701.8</v>
      </c>
      <c r="I11" s="28"/>
    </row>
    <row r="12" spans="1:9" ht="15" hidden="1" customHeight="1" x14ac:dyDescent="0.15">
      <c r="A12" s="3"/>
      <c r="B12" s="4" t="s">
        <v>12</v>
      </c>
      <c r="C12" s="8">
        <v>248.3</v>
      </c>
      <c r="D12" s="12">
        <v>5.9</v>
      </c>
      <c r="E12" s="13">
        <v>242.4</v>
      </c>
      <c r="F12" s="8">
        <v>10.199999999999999</v>
      </c>
      <c r="G12" s="8">
        <v>39.5</v>
      </c>
      <c r="H12" s="8">
        <v>198.6</v>
      </c>
      <c r="I12" s="28"/>
    </row>
    <row r="13" spans="1:9" ht="15" hidden="1" customHeight="1" x14ac:dyDescent="0.15">
      <c r="A13" s="3"/>
      <c r="B13" s="4" t="s">
        <v>13</v>
      </c>
      <c r="C13" s="8">
        <v>308.7</v>
      </c>
      <c r="D13" s="12">
        <v>3.7</v>
      </c>
      <c r="E13" s="13">
        <v>305</v>
      </c>
      <c r="F13" s="8">
        <v>21.6</v>
      </c>
      <c r="G13" s="8">
        <v>65.7</v>
      </c>
      <c r="H13" s="8">
        <v>221.3</v>
      </c>
      <c r="I13" s="28"/>
    </row>
    <row r="14" spans="1:9" ht="15" hidden="1" customHeight="1" x14ac:dyDescent="0.15">
      <c r="A14" s="3"/>
      <c r="B14" s="4" t="s">
        <v>14</v>
      </c>
      <c r="C14" s="8">
        <v>184.3</v>
      </c>
      <c r="D14" s="12">
        <v>4.5999999999999996</v>
      </c>
      <c r="E14" s="13">
        <v>179.8</v>
      </c>
      <c r="F14" s="8">
        <v>0</v>
      </c>
      <c r="G14" s="8">
        <v>35.799999999999997</v>
      </c>
      <c r="H14" s="8">
        <v>148.6</v>
      </c>
      <c r="I14" s="28"/>
    </row>
    <row r="15" spans="1:9" ht="15" hidden="1" customHeight="1" x14ac:dyDescent="0.15">
      <c r="A15" s="3"/>
      <c r="B15" s="5" t="s">
        <v>15</v>
      </c>
      <c r="C15" s="9">
        <v>176.7</v>
      </c>
      <c r="D15" s="14">
        <v>4.9000000000000004</v>
      </c>
      <c r="E15" s="15">
        <v>171.8</v>
      </c>
      <c r="F15" s="9">
        <v>0</v>
      </c>
      <c r="G15" s="9">
        <v>43.4</v>
      </c>
      <c r="H15" s="9">
        <v>133.30000000000001</v>
      </c>
      <c r="I15" s="28"/>
    </row>
    <row r="16" spans="1:9" ht="15" hidden="1" customHeight="1" x14ac:dyDescent="0.15">
      <c r="A16" s="3"/>
      <c r="B16" s="6" t="s">
        <v>17</v>
      </c>
      <c r="C16" s="7">
        <v>925.2</v>
      </c>
      <c r="D16" s="10">
        <v>17.400000000000002</v>
      </c>
      <c r="E16" s="11">
        <v>907.8</v>
      </c>
      <c r="F16" s="7">
        <v>31.8</v>
      </c>
      <c r="G16" s="7">
        <v>184.4</v>
      </c>
      <c r="H16" s="7">
        <v>709</v>
      </c>
      <c r="I16" s="28"/>
    </row>
    <row r="17" spans="1:9" ht="15" hidden="1" customHeight="1" x14ac:dyDescent="0.15">
      <c r="A17" s="3"/>
      <c r="B17" s="4" t="s">
        <v>12</v>
      </c>
      <c r="C17" s="8">
        <v>248.7</v>
      </c>
      <c r="D17" s="12">
        <v>5.7</v>
      </c>
      <c r="E17" s="13">
        <v>243</v>
      </c>
      <c r="F17" s="8">
        <v>10.199999999999999</v>
      </c>
      <c r="G17" s="8">
        <v>39.5</v>
      </c>
      <c r="H17" s="8">
        <v>199</v>
      </c>
      <c r="I17" s="28"/>
    </row>
    <row r="18" spans="1:9" ht="15" hidden="1" customHeight="1" x14ac:dyDescent="0.15">
      <c r="B18" s="4" t="s">
        <v>13</v>
      </c>
      <c r="C18" s="8">
        <v>312</v>
      </c>
      <c r="D18" s="12">
        <v>3.7</v>
      </c>
      <c r="E18" s="13">
        <v>308.3</v>
      </c>
      <c r="F18" s="8">
        <v>21.6</v>
      </c>
      <c r="G18" s="8">
        <v>65.7</v>
      </c>
      <c r="H18" s="8">
        <v>224.7</v>
      </c>
      <c r="I18" s="28"/>
    </row>
    <row r="19" spans="1:9" ht="15" hidden="1" customHeight="1" x14ac:dyDescent="0.15">
      <c r="B19" s="4" t="s">
        <v>14</v>
      </c>
      <c r="C19" s="8">
        <v>187.1</v>
      </c>
      <c r="D19" s="12">
        <v>4.4000000000000004</v>
      </c>
      <c r="E19" s="13">
        <v>182.7</v>
      </c>
      <c r="F19" s="8">
        <v>0</v>
      </c>
      <c r="G19" s="8">
        <v>35.799999999999997</v>
      </c>
      <c r="H19" s="8">
        <v>151.30000000000001</v>
      </c>
      <c r="I19" s="28"/>
    </row>
    <row r="20" spans="1:9" ht="15" hidden="1" customHeight="1" x14ac:dyDescent="0.15">
      <c r="B20" s="5" t="s">
        <v>15</v>
      </c>
      <c r="C20" s="9">
        <v>177.4</v>
      </c>
      <c r="D20" s="14">
        <v>3.6</v>
      </c>
      <c r="E20" s="15">
        <v>173.8</v>
      </c>
      <c r="F20" s="9">
        <v>0</v>
      </c>
      <c r="G20" s="9">
        <v>43.4</v>
      </c>
      <c r="H20" s="9">
        <v>134</v>
      </c>
      <c r="I20" s="28"/>
    </row>
    <row r="21" spans="1:9" ht="15" hidden="1" customHeight="1" x14ac:dyDescent="0.15">
      <c r="B21" s="6" t="s">
        <v>18</v>
      </c>
      <c r="C21" s="7">
        <v>938.8</v>
      </c>
      <c r="D21" s="10">
        <v>17.799999999999997</v>
      </c>
      <c r="E21" s="11">
        <v>920.80000000000007</v>
      </c>
      <c r="F21" s="7">
        <v>31.8</v>
      </c>
      <c r="G21" s="7">
        <v>184.4</v>
      </c>
      <c r="H21" s="7">
        <v>722.5</v>
      </c>
      <c r="I21" s="28"/>
    </row>
    <row r="22" spans="1:9" ht="15" hidden="1" customHeight="1" x14ac:dyDescent="0.15">
      <c r="B22" s="4" t="s">
        <v>12</v>
      </c>
      <c r="C22" s="8">
        <v>253</v>
      </c>
      <c r="D22" s="12">
        <v>5.8</v>
      </c>
      <c r="E22" s="13">
        <v>247.1</v>
      </c>
      <c r="F22" s="8">
        <v>10.199999999999999</v>
      </c>
      <c r="G22" s="8">
        <v>39.5</v>
      </c>
      <c r="H22" s="8">
        <v>203.3</v>
      </c>
      <c r="I22" s="28"/>
    </row>
    <row r="23" spans="1:9" ht="15" hidden="1" customHeight="1" x14ac:dyDescent="0.15">
      <c r="B23" s="4" t="s">
        <v>13</v>
      </c>
      <c r="C23" s="8">
        <v>312</v>
      </c>
      <c r="D23" s="12">
        <v>3.7</v>
      </c>
      <c r="E23" s="13">
        <v>308.3</v>
      </c>
      <c r="F23" s="8">
        <v>21.6</v>
      </c>
      <c r="G23" s="8">
        <v>65.7</v>
      </c>
      <c r="H23" s="8">
        <v>224.7</v>
      </c>
      <c r="I23" s="28"/>
    </row>
    <row r="24" spans="1:9" ht="15" hidden="1" customHeight="1" x14ac:dyDescent="0.15">
      <c r="B24" s="4" t="s">
        <v>14</v>
      </c>
      <c r="C24" s="8">
        <v>193.6</v>
      </c>
      <c r="D24" s="12">
        <v>4.2</v>
      </c>
      <c r="E24" s="13">
        <v>189.3</v>
      </c>
      <c r="F24" s="8">
        <v>0</v>
      </c>
      <c r="G24" s="8">
        <v>35.799999999999997</v>
      </c>
      <c r="H24" s="8">
        <v>157.80000000000001</v>
      </c>
      <c r="I24" s="28"/>
    </row>
    <row r="25" spans="1:9" ht="15" hidden="1" customHeight="1" x14ac:dyDescent="0.15">
      <c r="B25" s="5" t="s">
        <v>15</v>
      </c>
      <c r="C25" s="9">
        <v>180.2</v>
      </c>
      <c r="D25" s="14">
        <v>4.0999999999999996</v>
      </c>
      <c r="E25" s="15">
        <v>176.1</v>
      </c>
      <c r="F25" s="9">
        <v>0</v>
      </c>
      <c r="G25" s="9">
        <v>43.4</v>
      </c>
      <c r="H25" s="9">
        <v>136.69999999999999</v>
      </c>
      <c r="I25" s="28"/>
    </row>
    <row r="26" spans="1:9" ht="15" hidden="1" customHeight="1" x14ac:dyDescent="0.15">
      <c r="B26" s="6" t="s">
        <v>19</v>
      </c>
      <c r="C26" s="7">
        <v>939.9</v>
      </c>
      <c r="D26" s="10">
        <v>18.199999999999996</v>
      </c>
      <c r="E26" s="11">
        <v>921.69999999999993</v>
      </c>
      <c r="F26" s="7">
        <v>31.8</v>
      </c>
      <c r="G26" s="7">
        <v>184.4</v>
      </c>
      <c r="H26" s="7">
        <v>723.7</v>
      </c>
      <c r="I26" s="28"/>
    </row>
    <row r="27" spans="1:9" ht="15" hidden="1" customHeight="1" x14ac:dyDescent="0.15">
      <c r="B27" s="4" t="s">
        <v>12</v>
      </c>
      <c r="C27" s="8">
        <v>253.6</v>
      </c>
      <c r="D27" s="12">
        <v>5.8</v>
      </c>
      <c r="E27" s="13">
        <v>247.7</v>
      </c>
      <c r="F27" s="8">
        <v>10.199999999999999</v>
      </c>
      <c r="G27" s="8">
        <v>39.5</v>
      </c>
      <c r="H27" s="8">
        <v>203.9</v>
      </c>
      <c r="I27" s="28"/>
    </row>
    <row r="28" spans="1:9" ht="15" hidden="1" customHeight="1" x14ac:dyDescent="0.15">
      <c r="B28" s="4" t="s">
        <v>13</v>
      </c>
      <c r="C28" s="8">
        <v>311.89999999999998</v>
      </c>
      <c r="D28" s="12">
        <v>4.0999999999999996</v>
      </c>
      <c r="E28" s="13">
        <v>307.89999999999998</v>
      </c>
      <c r="F28" s="8">
        <v>21.6</v>
      </c>
      <c r="G28" s="8">
        <v>65.7</v>
      </c>
      <c r="H28" s="8">
        <v>224.6</v>
      </c>
      <c r="I28" s="28"/>
    </row>
    <row r="29" spans="1:9" ht="15" hidden="1" customHeight="1" x14ac:dyDescent="0.15">
      <c r="B29" s="4" t="s">
        <v>14</v>
      </c>
      <c r="C29" s="8">
        <v>193.9</v>
      </c>
      <c r="D29" s="12">
        <v>4.2</v>
      </c>
      <c r="E29" s="13">
        <v>189.7</v>
      </c>
      <c r="F29" s="8">
        <v>0</v>
      </c>
      <c r="G29" s="8">
        <v>35.799999999999997</v>
      </c>
      <c r="H29" s="8">
        <v>158.19999999999999</v>
      </c>
      <c r="I29" s="28"/>
    </row>
    <row r="30" spans="1:9" ht="15" hidden="1" customHeight="1" x14ac:dyDescent="0.15">
      <c r="B30" s="5" t="s">
        <v>15</v>
      </c>
      <c r="C30" s="9">
        <v>180.5</v>
      </c>
      <c r="D30" s="14">
        <v>4.0999999999999996</v>
      </c>
      <c r="E30" s="15">
        <v>176.4</v>
      </c>
      <c r="F30" s="9">
        <v>0</v>
      </c>
      <c r="G30" s="9">
        <v>43.4</v>
      </c>
      <c r="H30" s="9">
        <v>137</v>
      </c>
      <c r="I30" s="28"/>
    </row>
    <row r="31" spans="1:9" ht="15" customHeight="1" x14ac:dyDescent="0.15">
      <c r="B31" s="6" t="s">
        <v>20</v>
      </c>
      <c r="C31" s="7">
        <v>945.30000000000007</v>
      </c>
      <c r="D31" s="10">
        <v>18.799999999999997</v>
      </c>
      <c r="E31" s="11">
        <v>926.5</v>
      </c>
      <c r="F31" s="7">
        <v>31.8</v>
      </c>
      <c r="G31" s="7">
        <v>184.4</v>
      </c>
      <c r="H31" s="7">
        <v>729.1</v>
      </c>
      <c r="I31" s="28"/>
    </row>
    <row r="32" spans="1:9" ht="15" customHeight="1" x14ac:dyDescent="0.15">
      <c r="B32" s="4" t="s">
        <v>12</v>
      </c>
      <c r="C32" s="8">
        <v>253.4</v>
      </c>
      <c r="D32" s="12">
        <v>5.8</v>
      </c>
      <c r="E32" s="13">
        <v>247.6</v>
      </c>
      <c r="F32" s="8">
        <v>10.199999999999999</v>
      </c>
      <c r="G32" s="8">
        <v>39.5</v>
      </c>
      <c r="H32" s="8">
        <v>203.7</v>
      </c>
      <c r="I32" s="28"/>
    </row>
    <row r="33" spans="2:10" ht="15" customHeight="1" x14ac:dyDescent="0.15">
      <c r="B33" s="4" t="s">
        <v>13</v>
      </c>
      <c r="C33" s="8">
        <v>313.8</v>
      </c>
      <c r="D33" s="12">
        <v>4.0999999999999996</v>
      </c>
      <c r="E33" s="13">
        <v>309.7</v>
      </c>
      <c r="F33" s="8">
        <v>21.6</v>
      </c>
      <c r="G33" s="8">
        <v>65.7</v>
      </c>
      <c r="H33" s="8">
        <v>226.5</v>
      </c>
      <c r="I33" s="28"/>
    </row>
    <row r="34" spans="2:10" ht="15" customHeight="1" x14ac:dyDescent="0.15">
      <c r="B34" s="4" t="s">
        <v>14</v>
      </c>
      <c r="C34" s="8">
        <v>194.6</v>
      </c>
      <c r="D34" s="12">
        <v>4.2</v>
      </c>
      <c r="E34" s="13">
        <v>190.4</v>
      </c>
      <c r="F34" s="26">
        <v>0</v>
      </c>
      <c r="G34" s="8">
        <v>35.799999999999997</v>
      </c>
      <c r="H34" s="8">
        <v>158.80000000000001</v>
      </c>
      <c r="I34" s="28"/>
      <c r="J34" s="3"/>
    </row>
    <row r="35" spans="2:10" ht="15" customHeight="1" x14ac:dyDescent="0.15">
      <c r="B35" s="5" t="s">
        <v>15</v>
      </c>
      <c r="C35" s="9">
        <v>183.5</v>
      </c>
      <c r="D35" s="14">
        <v>4.7</v>
      </c>
      <c r="E35" s="15">
        <v>178.8</v>
      </c>
      <c r="F35" s="27">
        <v>0</v>
      </c>
      <c r="G35" s="9">
        <v>43.4</v>
      </c>
      <c r="H35" s="9">
        <v>140.1</v>
      </c>
      <c r="I35" s="28"/>
      <c r="J35" s="3"/>
    </row>
    <row r="36" spans="2:10" ht="15" customHeight="1" x14ac:dyDescent="0.15">
      <c r="B36" s="6" t="s">
        <v>21</v>
      </c>
      <c r="C36" s="7">
        <v>952.40000000000009</v>
      </c>
      <c r="D36" s="10">
        <v>18.5</v>
      </c>
      <c r="E36" s="11">
        <v>934</v>
      </c>
      <c r="F36" s="7">
        <v>31.8</v>
      </c>
      <c r="G36" s="7">
        <v>185.29999999999998</v>
      </c>
      <c r="H36" s="7">
        <v>735.4</v>
      </c>
      <c r="I36" s="28"/>
      <c r="J36" s="3"/>
    </row>
    <row r="37" spans="2:10" ht="15" customHeight="1" x14ac:dyDescent="0.15">
      <c r="B37" s="4" t="s">
        <v>12</v>
      </c>
      <c r="C37" s="23">
        <v>255.4</v>
      </c>
      <c r="D37" s="30">
        <v>5.7</v>
      </c>
      <c r="E37" s="33">
        <v>249.8</v>
      </c>
      <c r="F37" s="24">
        <v>10.199999999999999</v>
      </c>
      <c r="G37" s="24">
        <v>39.5</v>
      </c>
      <c r="H37" s="24">
        <v>205.8</v>
      </c>
      <c r="I37" s="28"/>
      <c r="J37" s="3"/>
    </row>
    <row r="38" spans="2:10" ht="15" customHeight="1" x14ac:dyDescent="0.15">
      <c r="B38" s="4" t="s">
        <v>13</v>
      </c>
      <c r="C38" s="23">
        <v>317.10000000000002</v>
      </c>
      <c r="D38" s="30">
        <v>4.0999999999999996</v>
      </c>
      <c r="E38" s="33">
        <v>313</v>
      </c>
      <c r="F38" s="24">
        <v>21.6</v>
      </c>
      <c r="G38" s="24">
        <v>66.599999999999994</v>
      </c>
      <c r="H38" s="24">
        <v>228.9</v>
      </c>
      <c r="I38" s="28"/>
      <c r="J38" s="3"/>
    </row>
    <row r="39" spans="2:10" ht="15" customHeight="1" x14ac:dyDescent="0.15">
      <c r="B39" s="4" t="s">
        <v>14</v>
      </c>
      <c r="C39" s="23">
        <v>194.6</v>
      </c>
      <c r="D39" s="30">
        <v>4.2</v>
      </c>
      <c r="E39" s="33">
        <v>190.4</v>
      </c>
      <c r="F39" s="25" t="s">
        <v>22</v>
      </c>
      <c r="G39" s="24">
        <v>35.799999999999997</v>
      </c>
      <c r="H39" s="24">
        <v>158.80000000000001</v>
      </c>
      <c r="I39" s="28"/>
      <c r="J39" s="3"/>
    </row>
    <row r="40" spans="2:10" ht="15" customHeight="1" x14ac:dyDescent="0.15">
      <c r="B40" s="5" t="s">
        <v>15</v>
      </c>
      <c r="C40" s="23">
        <v>185.3</v>
      </c>
      <c r="D40" s="30">
        <v>4.5</v>
      </c>
      <c r="E40" s="33">
        <v>180.8</v>
      </c>
      <c r="F40" s="25" t="s">
        <v>22</v>
      </c>
      <c r="G40" s="24">
        <v>43.4</v>
      </c>
      <c r="H40" s="24">
        <v>141.9</v>
      </c>
      <c r="I40" s="28"/>
      <c r="J40" s="3"/>
    </row>
    <row r="41" spans="2:10" ht="15" customHeight="1" x14ac:dyDescent="0.15">
      <c r="B41" s="6" t="s">
        <v>23</v>
      </c>
      <c r="C41" s="7">
        <v>959.2</v>
      </c>
      <c r="D41" s="31">
        <v>18.399999999999999</v>
      </c>
      <c r="E41" s="11">
        <v>941</v>
      </c>
      <c r="F41" s="7">
        <v>33.599999999999994</v>
      </c>
      <c r="G41" s="7">
        <v>185.29999999999998</v>
      </c>
      <c r="H41" s="7">
        <v>740.40000000000009</v>
      </c>
      <c r="I41" s="28"/>
      <c r="J41" s="3"/>
    </row>
    <row r="42" spans="2:10" ht="15" customHeight="1" x14ac:dyDescent="0.15">
      <c r="B42" s="4" t="s">
        <v>12</v>
      </c>
      <c r="C42" s="8">
        <v>255.4</v>
      </c>
      <c r="D42" s="32">
        <v>5.7</v>
      </c>
      <c r="E42" s="13">
        <v>249.8</v>
      </c>
      <c r="F42" s="8">
        <v>10.199999999999999</v>
      </c>
      <c r="G42" s="8">
        <v>39.5</v>
      </c>
      <c r="H42" s="8">
        <v>205.8</v>
      </c>
      <c r="I42" s="28"/>
      <c r="J42" s="3"/>
    </row>
    <row r="43" spans="2:10" ht="15" customHeight="1" x14ac:dyDescent="0.15">
      <c r="B43" s="4" t="s">
        <v>13</v>
      </c>
      <c r="C43" s="8">
        <v>322</v>
      </c>
      <c r="D43" s="12">
        <v>4.0999999999999996</v>
      </c>
      <c r="E43" s="13">
        <v>318</v>
      </c>
      <c r="F43" s="8">
        <v>23.4</v>
      </c>
      <c r="G43" s="8">
        <v>66.599999999999994</v>
      </c>
      <c r="H43" s="8">
        <v>232</v>
      </c>
      <c r="I43" s="28"/>
      <c r="J43" s="3"/>
    </row>
    <row r="44" spans="2:10" ht="15" customHeight="1" x14ac:dyDescent="0.15">
      <c r="B44" s="4" t="s">
        <v>14</v>
      </c>
      <c r="C44" s="8">
        <v>195.6</v>
      </c>
      <c r="D44" s="12">
        <v>4</v>
      </c>
      <c r="E44" s="13">
        <v>191.6</v>
      </c>
      <c r="F44" s="22" t="s">
        <v>22</v>
      </c>
      <c r="G44" s="8">
        <v>35.799999999999997</v>
      </c>
      <c r="H44" s="8">
        <v>159.80000000000001</v>
      </c>
      <c r="I44" s="28"/>
      <c r="J44" s="3"/>
    </row>
    <row r="45" spans="2:10" ht="15" customHeight="1" x14ac:dyDescent="0.15">
      <c r="B45" s="5" t="s">
        <v>15</v>
      </c>
      <c r="C45" s="9">
        <v>186.2</v>
      </c>
      <c r="D45" s="14">
        <v>4.5999999999999996</v>
      </c>
      <c r="E45" s="15">
        <v>181.6</v>
      </c>
      <c r="F45" s="22" t="s">
        <v>22</v>
      </c>
      <c r="G45" s="9">
        <v>43.4</v>
      </c>
      <c r="H45" s="9">
        <v>142.80000000000001</v>
      </c>
      <c r="I45" s="28"/>
      <c r="J45" s="3"/>
    </row>
    <row r="46" spans="2:10" ht="15" customHeight="1" x14ac:dyDescent="0.15">
      <c r="B46" s="17" t="s">
        <v>24</v>
      </c>
      <c r="C46" s="18">
        <v>964.6</v>
      </c>
      <c r="D46" s="19">
        <v>18.399999999999999</v>
      </c>
      <c r="E46" s="20">
        <v>946.2</v>
      </c>
      <c r="F46" s="18">
        <v>33.6</v>
      </c>
      <c r="G46" s="18">
        <v>185.3</v>
      </c>
      <c r="H46" s="18">
        <v>745.7</v>
      </c>
      <c r="I46" s="16"/>
      <c r="J46" s="16"/>
    </row>
    <row r="47" spans="2:10" ht="15" customHeight="1" x14ac:dyDescent="0.15">
      <c r="B47" s="17" t="s">
        <v>25</v>
      </c>
      <c r="C47" s="18">
        <v>969.7</v>
      </c>
      <c r="D47" s="19">
        <v>18.399999999999999</v>
      </c>
      <c r="E47" s="20">
        <v>951.3</v>
      </c>
      <c r="F47" s="18">
        <v>33.6</v>
      </c>
      <c r="G47" s="18">
        <v>185.3</v>
      </c>
      <c r="H47" s="18">
        <v>750.8</v>
      </c>
      <c r="I47" s="16"/>
      <c r="J47" s="16"/>
    </row>
    <row r="48" spans="2:10" ht="15" customHeight="1" x14ac:dyDescent="0.15">
      <c r="B48" s="17" t="s">
        <v>26</v>
      </c>
      <c r="C48" s="19">
        <v>986.5</v>
      </c>
      <c r="D48" s="19">
        <v>18.399999999999999</v>
      </c>
      <c r="E48" s="20">
        <v>968.1</v>
      </c>
      <c r="F48" s="18">
        <v>33.700000000000003</v>
      </c>
      <c r="G48" s="18">
        <v>201.9</v>
      </c>
      <c r="H48" s="18">
        <v>750.9</v>
      </c>
      <c r="I48" s="16"/>
      <c r="J48" s="16"/>
    </row>
    <row r="49" spans="2:10" ht="15" customHeight="1" x14ac:dyDescent="0.15">
      <c r="B49" s="17" t="s">
        <v>27</v>
      </c>
      <c r="C49" s="36">
        <v>1014.6</v>
      </c>
      <c r="D49" s="37">
        <v>10.3</v>
      </c>
      <c r="E49" s="38">
        <v>1004.3</v>
      </c>
      <c r="F49" s="36">
        <v>33.700000000000003</v>
      </c>
      <c r="G49" s="36">
        <v>201.9</v>
      </c>
      <c r="H49" s="36">
        <v>779</v>
      </c>
      <c r="I49" s="28"/>
      <c r="J49" s="3"/>
    </row>
    <row r="50" spans="2:10" ht="15" customHeight="1" x14ac:dyDescent="0.15">
      <c r="B50" s="17" t="s">
        <v>28</v>
      </c>
      <c r="C50" s="36">
        <v>1018.1</v>
      </c>
      <c r="D50" s="37">
        <v>7.9</v>
      </c>
      <c r="E50" s="38">
        <v>1010.2</v>
      </c>
      <c r="F50" s="36">
        <v>33.700000000000003</v>
      </c>
      <c r="G50" s="36">
        <v>201.9</v>
      </c>
      <c r="H50" s="36">
        <v>782.5</v>
      </c>
      <c r="I50" s="28"/>
      <c r="J50" s="3"/>
    </row>
    <row r="51" spans="2:10" ht="15" customHeight="1" x14ac:dyDescent="0.15">
      <c r="B51" s="17" t="s">
        <v>29</v>
      </c>
      <c r="C51" s="36">
        <v>1021.5</v>
      </c>
      <c r="D51" s="37">
        <v>10.3</v>
      </c>
      <c r="E51" s="38">
        <v>1011.2</v>
      </c>
      <c r="F51" s="36">
        <v>33.700000000000003</v>
      </c>
      <c r="G51" s="36">
        <v>201.9</v>
      </c>
      <c r="H51" s="36">
        <v>785.9</v>
      </c>
      <c r="I51" s="28"/>
      <c r="J51" s="3"/>
    </row>
    <row r="52" spans="2:10" ht="15" customHeight="1" x14ac:dyDescent="0.15">
      <c r="B52" s="17" t="s">
        <v>30</v>
      </c>
      <c r="C52" s="36">
        <v>1035.4000000000001</v>
      </c>
      <c r="D52" s="37">
        <v>7.1</v>
      </c>
      <c r="E52" s="38">
        <v>1028.3</v>
      </c>
      <c r="F52" s="36">
        <v>33.700000000000003</v>
      </c>
      <c r="G52" s="36">
        <v>201.9</v>
      </c>
      <c r="H52" s="36">
        <v>799.8</v>
      </c>
      <c r="I52" s="28"/>
      <c r="J52" s="3"/>
    </row>
    <row r="53" spans="2:10" ht="15" customHeight="1" x14ac:dyDescent="0.15">
      <c r="B53" s="17" t="s">
        <v>31</v>
      </c>
      <c r="C53" s="36">
        <v>1001.7</v>
      </c>
      <c r="D53" s="37">
        <v>8</v>
      </c>
      <c r="E53" s="38">
        <v>960</v>
      </c>
      <c r="F53" s="36">
        <v>33.700000000000003</v>
      </c>
      <c r="G53" s="36">
        <v>183.6</v>
      </c>
      <c r="H53" s="36">
        <v>794</v>
      </c>
      <c r="I53" s="28"/>
      <c r="J53" s="3"/>
    </row>
    <row r="54" spans="2:10" ht="15" customHeight="1" x14ac:dyDescent="0.15">
      <c r="B54" s="17" t="s">
        <v>32</v>
      </c>
      <c r="C54" s="36">
        <v>1003.2</v>
      </c>
      <c r="D54" s="37">
        <v>7.5</v>
      </c>
      <c r="E54" s="38">
        <v>995.7</v>
      </c>
      <c r="F54" s="36">
        <v>33.700000000000003</v>
      </c>
      <c r="G54" s="36">
        <v>183.6</v>
      </c>
      <c r="H54" s="36">
        <v>785.9</v>
      </c>
      <c r="I54" s="28"/>
      <c r="J54" s="3"/>
    </row>
    <row r="55" spans="2:10" ht="15" customHeight="1" x14ac:dyDescent="0.15">
      <c r="B55" s="17" t="s">
        <v>33</v>
      </c>
      <c r="C55" s="36">
        <v>1004.1</v>
      </c>
      <c r="D55" s="37">
        <v>7.4</v>
      </c>
      <c r="E55" s="38">
        <v>996.7</v>
      </c>
      <c r="F55" s="36">
        <v>33.700000000000003</v>
      </c>
      <c r="G55" s="36">
        <v>183.6</v>
      </c>
      <c r="H55" s="36">
        <v>786.8</v>
      </c>
      <c r="I55" s="28"/>
      <c r="J55" s="3"/>
    </row>
    <row r="56" spans="2:10" ht="15" customHeight="1" x14ac:dyDescent="0.15">
      <c r="B56" s="17" t="s">
        <v>34</v>
      </c>
      <c r="C56" s="36">
        <v>1004.1</v>
      </c>
      <c r="D56" s="37">
        <v>7.4</v>
      </c>
      <c r="E56" s="38">
        <v>996.7</v>
      </c>
      <c r="F56" s="36">
        <v>33.700000000000003</v>
      </c>
      <c r="G56" s="36">
        <v>183.6</v>
      </c>
      <c r="H56" s="36">
        <v>786.8</v>
      </c>
      <c r="I56" s="28"/>
      <c r="J56" s="3"/>
    </row>
    <row r="57" spans="2:10" ht="15" customHeight="1" x14ac:dyDescent="0.15">
      <c r="B57" s="17" t="s">
        <v>35</v>
      </c>
      <c r="C57" s="36">
        <f>SUM(F57:H57)</f>
        <v>1006.2</v>
      </c>
      <c r="D57" s="37">
        <v>7.1</v>
      </c>
      <c r="E57" s="38">
        <f>C57-D57</f>
        <v>999.1</v>
      </c>
      <c r="F57" s="36">
        <v>33.700000000000003</v>
      </c>
      <c r="G57" s="36">
        <v>183.6</v>
      </c>
      <c r="H57" s="36">
        <v>788.9</v>
      </c>
      <c r="I57" s="28"/>
      <c r="J57" s="3"/>
    </row>
    <row r="58" spans="2:10" ht="15" customHeight="1" x14ac:dyDescent="0.15">
      <c r="B58" s="17" t="s">
        <v>36</v>
      </c>
      <c r="C58" s="36">
        <f t="shared" ref="C58:C61" si="0">SUM(F58:H58)</f>
        <v>1007.024</v>
      </c>
      <c r="D58" s="40">
        <v>6.8</v>
      </c>
      <c r="E58" s="38">
        <f t="shared" ref="E58:E61" si="1">C58-D58</f>
        <v>1000.224</v>
      </c>
      <c r="F58" s="41">
        <v>33.655999999999999</v>
      </c>
      <c r="G58" s="41">
        <v>183.56800000000001</v>
      </c>
      <c r="H58" s="41">
        <v>789.8</v>
      </c>
      <c r="I58" s="28"/>
      <c r="J58" s="3"/>
    </row>
    <row r="59" spans="2:10" ht="15" customHeight="1" x14ac:dyDescent="0.15">
      <c r="B59" s="17" t="s">
        <v>37</v>
      </c>
      <c r="C59" s="36">
        <f t="shared" si="0"/>
        <v>1007.8</v>
      </c>
      <c r="D59" s="42">
        <v>6.8</v>
      </c>
      <c r="E59" s="38">
        <f t="shared" si="1"/>
        <v>1001</v>
      </c>
      <c r="F59" s="41">
        <v>33.700000000000003</v>
      </c>
      <c r="G59" s="41">
        <v>183.6</v>
      </c>
      <c r="H59" s="41">
        <v>790.5</v>
      </c>
      <c r="I59" s="28"/>
      <c r="J59" s="3"/>
    </row>
    <row r="60" spans="2:10" ht="15" customHeight="1" x14ac:dyDescent="0.15">
      <c r="B60" s="17" t="s">
        <v>39</v>
      </c>
      <c r="C60" s="36">
        <f t="shared" si="0"/>
        <v>1007.8</v>
      </c>
      <c r="D60" s="42">
        <v>6.8</v>
      </c>
      <c r="E60" s="38">
        <f t="shared" si="1"/>
        <v>1001</v>
      </c>
      <c r="F60" s="41">
        <v>33.700000000000003</v>
      </c>
      <c r="G60" s="41">
        <v>183.6</v>
      </c>
      <c r="H60" s="41">
        <v>790.5</v>
      </c>
      <c r="I60" s="28"/>
      <c r="J60" s="3"/>
    </row>
    <row r="61" spans="2:10" ht="15" customHeight="1" x14ac:dyDescent="0.15">
      <c r="B61" s="17" t="s">
        <v>40</v>
      </c>
      <c r="C61" s="36">
        <f t="shared" si="0"/>
        <v>1007.771</v>
      </c>
      <c r="D61" s="42">
        <v>6.8</v>
      </c>
      <c r="E61" s="38">
        <f t="shared" si="1"/>
        <v>1000.971</v>
      </c>
      <c r="F61" s="41">
        <v>33.700000000000003</v>
      </c>
      <c r="G61" s="41">
        <v>183.6</v>
      </c>
      <c r="H61" s="41">
        <v>790.471</v>
      </c>
      <c r="I61" s="28"/>
      <c r="J61" s="3"/>
    </row>
    <row r="62" spans="2:10" ht="15" customHeight="1" x14ac:dyDescent="0.15">
      <c r="B62" s="17" t="s">
        <v>41</v>
      </c>
      <c r="C62" s="41">
        <v>1008.3</v>
      </c>
      <c r="D62" s="42">
        <v>6.7</v>
      </c>
      <c r="E62" s="43">
        <v>1001.7</v>
      </c>
      <c r="F62" s="41">
        <v>33.700000000000003</v>
      </c>
      <c r="G62" s="41">
        <v>183.6</v>
      </c>
      <c r="H62" s="41">
        <v>791.10199999999998</v>
      </c>
      <c r="I62" s="28"/>
      <c r="J62" s="3"/>
    </row>
    <row r="63" spans="2:10" ht="15" customHeight="1" x14ac:dyDescent="0.15">
      <c r="B63" s="17" t="s">
        <v>42</v>
      </c>
      <c r="C63" s="41">
        <v>1008.7</v>
      </c>
      <c r="D63" s="42">
        <v>6.7</v>
      </c>
      <c r="E63" s="43">
        <v>1002</v>
      </c>
      <c r="F63" s="41">
        <v>33.700000000000003</v>
      </c>
      <c r="G63" s="41">
        <v>183.6</v>
      </c>
      <c r="H63" s="41">
        <v>791.4</v>
      </c>
      <c r="I63" s="28"/>
      <c r="J63" s="3"/>
    </row>
    <row r="64" spans="2:10" ht="15" customHeight="1" x14ac:dyDescent="0.15">
      <c r="B64" s="17" t="s">
        <v>43</v>
      </c>
      <c r="C64" s="41">
        <v>1010.3</v>
      </c>
      <c r="D64" s="42">
        <v>6.4</v>
      </c>
      <c r="E64" s="43">
        <v>1003.8</v>
      </c>
      <c r="F64" s="41">
        <v>33.700000000000003</v>
      </c>
      <c r="G64" s="41">
        <v>183.7</v>
      </c>
      <c r="H64" s="41">
        <v>792.9</v>
      </c>
      <c r="I64" s="28"/>
      <c r="J64" s="3"/>
    </row>
    <row r="65" spans="2:10" ht="15" customHeight="1" x14ac:dyDescent="0.15">
      <c r="B65" s="17" t="s">
        <v>44</v>
      </c>
      <c r="C65" s="41">
        <v>1010.6</v>
      </c>
      <c r="D65" s="42">
        <v>6.4</v>
      </c>
      <c r="E65" s="43">
        <v>1004.1</v>
      </c>
      <c r="F65" s="41">
        <v>33.700000000000003</v>
      </c>
      <c r="G65" s="41">
        <v>183.7</v>
      </c>
      <c r="H65" s="41">
        <v>793.2</v>
      </c>
      <c r="I65" s="28"/>
      <c r="J65" s="3"/>
    </row>
    <row r="66" spans="2:10" ht="15" customHeight="1" x14ac:dyDescent="0.15">
      <c r="B66" s="3" t="s">
        <v>38</v>
      </c>
      <c r="C66" s="3"/>
      <c r="D66" s="3"/>
      <c r="E66" s="3"/>
      <c r="F66" s="3"/>
      <c r="G66" s="3"/>
      <c r="H66" s="29"/>
      <c r="I66" s="1"/>
      <c r="J66" s="1"/>
    </row>
    <row r="67" spans="2:10" x14ac:dyDescent="0.15">
      <c r="B67" s="1"/>
      <c r="C67" s="3"/>
      <c r="D67" s="3"/>
      <c r="E67" s="3"/>
      <c r="F67" s="3"/>
      <c r="G67" s="3"/>
      <c r="H67" s="29"/>
      <c r="I67" s="1"/>
      <c r="J67" s="1"/>
    </row>
    <row r="68" spans="2:10" x14ac:dyDescent="0.15">
      <c r="B68" s="3"/>
      <c r="C68" s="3"/>
      <c r="D68" s="3"/>
      <c r="E68" s="3"/>
      <c r="F68" s="3"/>
      <c r="G68" s="3"/>
      <c r="H68" s="3"/>
      <c r="I68" s="1"/>
      <c r="J68" s="1"/>
    </row>
    <row r="69" spans="2:10" x14ac:dyDescent="0.15">
      <c r="B69" s="3"/>
      <c r="C69" s="3"/>
      <c r="D69" s="3"/>
      <c r="E69" s="3"/>
      <c r="F69" s="3"/>
      <c r="G69" s="3"/>
      <c r="H69" s="3"/>
      <c r="I69" s="1"/>
      <c r="J69" s="1"/>
    </row>
  </sheetData>
  <mergeCells count="6">
    <mergeCell ref="H4:H5"/>
    <mergeCell ref="B4:B5"/>
    <mergeCell ref="C4:C5"/>
    <mergeCell ref="D4:E4"/>
    <mergeCell ref="F4:F5"/>
    <mergeCell ref="G4:G5"/>
  </mergeCells>
  <phoneticPr fontId="7"/>
  <pageMargins left="0.59055118110236227" right="0.59055118110236227" top="0.78740157480314965" bottom="0.78740157480314965" header="0.39370078740157483" footer="0.39370078740157483"/>
  <pageSetup paperSize="9" fitToWidth="0" fitToHeight="0" orientation="portrait" r:id="rId1"/>
  <headerFooter>
    <oddHeader>&amp;R&amp;"ＭＳ Ｐゴシック,標準"15.交通・通信</oddHeader>
    <oddFooter>&amp;C&amp;"ＭＳ Ｐゴシック,標準"-102-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0678-6946-46AB-81B3-4F25926AB113}">
  <dimension ref="A1:N45"/>
  <sheetViews>
    <sheetView showGridLines="0" view="pageBreakPreview" zoomScaleNormal="85" zoomScaleSheetLayoutView="100" zoomScalePageLayoutView="70" workbookViewId="0">
      <selection activeCell="F11" sqref="F11"/>
    </sheetView>
  </sheetViews>
  <sheetFormatPr defaultColWidth="8" defaultRowHeight="13.5" x14ac:dyDescent="0.15"/>
  <cols>
    <col min="1" max="1" width="1.625" style="1" customWidth="1"/>
    <col min="2" max="2" width="6.625" style="3" customWidth="1"/>
    <col min="3" max="3" width="4.625" style="3" customWidth="1"/>
    <col min="4" max="4" width="12.625" style="59" customWidth="1"/>
    <col min="5" max="6" width="14.125" style="3" customWidth="1"/>
    <col min="7" max="7" width="7.375" style="60" customWidth="1"/>
    <col min="8" max="8" width="6.625" style="60" customWidth="1"/>
    <col min="9" max="9" width="7.625" style="1" customWidth="1"/>
    <col min="10" max="11" width="7.125" style="1" customWidth="1"/>
    <col min="12" max="12" width="1.25" style="1" customWidth="1"/>
    <col min="13" max="16384" width="8" style="1"/>
  </cols>
  <sheetData>
    <row r="1" spans="1:13" ht="30" customHeight="1" x14ac:dyDescent="0.15">
      <c r="A1" s="58" t="s">
        <v>71</v>
      </c>
    </row>
    <row r="2" spans="1:13" ht="7.5" customHeight="1" x14ac:dyDescent="0.15">
      <c r="A2" s="58"/>
    </row>
    <row r="3" spans="1:13" s="3" customFormat="1" ht="22.5" customHeight="1" x14ac:dyDescent="0.15">
      <c r="B3" s="61" t="s">
        <v>72</v>
      </c>
      <c r="D3" s="59"/>
      <c r="G3" s="60"/>
      <c r="H3" s="60"/>
      <c r="J3" s="62"/>
      <c r="K3" s="62" t="s">
        <v>73</v>
      </c>
    </row>
    <row r="4" spans="1:13" s="3" customFormat="1" ht="18.75" customHeight="1" x14ac:dyDescent="0.15">
      <c r="B4" s="63" t="s">
        <v>74</v>
      </c>
      <c r="C4" s="64" t="s">
        <v>75</v>
      </c>
      <c r="D4" s="65" t="s">
        <v>76</v>
      </c>
      <c r="E4" s="66" t="s">
        <v>77</v>
      </c>
      <c r="F4" s="66" t="s">
        <v>78</v>
      </c>
      <c r="G4" s="67" t="s">
        <v>79</v>
      </c>
      <c r="H4" s="67"/>
      <c r="I4" s="66" t="s">
        <v>80</v>
      </c>
      <c r="J4" s="66"/>
      <c r="K4" s="66"/>
    </row>
    <row r="5" spans="1:13" s="3" customFormat="1" ht="30" customHeight="1" x14ac:dyDescent="0.15">
      <c r="B5" s="68"/>
      <c r="C5" s="69"/>
      <c r="D5" s="65"/>
      <c r="E5" s="66"/>
      <c r="F5" s="66"/>
      <c r="G5" s="70" t="s">
        <v>81</v>
      </c>
      <c r="H5" s="71" t="s">
        <v>4</v>
      </c>
      <c r="I5" s="72" t="s">
        <v>82</v>
      </c>
      <c r="J5" s="73" t="s">
        <v>83</v>
      </c>
      <c r="K5" s="74" t="s">
        <v>84</v>
      </c>
    </row>
    <row r="6" spans="1:13" s="3" customFormat="1" ht="16.5" customHeight="1" x14ac:dyDescent="0.15">
      <c r="B6" s="75"/>
      <c r="C6" s="76">
        <v>8</v>
      </c>
      <c r="D6" s="77" t="s">
        <v>85</v>
      </c>
      <c r="E6" s="78" t="s">
        <v>86</v>
      </c>
      <c r="F6" s="79" t="s">
        <v>87</v>
      </c>
      <c r="G6" s="80">
        <v>100338</v>
      </c>
      <c r="H6" s="81">
        <v>100338</v>
      </c>
      <c r="I6" s="82">
        <v>8324</v>
      </c>
      <c r="J6" s="83">
        <v>8324</v>
      </c>
      <c r="K6" s="84">
        <v>8324</v>
      </c>
    </row>
    <row r="7" spans="1:13" s="3" customFormat="1" ht="16.5" customHeight="1" x14ac:dyDescent="0.15">
      <c r="B7" s="75" t="s">
        <v>88</v>
      </c>
      <c r="C7" s="85">
        <v>305</v>
      </c>
      <c r="D7" s="86" t="s">
        <v>89</v>
      </c>
      <c r="E7" s="87" t="s">
        <v>90</v>
      </c>
      <c r="F7" s="88" t="s">
        <v>91</v>
      </c>
      <c r="G7" s="89">
        <v>107564</v>
      </c>
      <c r="H7" s="90">
        <v>107494</v>
      </c>
      <c r="I7" s="91">
        <v>10208</v>
      </c>
      <c r="J7" s="92">
        <v>10208</v>
      </c>
      <c r="K7" s="93">
        <v>10208</v>
      </c>
    </row>
    <row r="8" spans="1:13" s="3" customFormat="1" ht="16.5" customHeight="1" x14ac:dyDescent="0.15">
      <c r="B8" s="94"/>
      <c r="C8" s="95">
        <v>364</v>
      </c>
      <c r="D8" s="96" t="s">
        <v>92</v>
      </c>
      <c r="E8" s="97" t="s">
        <v>93</v>
      </c>
      <c r="F8" s="98" t="s">
        <v>94</v>
      </c>
      <c r="G8" s="99">
        <v>54963</v>
      </c>
      <c r="H8" s="100">
        <v>31915</v>
      </c>
      <c r="I8" s="101">
        <v>15124</v>
      </c>
      <c r="J8" s="102">
        <v>15124</v>
      </c>
      <c r="K8" s="103">
        <v>15124</v>
      </c>
      <c r="M8" s="104"/>
    </row>
    <row r="9" spans="1:13" s="3" customFormat="1" ht="16.5" customHeight="1" x14ac:dyDescent="0.15">
      <c r="B9" s="105" t="s">
        <v>95</v>
      </c>
      <c r="C9" s="106">
        <v>5</v>
      </c>
      <c r="D9" s="107" t="s">
        <v>96</v>
      </c>
      <c r="E9" s="108" t="s">
        <v>97</v>
      </c>
      <c r="F9" s="109" t="s">
        <v>94</v>
      </c>
      <c r="G9" s="110">
        <v>32928</v>
      </c>
      <c r="H9" s="111">
        <v>22751</v>
      </c>
      <c r="I9" s="82">
        <v>7692</v>
      </c>
      <c r="J9" s="112">
        <v>7692</v>
      </c>
      <c r="K9" s="113">
        <v>7692</v>
      </c>
    </row>
    <row r="10" spans="1:13" s="3" customFormat="1" ht="16.5" customHeight="1" x14ac:dyDescent="0.15">
      <c r="B10" s="114"/>
      <c r="C10" s="85">
        <v>7</v>
      </c>
      <c r="D10" s="86" t="s">
        <v>98</v>
      </c>
      <c r="E10" s="87" t="s">
        <v>99</v>
      </c>
      <c r="F10" s="88" t="s">
        <v>100</v>
      </c>
      <c r="G10" s="89">
        <v>12860</v>
      </c>
      <c r="H10" s="90">
        <v>11606</v>
      </c>
      <c r="I10" s="91">
        <v>11606</v>
      </c>
      <c r="J10" s="92">
        <v>11606</v>
      </c>
      <c r="K10" s="93">
        <v>11606</v>
      </c>
    </row>
    <row r="11" spans="1:13" s="3" customFormat="1" ht="16.5" customHeight="1" x14ac:dyDescent="0.15">
      <c r="B11" s="114"/>
      <c r="C11" s="85">
        <v>9</v>
      </c>
      <c r="D11" s="86" t="s">
        <v>101</v>
      </c>
      <c r="E11" s="115" t="s">
        <v>102</v>
      </c>
      <c r="F11" s="116" t="s">
        <v>103</v>
      </c>
      <c r="G11" s="117">
        <v>12046</v>
      </c>
      <c r="H11" s="118">
        <v>12046</v>
      </c>
      <c r="I11" s="91">
        <v>4204</v>
      </c>
      <c r="J11" s="92">
        <v>4204</v>
      </c>
      <c r="K11" s="93">
        <v>4204</v>
      </c>
    </row>
    <row r="12" spans="1:13" s="3" customFormat="1" ht="16.5" customHeight="1" x14ac:dyDescent="0.15">
      <c r="B12" s="114"/>
      <c r="C12" s="85">
        <v>10</v>
      </c>
      <c r="D12" s="86" t="s">
        <v>104</v>
      </c>
      <c r="E12" s="115" t="s">
        <v>105</v>
      </c>
      <c r="F12" s="116" t="s">
        <v>106</v>
      </c>
      <c r="G12" s="117">
        <v>24499</v>
      </c>
      <c r="H12" s="118">
        <v>24422</v>
      </c>
      <c r="I12" s="91">
        <v>22178</v>
      </c>
      <c r="J12" s="92">
        <f>21547+631</f>
        <v>22178</v>
      </c>
      <c r="K12" s="93">
        <f>21567+631</f>
        <v>22198</v>
      </c>
    </row>
    <row r="13" spans="1:13" s="3" customFormat="1" ht="16.5" customHeight="1" x14ac:dyDescent="0.15">
      <c r="B13" s="114"/>
      <c r="C13" s="85">
        <v>17</v>
      </c>
      <c r="D13" s="86" t="s">
        <v>107</v>
      </c>
      <c r="E13" s="87" t="s">
        <v>108</v>
      </c>
      <c r="F13" s="88" t="s">
        <v>109</v>
      </c>
      <c r="G13" s="89">
        <v>37940</v>
      </c>
      <c r="H13" s="90">
        <v>32760</v>
      </c>
      <c r="I13" s="91">
        <f>7960+7685</f>
        <v>15645</v>
      </c>
      <c r="J13" s="92">
        <f>7960+7685</f>
        <v>15645</v>
      </c>
      <c r="K13" s="93">
        <f>7960+7685</f>
        <v>15645</v>
      </c>
    </row>
    <row r="14" spans="1:13" s="3" customFormat="1" ht="16.5" customHeight="1" x14ac:dyDescent="0.15">
      <c r="B14" s="114"/>
      <c r="C14" s="85">
        <v>20</v>
      </c>
      <c r="D14" s="86" t="s">
        <v>110</v>
      </c>
      <c r="E14" s="87" t="s">
        <v>111</v>
      </c>
      <c r="F14" s="88" t="s">
        <v>112</v>
      </c>
      <c r="G14" s="89">
        <v>7467</v>
      </c>
      <c r="H14" s="90">
        <v>7467</v>
      </c>
      <c r="I14" s="91">
        <v>7467</v>
      </c>
      <c r="J14" s="92">
        <v>7467</v>
      </c>
      <c r="K14" s="93">
        <v>7467</v>
      </c>
    </row>
    <row r="15" spans="1:13" s="3" customFormat="1" ht="16.5" customHeight="1" x14ac:dyDescent="0.15">
      <c r="B15" s="114"/>
      <c r="C15" s="85">
        <v>29</v>
      </c>
      <c r="D15" s="86" t="s">
        <v>113</v>
      </c>
      <c r="E15" s="115" t="s">
        <v>114</v>
      </c>
      <c r="F15" s="116" t="s">
        <v>115</v>
      </c>
      <c r="G15" s="117">
        <v>24166</v>
      </c>
      <c r="H15" s="118">
        <v>23763</v>
      </c>
      <c r="I15" s="91">
        <f>8095+1795</f>
        <v>9890</v>
      </c>
      <c r="J15" s="92">
        <f>8095+1795</f>
        <v>9890</v>
      </c>
      <c r="K15" s="93">
        <f>8095+1795</f>
        <v>9890</v>
      </c>
    </row>
    <row r="16" spans="1:13" s="3" customFormat="1" ht="16.5" customHeight="1" x14ac:dyDescent="0.15">
      <c r="B16" s="114"/>
      <c r="C16" s="85">
        <v>30</v>
      </c>
      <c r="D16" s="86" t="s">
        <v>116</v>
      </c>
      <c r="E16" s="87" t="s">
        <v>117</v>
      </c>
      <c r="F16" s="88" t="s">
        <v>118</v>
      </c>
      <c r="G16" s="89">
        <v>11079</v>
      </c>
      <c r="H16" s="90">
        <v>11035</v>
      </c>
      <c r="I16" s="117">
        <v>3149</v>
      </c>
      <c r="J16" s="119">
        <v>3149</v>
      </c>
      <c r="K16" s="118">
        <v>3149</v>
      </c>
    </row>
    <row r="17" spans="2:14" s="3" customFormat="1" ht="16.5" customHeight="1" x14ac:dyDescent="0.15">
      <c r="B17" s="120"/>
      <c r="C17" s="95">
        <v>38</v>
      </c>
      <c r="D17" s="96" t="s">
        <v>119</v>
      </c>
      <c r="E17" s="97" t="s">
        <v>118</v>
      </c>
      <c r="F17" s="98" t="s">
        <v>120</v>
      </c>
      <c r="G17" s="99">
        <v>1527</v>
      </c>
      <c r="H17" s="100">
        <v>1394</v>
      </c>
      <c r="I17" s="121">
        <v>1394</v>
      </c>
      <c r="J17" s="122">
        <v>1394</v>
      </c>
      <c r="K17" s="123">
        <v>1394</v>
      </c>
      <c r="N17" s="104"/>
    </row>
    <row r="18" spans="2:14" s="3" customFormat="1" ht="16.5" customHeight="1" x14ac:dyDescent="0.15">
      <c r="B18" s="124" t="s">
        <v>121</v>
      </c>
      <c r="C18" s="106">
        <v>101</v>
      </c>
      <c r="D18" s="107" t="s">
        <v>122</v>
      </c>
      <c r="E18" s="125" t="s">
        <v>99</v>
      </c>
      <c r="F18" s="126" t="s">
        <v>123</v>
      </c>
      <c r="G18" s="127">
        <v>6381</v>
      </c>
      <c r="H18" s="81">
        <v>6262</v>
      </c>
      <c r="I18" s="110">
        <f>H18-3866</f>
        <v>2396</v>
      </c>
      <c r="J18" s="128">
        <v>2396</v>
      </c>
      <c r="K18" s="111">
        <v>2396</v>
      </c>
    </row>
    <row r="19" spans="2:14" ht="16.5" customHeight="1" x14ac:dyDescent="0.15">
      <c r="B19" s="114"/>
      <c r="C19" s="85">
        <v>102</v>
      </c>
      <c r="D19" s="86" t="s">
        <v>124</v>
      </c>
      <c r="E19" s="87" t="s">
        <v>125</v>
      </c>
      <c r="F19" s="88" t="s">
        <v>126</v>
      </c>
      <c r="G19" s="89">
        <v>6560</v>
      </c>
      <c r="H19" s="90">
        <v>4432</v>
      </c>
      <c r="I19" s="129">
        <v>4432</v>
      </c>
      <c r="J19" s="130">
        <v>4432</v>
      </c>
      <c r="K19" s="131">
        <v>4432</v>
      </c>
    </row>
    <row r="20" spans="2:14" ht="16.5" customHeight="1" x14ac:dyDescent="0.15">
      <c r="B20" s="114"/>
      <c r="C20" s="85">
        <v>103</v>
      </c>
      <c r="D20" s="86" t="s">
        <v>127</v>
      </c>
      <c r="E20" s="115" t="s">
        <v>128</v>
      </c>
      <c r="F20" s="116" t="s">
        <v>129</v>
      </c>
      <c r="G20" s="117">
        <v>15983</v>
      </c>
      <c r="H20" s="118">
        <v>15290</v>
      </c>
      <c r="I20" s="129">
        <f>H20-6604</f>
        <v>8686</v>
      </c>
      <c r="J20" s="130">
        <v>8686</v>
      </c>
      <c r="K20" s="131">
        <f>I20-188-29</f>
        <v>8469</v>
      </c>
    </row>
    <row r="21" spans="2:14" ht="16.5" customHeight="1" x14ac:dyDescent="0.15">
      <c r="B21" s="114"/>
      <c r="C21" s="85">
        <v>106</v>
      </c>
      <c r="D21" s="86" t="s">
        <v>130</v>
      </c>
      <c r="E21" s="115" t="s">
        <v>131</v>
      </c>
      <c r="F21" s="116" t="s">
        <v>132</v>
      </c>
      <c r="G21" s="117">
        <v>12314</v>
      </c>
      <c r="H21" s="118">
        <v>10974</v>
      </c>
      <c r="I21" s="129">
        <v>10974</v>
      </c>
      <c r="J21" s="130">
        <v>10974</v>
      </c>
      <c r="K21" s="131">
        <f>H21-498</f>
        <v>10476</v>
      </c>
    </row>
    <row r="22" spans="2:14" ht="16.5" customHeight="1" x14ac:dyDescent="0.15">
      <c r="B22" s="114"/>
      <c r="C22" s="85">
        <v>108</v>
      </c>
      <c r="D22" s="86" t="s">
        <v>133</v>
      </c>
      <c r="E22" s="115" t="s">
        <v>134</v>
      </c>
      <c r="F22" s="116" t="s">
        <v>135</v>
      </c>
      <c r="G22" s="117">
        <v>8613</v>
      </c>
      <c r="H22" s="118">
        <v>5796</v>
      </c>
      <c r="I22" s="129">
        <v>5796</v>
      </c>
      <c r="J22" s="130">
        <v>5796</v>
      </c>
      <c r="K22" s="131">
        <v>5331</v>
      </c>
    </row>
    <row r="23" spans="2:14" ht="16.5" customHeight="1" x14ac:dyDescent="0.15">
      <c r="B23" s="114"/>
      <c r="C23" s="85">
        <v>109</v>
      </c>
      <c r="D23" s="86" t="s">
        <v>136</v>
      </c>
      <c r="E23" s="115" t="s">
        <v>137</v>
      </c>
      <c r="F23" s="116" t="s">
        <v>138</v>
      </c>
      <c r="G23" s="117">
        <v>12602</v>
      </c>
      <c r="H23" s="118">
        <v>10594</v>
      </c>
      <c r="I23" s="129">
        <f>H23-2212</f>
        <v>8382</v>
      </c>
      <c r="J23" s="130">
        <v>8382</v>
      </c>
      <c r="K23" s="131">
        <f>I23-2097</f>
        <v>6285</v>
      </c>
    </row>
    <row r="24" spans="2:14" ht="16.5" customHeight="1" x14ac:dyDescent="0.15">
      <c r="B24" s="114"/>
      <c r="C24" s="85">
        <v>110</v>
      </c>
      <c r="D24" s="86" t="s">
        <v>139</v>
      </c>
      <c r="E24" s="87" t="s">
        <v>140</v>
      </c>
      <c r="F24" s="88" t="s">
        <v>141</v>
      </c>
      <c r="G24" s="89">
        <v>13109</v>
      </c>
      <c r="H24" s="90">
        <v>13071</v>
      </c>
      <c r="I24" s="129">
        <f>H24-3921-2066</f>
        <v>7084</v>
      </c>
      <c r="J24" s="130">
        <v>7084</v>
      </c>
      <c r="K24" s="131">
        <f>I24-2429</f>
        <v>4655</v>
      </c>
    </row>
    <row r="25" spans="2:14" ht="16.5" customHeight="1" x14ac:dyDescent="0.15">
      <c r="B25" s="114"/>
      <c r="C25" s="85">
        <v>112</v>
      </c>
      <c r="D25" s="86" t="s">
        <v>142</v>
      </c>
      <c r="E25" s="87" t="s">
        <v>143</v>
      </c>
      <c r="F25" s="88" t="s">
        <v>144</v>
      </c>
      <c r="G25" s="89">
        <v>31058</v>
      </c>
      <c r="H25" s="90">
        <v>21955</v>
      </c>
      <c r="I25" s="129">
        <v>5136</v>
      </c>
      <c r="J25" s="130">
        <v>5136</v>
      </c>
      <c r="K25" s="131">
        <v>5136</v>
      </c>
    </row>
    <row r="26" spans="2:14" ht="16.5" customHeight="1" x14ac:dyDescent="0.15">
      <c r="B26" s="114"/>
      <c r="C26" s="85">
        <v>119</v>
      </c>
      <c r="D26" s="86" t="s">
        <v>145</v>
      </c>
      <c r="E26" s="87" t="s">
        <v>146</v>
      </c>
      <c r="F26" s="88" t="s">
        <v>147</v>
      </c>
      <c r="G26" s="89">
        <v>383</v>
      </c>
      <c r="H26" s="90">
        <v>383</v>
      </c>
      <c r="I26" s="129">
        <v>383</v>
      </c>
      <c r="J26" s="130">
        <v>383</v>
      </c>
      <c r="K26" s="131">
        <v>383</v>
      </c>
    </row>
    <row r="27" spans="2:14" ht="16.5" customHeight="1" x14ac:dyDescent="0.15">
      <c r="B27" s="114"/>
      <c r="C27" s="85">
        <v>147</v>
      </c>
      <c r="D27" s="86" t="s">
        <v>148</v>
      </c>
      <c r="E27" s="87" t="s">
        <v>149</v>
      </c>
      <c r="F27" s="88" t="s">
        <v>118</v>
      </c>
      <c r="G27" s="89">
        <v>4633</v>
      </c>
      <c r="H27" s="90">
        <v>1881</v>
      </c>
      <c r="I27" s="129">
        <v>1881</v>
      </c>
      <c r="J27" s="130">
        <v>1881</v>
      </c>
      <c r="K27" s="131">
        <v>1881</v>
      </c>
    </row>
    <row r="28" spans="2:14" ht="16.5" customHeight="1" x14ac:dyDescent="0.15">
      <c r="B28" s="114"/>
      <c r="C28" s="85">
        <v>151</v>
      </c>
      <c r="D28" s="86" t="s">
        <v>150</v>
      </c>
      <c r="E28" s="87" t="s">
        <v>151</v>
      </c>
      <c r="F28" s="88" t="s">
        <v>152</v>
      </c>
      <c r="G28" s="89">
        <v>956</v>
      </c>
      <c r="H28" s="90">
        <v>953</v>
      </c>
      <c r="I28" s="129">
        <v>953</v>
      </c>
      <c r="J28" s="130">
        <v>953</v>
      </c>
      <c r="K28" s="131">
        <v>198</v>
      </c>
    </row>
    <row r="29" spans="2:14" ht="16.5" customHeight="1" x14ac:dyDescent="0.15">
      <c r="B29" s="114"/>
      <c r="C29" s="85">
        <v>152</v>
      </c>
      <c r="D29" s="87" t="s">
        <v>153</v>
      </c>
      <c r="E29" s="87" t="s">
        <v>154</v>
      </c>
      <c r="F29" s="88" t="s">
        <v>100</v>
      </c>
      <c r="G29" s="89">
        <v>4211</v>
      </c>
      <c r="H29" s="90">
        <v>4211</v>
      </c>
      <c r="I29" s="129">
        <v>1898</v>
      </c>
      <c r="J29" s="130">
        <v>1898</v>
      </c>
      <c r="K29" s="131">
        <v>1898</v>
      </c>
    </row>
    <row r="30" spans="2:14" ht="16.5" customHeight="1" x14ac:dyDescent="0.15">
      <c r="B30" s="114"/>
      <c r="C30" s="85">
        <v>154</v>
      </c>
      <c r="D30" s="86" t="s">
        <v>155</v>
      </c>
      <c r="E30" s="115" t="s">
        <v>156</v>
      </c>
      <c r="F30" s="116" t="s">
        <v>157</v>
      </c>
      <c r="G30" s="117">
        <v>10702</v>
      </c>
      <c r="H30" s="118">
        <v>10218</v>
      </c>
      <c r="I30" s="129">
        <v>7848</v>
      </c>
      <c r="J30" s="130">
        <v>7848</v>
      </c>
      <c r="K30" s="131">
        <v>4679</v>
      </c>
    </row>
    <row r="31" spans="2:14" ht="16.5" customHeight="1" x14ac:dyDescent="0.15">
      <c r="B31" s="114"/>
      <c r="C31" s="85">
        <v>155</v>
      </c>
      <c r="D31" s="86" t="s">
        <v>158</v>
      </c>
      <c r="E31" s="87" t="s">
        <v>159</v>
      </c>
      <c r="F31" s="88" t="s">
        <v>160</v>
      </c>
      <c r="G31" s="89">
        <v>6049</v>
      </c>
      <c r="H31" s="90">
        <v>5993</v>
      </c>
      <c r="I31" s="129">
        <v>268</v>
      </c>
      <c r="J31" s="130">
        <v>268</v>
      </c>
      <c r="K31" s="131">
        <v>268</v>
      </c>
    </row>
    <row r="32" spans="2:14" ht="16.5" customHeight="1" x14ac:dyDescent="0.15">
      <c r="B32" s="114"/>
      <c r="C32" s="85">
        <v>156</v>
      </c>
      <c r="D32" s="86" t="s">
        <v>161</v>
      </c>
      <c r="E32" s="87" t="s">
        <v>162</v>
      </c>
      <c r="F32" s="88" t="s">
        <v>111</v>
      </c>
      <c r="G32" s="89">
        <v>7528</v>
      </c>
      <c r="H32" s="90">
        <v>7416</v>
      </c>
      <c r="I32" s="129">
        <v>4885</v>
      </c>
      <c r="J32" s="130">
        <v>4885</v>
      </c>
      <c r="K32" s="131">
        <v>4885</v>
      </c>
    </row>
    <row r="33" spans="2:11" ht="16.5" customHeight="1" x14ac:dyDescent="0.15">
      <c r="B33" s="114"/>
      <c r="C33" s="85">
        <v>159</v>
      </c>
      <c r="D33" s="86" t="s">
        <v>163</v>
      </c>
      <c r="E33" s="115" t="s">
        <v>164</v>
      </c>
      <c r="F33" s="116" t="s">
        <v>140</v>
      </c>
      <c r="G33" s="117">
        <v>5230</v>
      </c>
      <c r="H33" s="118">
        <v>5223</v>
      </c>
      <c r="I33" s="129">
        <v>2757</v>
      </c>
      <c r="J33" s="130">
        <v>2757</v>
      </c>
      <c r="K33" s="131">
        <v>2757</v>
      </c>
    </row>
    <row r="34" spans="2:11" ht="16.5" customHeight="1" x14ac:dyDescent="0.15">
      <c r="B34" s="114"/>
      <c r="C34" s="85">
        <v>160</v>
      </c>
      <c r="D34" s="86" t="s">
        <v>165</v>
      </c>
      <c r="E34" s="87" t="s">
        <v>166</v>
      </c>
      <c r="F34" s="88" t="s">
        <v>167</v>
      </c>
      <c r="G34" s="89">
        <v>8854</v>
      </c>
      <c r="H34" s="90">
        <v>8506</v>
      </c>
      <c r="I34" s="129">
        <v>8506</v>
      </c>
      <c r="J34" s="130">
        <v>8506</v>
      </c>
      <c r="K34" s="131">
        <v>8010</v>
      </c>
    </row>
    <row r="35" spans="2:11" ht="16.5" customHeight="1" x14ac:dyDescent="0.15">
      <c r="B35" s="114"/>
      <c r="C35" s="85">
        <v>163</v>
      </c>
      <c r="D35" s="86" t="s">
        <v>168</v>
      </c>
      <c r="E35" s="87" t="s">
        <v>169</v>
      </c>
      <c r="F35" s="88" t="s">
        <v>170</v>
      </c>
      <c r="G35" s="89">
        <v>1892</v>
      </c>
      <c r="H35" s="90">
        <v>1892</v>
      </c>
      <c r="I35" s="129">
        <v>1892</v>
      </c>
      <c r="J35" s="130">
        <v>1892</v>
      </c>
      <c r="K35" s="131">
        <v>1892</v>
      </c>
    </row>
    <row r="36" spans="2:11" ht="16.5" customHeight="1" x14ac:dyDescent="0.15">
      <c r="B36" s="114"/>
      <c r="C36" s="85">
        <v>166</v>
      </c>
      <c r="D36" s="86" t="s">
        <v>171</v>
      </c>
      <c r="E36" s="87" t="s">
        <v>172</v>
      </c>
      <c r="F36" s="88" t="s">
        <v>173</v>
      </c>
      <c r="G36" s="89">
        <v>9501</v>
      </c>
      <c r="H36" s="90">
        <v>7656</v>
      </c>
      <c r="I36" s="129">
        <v>2269</v>
      </c>
      <c r="J36" s="130">
        <v>2269</v>
      </c>
      <c r="K36" s="131">
        <v>0</v>
      </c>
    </row>
    <row r="37" spans="2:11" ht="16.5" customHeight="1" x14ac:dyDescent="0.15">
      <c r="B37" s="114"/>
      <c r="C37" s="85">
        <v>167</v>
      </c>
      <c r="D37" s="86" t="s">
        <v>174</v>
      </c>
      <c r="E37" s="87" t="s">
        <v>175</v>
      </c>
      <c r="F37" s="88" t="s">
        <v>175</v>
      </c>
      <c r="G37" s="89">
        <v>3651</v>
      </c>
      <c r="H37" s="90">
        <v>3419</v>
      </c>
      <c r="I37" s="129">
        <v>3419</v>
      </c>
      <c r="J37" s="130">
        <v>3419</v>
      </c>
      <c r="K37" s="131">
        <v>3419</v>
      </c>
    </row>
    <row r="38" spans="2:11" ht="16.5" customHeight="1" x14ac:dyDescent="0.15">
      <c r="B38" s="114"/>
      <c r="C38" s="85">
        <v>226</v>
      </c>
      <c r="D38" s="86" t="s">
        <v>176</v>
      </c>
      <c r="E38" s="87" t="s">
        <v>146</v>
      </c>
      <c r="F38" s="88" t="s">
        <v>177</v>
      </c>
      <c r="G38" s="89">
        <v>1157</v>
      </c>
      <c r="H38" s="90">
        <v>1137</v>
      </c>
      <c r="I38" s="129">
        <v>1137</v>
      </c>
      <c r="J38" s="130">
        <v>1137</v>
      </c>
      <c r="K38" s="131">
        <v>1137</v>
      </c>
    </row>
    <row r="39" spans="2:11" ht="16.5" customHeight="1" x14ac:dyDescent="0.15">
      <c r="B39" s="114"/>
      <c r="C39" s="85">
        <v>232</v>
      </c>
      <c r="D39" s="87" t="s">
        <v>178</v>
      </c>
      <c r="E39" s="87" t="s">
        <v>179</v>
      </c>
      <c r="F39" s="88" t="s">
        <v>180</v>
      </c>
      <c r="G39" s="89">
        <v>11085</v>
      </c>
      <c r="H39" s="90">
        <v>176</v>
      </c>
      <c r="I39" s="129">
        <v>0</v>
      </c>
      <c r="J39" s="130">
        <v>0</v>
      </c>
      <c r="K39" s="131">
        <v>0</v>
      </c>
    </row>
    <row r="40" spans="2:11" ht="16.5" customHeight="1" x14ac:dyDescent="0.15">
      <c r="B40" s="114"/>
      <c r="C40" s="85">
        <v>234</v>
      </c>
      <c r="D40" s="86" t="s">
        <v>181</v>
      </c>
      <c r="E40" s="87" t="s">
        <v>182</v>
      </c>
      <c r="F40" s="88" t="s">
        <v>183</v>
      </c>
      <c r="G40" s="89">
        <v>969</v>
      </c>
      <c r="H40" s="90">
        <v>800</v>
      </c>
      <c r="I40" s="129">
        <v>800</v>
      </c>
      <c r="J40" s="130">
        <v>800</v>
      </c>
      <c r="K40" s="131">
        <v>800</v>
      </c>
    </row>
    <row r="41" spans="2:11" ht="16.5" customHeight="1" x14ac:dyDescent="0.15">
      <c r="B41" s="114"/>
      <c r="C41" s="85">
        <v>256</v>
      </c>
      <c r="D41" s="86" t="s">
        <v>184</v>
      </c>
      <c r="E41" s="87" t="s">
        <v>111</v>
      </c>
      <c r="F41" s="88" t="s">
        <v>185</v>
      </c>
      <c r="G41" s="89">
        <v>4768</v>
      </c>
      <c r="H41" s="90">
        <v>4768</v>
      </c>
      <c r="I41" s="129">
        <v>3340</v>
      </c>
      <c r="J41" s="130">
        <v>3340</v>
      </c>
      <c r="K41" s="131">
        <v>3340</v>
      </c>
    </row>
    <row r="42" spans="2:11" ht="16.5" customHeight="1" x14ac:dyDescent="0.15">
      <c r="B42" s="114"/>
      <c r="C42" s="85">
        <v>257</v>
      </c>
      <c r="D42" s="86" t="s">
        <v>186</v>
      </c>
      <c r="E42" s="115" t="s">
        <v>164</v>
      </c>
      <c r="F42" s="116" t="s">
        <v>187</v>
      </c>
      <c r="G42" s="117">
        <v>3548</v>
      </c>
      <c r="H42" s="118">
        <v>1719</v>
      </c>
      <c r="I42" s="129">
        <v>1719</v>
      </c>
      <c r="J42" s="130">
        <v>1719</v>
      </c>
      <c r="K42" s="131">
        <v>1719</v>
      </c>
    </row>
    <row r="43" spans="2:11" ht="16.5" customHeight="1" x14ac:dyDescent="0.15">
      <c r="B43" s="132"/>
      <c r="C43" s="95">
        <v>259</v>
      </c>
      <c r="D43" s="96" t="s">
        <v>188</v>
      </c>
      <c r="E43" s="97" t="s">
        <v>189</v>
      </c>
      <c r="F43" s="98" t="s">
        <v>190</v>
      </c>
      <c r="G43" s="133">
        <v>3587</v>
      </c>
      <c r="H43" s="134">
        <v>3587</v>
      </c>
      <c r="I43" s="135">
        <v>3587</v>
      </c>
      <c r="J43" s="136">
        <v>3587</v>
      </c>
      <c r="K43" s="137">
        <v>3587</v>
      </c>
    </row>
    <row r="44" spans="2:11" ht="16.5" customHeight="1" x14ac:dyDescent="0.15">
      <c r="B44" s="3" t="s">
        <v>191</v>
      </c>
      <c r="D44" s="3"/>
      <c r="I44" s="104"/>
      <c r="K44" s="29"/>
    </row>
    <row r="45" spans="2:11" x14ac:dyDescent="0.15">
      <c r="B45" s="1"/>
      <c r="D45" s="3"/>
      <c r="K45" s="29"/>
    </row>
  </sheetData>
  <mergeCells count="9">
    <mergeCell ref="I4:K4"/>
    <mergeCell ref="B9:B17"/>
    <mergeCell ref="B18:B43"/>
    <mergeCell ref="B4:B5"/>
    <mergeCell ref="C4:C5"/>
    <mergeCell ref="D4:D5"/>
    <mergeCell ref="E4:E5"/>
    <mergeCell ref="F4:F5"/>
    <mergeCell ref="G4:H4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Ｐゴシック,標準"15.交通・通信</oddHeader>
    <oddFooter>&amp;C&amp;"ＭＳ Ｐゴシック,標準"-103-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2577-ADD4-4E9F-A6C1-FE87D8BF2C6F}">
  <dimension ref="A1:N45"/>
  <sheetViews>
    <sheetView showGridLines="0" view="pageBreakPreview" topLeftCell="A27" zoomScale="140" zoomScaleNormal="100" zoomScaleSheetLayoutView="140" workbookViewId="0">
      <selection activeCell="F46" sqref="F46"/>
    </sheetView>
  </sheetViews>
  <sheetFormatPr defaultColWidth="8" defaultRowHeight="13.5" x14ac:dyDescent="0.15"/>
  <cols>
    <col min="1" max="1" width="1.625" style="140" customWidth="1"/>
    <col min="2" max="2" width="8.125" style="140" customWidth="1"/>
    <col min="3" max="3" width="5.25" style="140" customWidth="1"/>
    <col min="4" max="10" width="7.25" style="140" customWidth="1"/>
    <col min="11" max="11" width="8" style="140" customWidth="1"/>
    <col min="12" max="13" width="7.25" style="140" customWidth="1"/>
    <col min="14" max="16384" width="8" style="140"/>
  </cols>
  <sheetData>
    <row r="1" spans="1:13" ht="30" customHeight="1" x14ac:dyDescent="0.15">
      <c r="A1" s="138" t="s">
        <v>192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ht="7.5" customHeight="1" x14ac:dyDescent="0.15">
      <c r="A2" s="139"/>
      <c r="B2" s="141"/>
      <c r="C2" s="142"/>
      <c r="D2" s="143"/>
      <c r="E2" s="143"/>
      <c r="F2" s="143"/>
      <c r="G2" s="143"/>
      <c r="H2" s="143"/>
      <c r="I2" s="143"/>
      <c r="J2" s="143"/>
      <c r="K2" s="143"/>
      <c r="L2" s="143"/>
    </row>
    <row r="3" spans="1:13" ht="22.5" customHeight="1" x14ac:dyDescent="0.15">
      <c r="A3" s="139"/>
      <c r="B3" s="144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7" t="s">
        <v>193</v>
      </c>
    </row>
    <row r="4" spans="1:13" ht="30" customHeight="1" x14ac:dyDescent="0.15">
      <c r="A4" s="148"/>
      <c r="B4" s="149" t="s">
        <v>194</v>
      </c>
      <c r="C4" s="149" t="s">
        <v>195</v>
      </c>
      <c r="D4" s="150" t="s">
        <v>196</v>
      </c>
      <c r="E4" s="150" t="s">
        <v>197</v>
      </c>
      <c r="F4" s="150" t="s">
        <v>198</v>
      </c>
      <c r="G4" s="150" t="s">
        <v>199</v>
      </c>
      <c r="H4" s="150" t="s">
        <v>200</v>
      </c>
      <c r="I4" s="150" t="s">
        <v>201</v>
      </c>
      <c r="J4" s="150" t="s">
        <v>202</v>
      </c>
      <c r="K4" s="151" t="s">
        <v>203</v>
      </c>
      <c r="L4" s="150" t="s">
        <v>204</v>
      </c>
      <c r="M4" s="150" t="s">
        <v>205</v>
      </c>
    </row>
    <row r="5" spans="1:13" ht="15" customHeight="1" x14ac:dyDescent="0.15">
      <c r="A5" s="148"/>
      <c r="B5" s="152" t="s">
        <v>206</v>
      </c>
      <c r="C5" s="153" t="s">
        <v>207</v>
      </c>
      <c r="D5" s="154">
        <v>8428831</v>
      </c>
      <c r="E5" s="155">
        <v>569912</v>
      </c>
      <c r="F5" s="155">
        <v>778993</v>
      </c>
      <c r="G5" s="155">
        <v>1276285</v>
      </c>
      <c r="H5" s="155">
        <v>1363082</v>
      </c>
      <c r="I5" s="155">
        <v>879726</v>
      </c>
      <c r="J5" s="155">
        <v>844608</v>
      </c>
      <c r="K5" s="156" t="s">
        <v>208</v>
      </c>
      <c r="L5" s="155">
        <v>297692</v>
      </c>
      <c r="M5" s="155">
        <v>2418533</v>
      </c>
    </row>
    <row r="6" spans="1:13" ht="15" customHeight="1" x14ac:dyDescent="0.15">
      <c r="A6" s="148"/>
      <c r="B6" s="157"/>
      <c r="C6" s="158" t="s">
        <v>209</v>
      </c>
      <c r="D6" s="159">
        <v>8466003</v>
      </c>
      <c r="E6" s="160">
        <v>562020</v>
      </c>
      <c r="F6" s="160">
        <v>713554</v>
      </c>
      <c r="G6" s="160">
        <v>1329154</v>
      </c>
      <c r="H6" s="160">
        <v>1509152</v>
      </c>
      <c r="I6" s="160">
        <v>833372</v>
      </c>
      <c r="J6" s="160">
        <v>800973</v>
      </c>
      <c r="K6" s="161" t="s">
        <v>208</v>
      </c>
      <c r="L6" s="160">
        <v>289974</v>
      </c>
      <c r="M6" s="160">
        <v>2427804</v>
      </c>
    </row>
    <row r="7" spans="1:13" ht="15" customHeight="1" x14ac:dyDescent="0.15">
      <c r="A7" s="148"/>
      <c r="B7" s="152" t="s">
        <v>210</v>
      </c>
      <c r="C7" s="153" t="s">
        <v>207</v>
      </c>
      <c r="D7" s="154">
        <v>8467250</v>
      </c>
      <c r="E7" s="155">
        <v>561966</v>
      </c>
      <c r="F7" s="155">
        <v>788195</v>
      </c>
      <c r="G7" s="155">
        <v>1292067</v>
      </c>
      <c r="H7" s="155">
        <v>1377831</v>
      </c>
      <c r="I7" s="155">
        <v>895203</v>
      </c>
      <c r="J7" s="155">
        <v>850081</v>
      </c>
      <c r="K7" s="156" t="s">
        <v>208</v>
      </c>
      <c r="L7" s="155">
        <v>287056</v>
      </c>
      <c r="M7" s="155">
        <v>2414851</v>
      </c>
    </row>
    <row r="8" spans="1:13" ht="15" customHeight="1" x14ac:dyDescent="0.15">
      <c r="A8" s="148"/>
      <c r="B8" s="157"/>
      <c r="C8" s="158" t="s">
        <v>209</v>
      </c>
      <c r="D8" s="159">
        <v>8507465</v>
      </c>
      <c r="E8" s="160">
        <v>557158</v>
      </c>
      <c r="F8" s="160">
        <v>718510</v>
      </c>
      <c r="G8" s="160">
        <v>1348330</v>
      </c>
      <c r="H8" s="160">
        <v>1507866</v>
      </c>
      <c r="I8" s="160">
        <v>852577</v>
      </c>
      <c r="J8" s="160">
        <v>805424</v>
      </c>
      <c r="K8" s="161" t="s">
        <v>208</v>
      </c>
      <c r="L8" s="160">
        <v>276184</v>
      </c>
      <c r="M8" s="160">
        <v>2441416</v>
      </c>
    </row>
    <row r="9" spans="1:13" ht="15" customHeight="1" x14ac:dyDescent="0.15">
      <c r="A9" s="148"/>
      <c r="B9" s="152" t="s">
        <v>211</v>
      </c>
      <c r="C9" s="153" t="s">
        <v>207</v>
      </c>
      <c r="D9" s="154">
        <v>8543642</v>
      </c>
      <c r="E9" s="155">
        <v>561256</v>
      </c>
      <c r="F9" s="155">
        <v>819769</v>
      </c>
      <c r="G9" s="155">
        <v>1328057</v>
      </c>
      <c r="H9" s="155">
        <v>1383398</v>
      </c>
      <c r="I9" s="155">
        <v>913312</v>
      </c>
      <c r="J9" s="155">
        <v>846665</v>
      </c>
      <c r="K9" s="156" t="s">
        <v>208</v>
      </c>
      <c r="L9" s="155">
        <v>284400</v>
      </c>
      <c r="M9" s="155">
        <v>2406785</v>
      </c>
    </row>
    <row r="10" spans="1:13" ht="15" customHeight="1" x14ac:dyDescent="0.15">
      <c r="A10" s="148"/>
      <c r="B10" s="157"/>
      <c r="C10" s="158" t="s">
        <v>209</v>
      </c>
      <c r="D10" s="159">
        <v>8591646</v>
      </c>
      <c r="E10" s="160">
        <v>557293</v>
      </c>
      <c r="F10" s="160">
        <v>755546</v>
      </c>
      <c r="G10" s="160">
        <v>1401307</v>
      </c>
      <c r="H10" s="160">
        <v>1522094</v>
      </c>
      <c r="I10" s="160">
        <v>865543</v>
      </c>
      <c r="J10" s="160">
        <v>808438</v>
      </c>
      <c r="K10" s="161" t="s">
        <v>208</v>
      </c>
      <c r="L10" s="160">
        <v>274420</v>
      </c>
      <c r="M10" s="160">
        <v>2407005</v>
      </c>
    </row>
    <row r="11" spans="1:13" ht="15" customHeight="1" x14ac:dyDescent="0.15">
      <c r="A11" s="148"/>
      <c r="B11" s="152" t="s">
        <v>212</v>
      </c>
      <c r="C11" s="153" t="s">
        <v>207</v>
      </c>
      <c r="D11" s="154">
        <v>8640896</v>
      </c>
      <c r="E11" s="154">
        <v>562768</v>
      </c>
      <c r="F11" s="154">
        <v>824031</v>
      </c>
      <c r="G11" s="154">
        <v>1359655</v>
      </c>
      <c r="H11" s="154">
        <v>1402561</v>
      </c>
      <c r="I11" s="154">
        <v>938183</v>
      </c>
      <c r="J11" s="154">
        <v>856948</v>
      </c>
      <c r="K11" s="156" t="s">
        <v>208</v>
      </c>
      <c r="L11" s="154">
        <v>288600</v>
      </c>
      <c r="M11" s="154">
        <v>2408150</v>
      </c>
    </row>
    <row r="12" spans="1:13" ht="15" customHeight="1" x14ac:dyDescent="0.15">
      <c r="A12" s="148"/>
      <c r="B12" s="157"/>
      <c r="C12" s="158" t="s">
        <v>209</v>
      </c>
      <c r="D12" s="159">
        <v>8682408</v>
      </c>
      <c r="E12" s="159">
        <v>550750</v>
      </c>
      <c r="F12" s="159">
        <v>754498</v>
      </c>
      <c r="G12" s="159">
        <v>1430033</v>
      </c>
      <c r="H12" s="159">
        <v>1545037</v>
      </c>
      <c r="I12" s="159">
        <v>889358</v>
      </c>
      <c r="J12" s="159">
        <v>818214</v>
      </c>
      <c r="K12" s="161" t="s">
        <v>208</v>
      </c>
      <c r="L12" s="159">
        <v>277004</v>
      </c>
      <c r="M12" s="159">
        <v>2417514</v>
      </c>
    </row>
    <row r="13" spans="1:13" ht="15" customHeight="1" x14ac:dyDescent="0.15">
      <c r="A13" s="162"/>
      <c r="B13" s="152" t="s">
        <v>213</v>
      </c>
      <c r="C13" s="153" t="s">
        <v>207</v>
      </c>
      <c r="D13" s="163">
        <v>8408715</v>
      </c>
      <c r="E13" s="163">
        <v>547037</v>
      </c>
      <c r="F13" s="163">
        <v>809885</v>
      </c>
      <c r="G13" s="163">
        <v>1357761</v>
      </c>
      <c r="H13" s="163">
        <v>1361682</v>
      </c>
      <c r="I13" s="163">
        <v>911099</v>
      </c>
      <c r="J13" s="163">
        <v>835706</v>
      </c>
      <c r="K13" s="164" t="s">
        <v>208</v>
      </c>
      <c r="L13" s="163">
        <v>259343</v>
      </c>
      <c r="M13" s="163">
        <v>2326202</v>
      </c>
    </row>
    <row r="14" spans="1:13" ht="15" customHeight="1" x14ac:dyDescent="0.15">
      <c r="A14" s="162"/>
      <c r="B14" s="157"/>
      <c r="C14" s="158" t="s">
        <v>209</v>
      </c>
      <c r="D14" s="165">
        <v>8474216</v>
      </c>
      <c r="E14" s="165">
        <v>539738</v>
      </c>
      <c r="F14" s="165">
        <v>741510</v>
      </c>
      <c r="G14" s="165">
        <v>1436164</v>
      </c>
      <c r="H14" s="165">
        <v>1512667</v>
      </c>
      <c r="I14" s="165">
        <v>853664</v>
      </c>
      <c r="J14" s="165">
        <v>796487</v>
      </c>
      <c r="K14" s="166" t="s">
        <v>208</v>
      </c>
      <c r="L14" s="165">
        <v>246975</v>
      </c>
      <c r="M14" s="165">
        <v>2347011</v>
      </c>
    </row>
    <row r="15" spans="1:13" ht="15" customHeight="1" x14ac:dyDescent="0.15">
      <c r="A15" s="162"/>
      <c r="B15" s="152" t="s">
        <v>214</v>
      </c>
      <c r="C15" s="153" t="s">
        <v>207</v>
      </c>
      <c r="D15" s="163">
        <v>8313733</v>
      </c>
      <c r="E15" s="163">
        <v>536097</v>
      </c>
      <c r="F15" s="163">
        <v>800752</v>
      </c>
      <c r="G15" s="163">
        <v>1322898</v>
      </c>
      <c r="H15" s="163">
        <v>1347635</v>
      </c>
      <c r="I15" s="163">
        <v>916470</v>
      </c>
      <c r="J15" s="163">
        <v>835640</v>
      </c>
      <c r="K15" s="164" t="s">
        <v>208</v>
      </c>
      <c r="L15" s="163">
        <v>253861</v>
      </c>
      <c r="M15" s="163">
        <v>2300380</v>
      </c>
    </row>
    <row r="16" spans="1:13" ht="15" customHeight="1" x14ac:dyDescent="0.15">
      <c r="A16" s="162"/>
      <c r="B16" s="157"/>
      <c r="C16" s="158" t="s">
        <v>209</v>
      </c>
      <c r="D16" s="165">
        <v>8350519</v>
      </c>
      <c r="E16" s="165">
        <v>521626</v>
      </c>
      <c r="F16" s="165">
        <v>731001</v>
      </c>
      <c r="G16" s="165">
        <v>1398479</v>
      </c>
      <c r="H16" s="165">
        <v>1491222</v>
      </c>
      <c r="I16" s="165">
        <v>857459</v>
      </c>
      <c r="J16" s="165">
        <v>798053</v>
      </c>
      <c r="K16" s="166" t="s">
        <v>208</v>
      </c>
      <c r="L16" s="165">
        <v>241060</v>
      </c>
      <c r="M16" s="165">
        <v>2311619</v>
      </c>
    </row>
    <row r="17" spans="1:14" ht="15" customHeight="1" x14ac:dyDescent="0.15">
      <c r="A17" s="162"/>
      <c r="B17" s="152" t="s">
        <v>215</v>
      </c>
      <c r="C17" s="153" t="s">
        <v>207</v>
      </c>
      <c r="D17" s="163">
        <v>8367054</v>
      </c>
      <c r="E17" s="163">
        <v>531411</v>
      </c>
      <c r="F17" s="163">
        <v>841050</v>
      </c>
      <c r="G17" s="163">
        <v>1332178</v>
      </c>
      <c r="H17" s="163">
        <v>1326783</v>
      </c>
      <c r="I17" s="163">
        <v>989168</v>
      </c>
      <c r="J17" s="163">
        <v>897533</v>
      </c>
      <c r="K17" s="164" t="s">
        <v>208</v>
      </c>
      <c r="L17" s="163">
        <v>232095</v>
      </c>
      <c r="M17" s="163">
        <v>2216836</v>
      </c>
    </row>
    <row r="18" spans="1:14" ht="15" customHeight="1" x14ac:dyDescent="0.15">
      <c r="B18" s="157"/>
      <c r="C18" s="158" t="s">
        <v>209</v>
      </c>
      <c r="D18" s="165">
        <v>8425424</v>
      </c>
      <c r="E18" s="165">
        <v>518311</v>
      </c>
      <c r="F18" s="165">
        <v>776080</v>
      </c>
      <c r="G18" s="165">
        <v>1420759</v>
      </c>
      <c r="H18" s="165">
        <v>1497934</v>
      </c>
      <c r="I18" s="165">
        <v>903129</v>
      </c>
      <c r="J18" s="165">
        <v>856209</v>
      </c>
      <c r="K18" s="166" t="s">
        <v>208</v>
      </c>
      <c r="L18" s="165">
        <v>223217</v>
      </c>
      <c r="M18" s="165">
        <v>2229785</v>
      </c>
      <c r="N18" s="143"/>
    </row>
    <row r="19" spans="1:14" ht="15" customHeight="1" x14ac:dyDescent="0.15">
      <c r="B19" s="152" t="s">
        <v>216</v>
      </c>
      <c r="C19" s="153" t="s">
        <v>207</v>
      </c>
      <c r="D19" s="167">
        <v>8488947</v>
      </c>
      <c r="E19" s="167">
        <v>564820</v>
      </c>
      <c r="F19" s="167">
        <v>838508</v>
      </c>
      <c r="G19" s="167">
        <v>1343047</v>
      </c>
      <c r="H19" s="167">
        <v>1335218</v>
      </c>
      <c r="I19" s="167">
        <v>1006805</v>
      </c>
      <c r="J19" s="167">
        <v>900600</v>
      </c>
      <c r="K19" s="168" t="s">
        <v>208</v>
      </c>
      <c r="L19" s="167">
        <v>241908</v>
      </c>
      <c r="M19" s="167">
        <v>2258041</v>
      </c>
      <c r="N19" s="143"/>
    </row>
    <row r="20" spans="1:14" ht="15" customHeight="1" x14ac:dyDescent="0.15">
      <c r="B20" s="157"/>
      <c r="C20" s="158" t="s">
        <v>209</v>
      </c>
      <c r="D20" s="169">
        <v>8542418</v>
      </c>
      <c r="E20" s="169">
        <v>543997</v>
      </c>
      <c r="F20" s="169">
        <v>777317</v>
      </c>
      <c r="G20" s="169">
        <v>1440752</v>
      </c>
      <c r="H20" s="169">
        <v>1506112</v>
      </c>
      <c r="I20" s="169">
        <v>920747</v>
      </c>
      <c r="J20" s="169">
        <v>857320</v>
      </c>
      <c r="K20" s="170" t="s">
        <v>208</v>
      </c>
      <c r="L20" s="169">
        <v>225452</v>
      </c>
      <c r="M20" s="169">
        <v>2270721</v>
      </c>
      <c r="N20" s="143"/>
    </row>
    <row r="21" spans="1:14" ht="15" customHeight="1" x14ac:dyDescent="0.15">
      <c r="B21" s="152" t="s">
        <v>217</v>
      </c>
      <c r="C21" s="153" t="s">
        <v>207</v>
      </c>
      <c r="D21" s="171">
        <v>17802366</v>
      </c>
      <c r="E21" s="167">
        <v>583586</v>
      </c>
      <c r="F21" s="167">
        <v>869678</v>
      </c>
      <c r="G21" s="167">
        <v>1389700</v>
      </c>
      <c r="H21" s="167">
        <v>1381198</v>
      </c>
      <c r="I21" s="167">
        <v>1040233</v>
      </c>
      <c r="J21" s="167">
        <v>945690</v>
      </c>
      <c r="K21" s="171">
        <v>48479</v>
      </c>
      <c r="L21" s="167">
        <v>255254</v>
      </c>
      <c r="M21" s="167">
        <v>2380187</v>
      </c>
      <c r="N21" s="143"/>
    </row>
    <row r="22" spans="1:14" ht="15" customHeight="1" x14ac:dyDescent="0.15">
      <c r="B22" s="157"/>
      <c r="C22" s="158" t="s">
        <v>209</v>
      </c>
      <c r="D22" s="172"/>
      <c r="E22" s="169">
        <v>554936</v>
      </c>
      <c r="F22" s="169">
        <v>812457</v>
      </c>
      <c r="G22" s="169">
        <v>1485301</v>
      </c>
      <c r="H22" s="169">
        <v>1549018</v>
      </c>
      <c r="I22" s="169">
        <v>967476</v>
      </c>
      <c r="J22" s="169">
        <v>901395</v>
      </c>
      <c r="K22" s="172"/>
      <c r="L22" s="169">
        <v>236560</v>
      </c>
      <c r="M22" s="169">
        <v>2401218</v>
      </c>
      <c r="N22" s="143"/>
    </row>
    <row r="23" spans="1:14" ht="18.75" customHeight="1" x14ac:dyDescent="0.15">
      <c r="B23" s="173" t="s">
        <v>218</v>
      </c>
      <c r="C23" s="174"/>
      <c r="D23" s="175">
        <v>17848994</v>
      </c>
      <c r="E23" s="175">
        <v>1134244</v>
      </c>
      <c r="F23" s="175">
        <v>1689113</v>
      </c>
      <c r="G23" s="175">
        <v>2900876</v>
      </c>
      <c r="H23" s="175">
        <v>2904771</v>
      </c>
      <c r="I23" s="175">
        <v>2049842</v>
      </c>
      <c r="J23" s="175">
        <v>1857407</v>
      </c>
      <c r="K23" s="175">
        <v>61821</v>
      </c>
      <c r="L23" s="175">
        <v>486373</v>
      </c>
      <c r="M23" s="175">
        <v>4764547</v>
      </c>
      <c r="N23" s="143"/>
    </row>
    <row r="24" spans="1:14" ht="18.75" customHeight="1" x14ac:dyDescent="0.15">
      <c r="B24" s="173" t="s">
        <v>219</v>
      </c>
      <c r="C24" s="174"/>
      <c r="D24" s="175">
        <v>17431366</v>
      </c>
      <c r="E24" s="175">
        <v>1102202</v>
      </c>
      <c r="F24" s="175">
        <v>1645335</v>
      </c>
      <c r="G24" s="175">
        <v>2847829</v>
      </c>
      <c r="H24" s="175">
        <v>2831242</v>
      </c>
      <c r="I24" s="175">
        <v>2007314</v>
      </c>
      <c r="J24" s="175">
        <v>1787378</v>
      </c>
      <c r="K24" s="175">
        <v>32368</v>
      </c>
      <c r="L24" s="175">
        <v>471893</v>
      </c>
      <c r="M24" s="175">
        <v>4705805</v>
      </c>
      <c r="N24" s="143"/>
    </row>
    <row r="25" spans="1:14" ht="18.75" customHeight="1" x14ac:dyDescent="0.15">
      <c r="B25" s="173" t="s">
        <v>220</v>
      </c>
      <c r="C25" s="174"/>
      <c r="D25" s="175">
        <v>18472278</v>
      </c>
      <c r="E25" s="175">
        <v>1151224</v>
      </c>
      <c r="F25" s="175">
        <v>1758765</v>
      </c>
      <c r="G25" s="175">
        <v>3101286</v>
      </c>
      <c r="H25" s="175">
        <v>3084610</v>
      </c>
      <c r="I25" s="175">
        <v>2103762</v>
      </c>
      <c r="J25" s="175">
        <v>1758595</v>
      </c>
      <c r="K25" s="175">
        <v>88949</v>
      </c>
      <c r="L25" s="175">
        <v>435222</v>
      </c>
      <c r="M25" s="175">
        <v>4989865</v>
      </c>
      <c r="N25" s="143"/>
    </row>
    <row r="26" spans="1:14" ht="18.75" customHeight="1" x14ac:dyDescent="0.15">
      <c r="B26" s="173" t="s">
        <v>221</v>
      </c>
      <c r="C26" s="174"/>
      <c r="D26" s="175">
        <v>19170160</v>
      </c>
      <c r="E26" s="175">
        <v>1180548</v>
      </c>
      <c r="F26" s="175">
        <v>1842164</v>
      </c>
      <c r="G26" s="175">
        <v>3201934</v>
      </c>
      <c r="H26" s="175">
        <v>3247842</v>
      </c>
      <c r="I26" s="175">
        <v>2211768</v>
      </c>
      <c r="J26" s="175">
        <v>1783555</v>
      </c>
      <c r="K26" s="175">
        <v>149858</v>
      </c>
      <c r="L26" s="175">
        <v>393949</v>
      </c>
      <c r="M26" s="175">
        <v>5158542</v>
      </c>
      <c r="N26" s="143"/>
    </row>
    <row r="27" spans="1:14" ht="18.75" customHeight="1" x14ac:dyDescent="0.15">
      <c r="B27" s="173" t="s">
        <v>222</v>
      </c>
      <c r="C27" s="174"/>
      <c r="D27" s="175">
        <v>19500814</v>
      </c>
      <c r="E27" s="175">
        <v>1180653</v>
      </c>
      <c r="F27" s="175">
        <v>1868314</v>
      </c>
      <c r="G27" s="175">
        <v>3245369</v>
      </c>
      <c r="H27" s="175">
        <v>3348683</v>
      </c>
      <c r="I27" s="175">
        <v>2277686</v>
      </c>
      <c r="J27" s="175">
        <v>1861148</v>
      </c>
      <c r="K27" s="175">
        <v>164824</v>
      </c>
      <c r="L27" s="175">
        <v>426220</v>
      </c>
      <c r="M27" s="175">
        <v>5127917</v>
      </c>
      <c r="N27" s="143"/>
    </row>
    <row r="28" spans="1:14" ht="18.75" customHeight="1" x14ac:dyDescent="0.15">
      <c r="B28" s="173" t="s">
        <v>223</v>
      </c>
      <c r="C28" s="174"/>
      <c r="D28" s="175">
        <v>19993748</v>
      </c>
      <c r="E28" s="175">
        <v>1211600</v>
      </c>
      <c r="F28" s="175">
        <v>1915169</v>
      </c>
      <c r="G28" s="175">
        <v>3319801</v>
      </c>
      <c r="H28" s="175">
        <v>3421577</v>
      </c>
      <c r="I28" s="175">
        <v>2380810</v>
      </c>
      <c r="J28" s="175">
        <v>1887132</v>
      </c>
      <c r="K28" s="175">
        <v>178657</v>
      </c>
      <c r="L28" s="175">
        <v>434555</v>
      </c>
      <c r="M28" s="175">
        <v>5244447</v>
      </c>
      <c r="N28" s="143"/>
    </row>
    <row r="29" spans="1:14" ht="18.75" customHeight="1" x14ac:dyDescent="0.15">
      <c r="B29" s="173" t="s">
        <v>224</v>
      </c>
      <c r="C29" s="174"/>
      <c r="D29" s="175">
        <v>20549589</v>
      </c>
      <c r="E29" s="175">
        <v>1211258</v>
      </c>
      <c r="F29" s="175">
        <v>1978053</v>
      </c>
      <c r="G29" s="175">
        <v>3499350</v>
      </c>
      <c r="H29" s="175">
        <v>3472704</v>
      </c>
      <c r="I29" s="175">
        <v>2456915</v>
      </c>
      <c r="J29" s="175">
        <v>1935153</v>
      </c>
      <c r="K29" s="175">
        <v>198756</v>
      </c>
      <c r="L29" s="175">
        <v>423048</v>
      </c>
      <c r="M29" s="175">
        <v>5374352</v>
      </c>
      <c r="N29" s="176"/>
    </row>
    <row r="30" spans="1:14" ht="18.75" customHeight="1" x14ac:dyDescent="0.15">
      <c r="B30" s="173" t="s">
        <v>225</v>
      </c>
      <c r="C30" s="174"/>
      <c r="D30" s="175">
        <v>18855004</v>
      </c>
      <c r="E30" s="175">
        <v>1169247</v>
      </c>
      <c r="F30" s="175">
        <v>1868158</v>
      </c>
      <c r="G30" s="175">
        <v>3313191</v>
      </c>
      <c r="H30" s="175">
        <v>3310130</v>
      </c>
      <c r="I30" s="175">
        <v>2305249</v>
      </c>
      <c r="J30" s="175">
        <v>1875886</v>
      </c>
      <c r="K30" s="175">
        <v>198365</v>
      </c>
      <c r="L30" s="175">
        <v>407153</v>
      </c>
      <c r="M30" s="175">
        <v>4407625</v>
      </c>
      <c r="N30" s="176"/>
    </row>
    <row r="31" spans="1:14" ht="18.75" customHeight="1" x14ac:dyDescent="0.15">
      <c r="B31" s="173" t="s">
        <v>226</v>
      </c>
      <c r="C31" s="174"/>
      <c r="D31" s="175">
        <v>19143144</v>
      </c>
      <c r="E31" s="175">
        <v>1224995</v>
      </c>
      <c r="F31" s="175">
        <v>1955136</v>
      </c>
      <c r="G31" s="175">
        <v>3446083</v>
      </c>
      <c r="H31" s="175">
        <v>3407599</v>
      </c>
      <c r="I31" s="175">
        <v>2375695</v>
      </c>
      <c r="J31" s="175">
        <v>1907960</v>
      </c>
      <c r="K31" s="175">
        <v>210253</v>
      </c>
      <c r="L31" s="175">
        <v>426934</v>
      </c>
      <c r="M31" s="175">
        <v>4188489</v>
      </c>
      <c r="N31" s="176"/>
    </row>
    <row r="32" spans="1:14" ht="18.75" customHeight="1" x14ac:dyDescent="0.15">
      <c r="B32" s="173" t="s">
        <v>227</v>
      </c>
      <c r="C32" s="174"/>
      <c r="D32" s="175">
        <v>19192942</v>
      </c>
      <c r="E32" s="175">
        <v>1242120</v>
      </c>
      <c r="F32" s="175">
        <v>1969008</v>
      </c>
      <c r="G32" s="175">
        <v>3434160</v>
      </c>
      <c r="H32" s="175">
        <v>3426323</v>
      </c>
      <c r="I32" s="175">
        <v>2402883</v>
      </c>
      <c r="J32" s="175">
        <v>1921533</v>
      </c>
      <c r="K32" s="175">
        <v>208923</v>
      </c>
      <c r="L32" s="175">
        <v>425723</v>
      </c>
      <c r="M32" s="175">
        <v>4162269</v>
      </c>
      <c r="N32" s="176"/>
    </row>
    <row r="33" spans="2:14" ht="18.75" customHeight="1" x14ac:dyDescent="0.15">
      <c r="B33" s="173" t="s">
        <v>228</v>
      </c>
      <c r="C33" s="174"/>
      <c r="D33" s="175">
        <v>19442091</v>
      </c>
      <c r="E33" s="175">
        <v>1256133</v>
      </c>
      <c r="F33" s="175">
        <v>2002943</v>
      </c>
      <c r="G33" s="175">
        <v>3511145</v>
      </c>
      <c r="H33" s="175">
        <v>3481184</v>
      </c>
      <c r="I33" s="175">
        <v>2484558</v>
      </c>
      <c r="J33" s="175">
        <v>1985441</v>
      </c>
      <c r="K33" s="175">
        <v>212531</v>
      </c>
      <c r="L33" s="175">
        <v>435423</v>
      </c>
      <c r="M33" s="175">
        <v>4072733</v>
      </c>
      <c r="N33" s="176"/>
    </row>
    <row r="34" spans="2:14" ht="18.75" customHeight="1" x14ac:dyDescent="0.15">
      <c r="B34" s="173" t="s">
        <v>229</v>
      </c>
      <c r="C34" s="174"/>
      <c r="D34" s="175">
        <v>20126448</v>
      </c>
      <c r="E34" s="175">
        <v>1295788</v>
      </c>
      <c r="F34" s="175">
        <v>2077211</v>
      </c>
      <c r="G34" s="175">
        <v>3629007</v>
      </c>
      <c r="H34" s="175">
        <v>3569144</v>
      </c>
      <c r="I34" s="175">
        <v>2587809</v>
      </c>
      <c r="J34" s="175">
        <v>2089269</v>
      </c>
      <c r="K34" s="175">
        <v>241546</v>
      </c>
      <c r="L34" s="175">
        <v>461799</v>
      </c>
      <c r="M34" s="175">
        <v>4174875</v>
      </c>
      <c r="N34" s="176"/>
    </row>
    <row r="35" spans="2:14" ht="18.75" customHeight="1" x14ac:dyDescent="0.15">
      <c r="B35" s="173" t="s">
        <v>230</v>
      </c>
      <c r="C35" s="174"/>
      <c r="D35" s="175">
        <v>20014232</v>
      </c>
      <c r="E35" s="175">
        <v>1292524</v>
      </c>
      <c r="F35" s="175">
        <v>2054311</v>
      </c>
      <c r="G35" s="175">
        <v>3548938</v>
      </c>
      <c r="H35" s="175">
        <v>3541177</v>
      </c>
      <c r="I35" s="175">
        <v>2545362</v>
      </c>
      <c r="J35" s="175">
        <v>2090498</v>
      </c>
      <c r="K35" s="175">
        <v>236960</v>
      </c>
      <c r="L35" s="175">
        <v>467797</v>
      </c>
      <c r="M35" s="175">
        <v>4236665</v>
      </c>
      <c r="N35" s="176"/>
    </row>
    <row r="36" spans="2:14" ht="18.75" customHeight="1" x14ac:dyDescent="0.15">
      <c r="B36" s="173" t="s">
        <v>231</v>
      </c>
      <c r="C36" s="174"/>
      <c r="D36" s="175">
        <v>15896166</v>
      </c>
      <c r="E36" s="175">
        <v>991535</v>
      </c>
      <c r="F36" s="175">
        <v>1618874</v>
      </c>
      <c r="G36" s="175">
        <v>2729953</v>
      </c>
      <c r="H36" s="175">
        <v>2822152</v>
      </c>
      <c r="I36" s="175">
        <v>2012032</v>
      </c>
      <c r="J36" s="175">
        <v>1681181</v>
      </c>
      <c r="K36" s="175">
        <v>202415</v>
      </c>
      <c r="L36" s="175">
        <v>389717</v>
      </c>
      <c r="M36" s="175">
        <v>3448307</v>
      </c>
      <c r="N36" s="176"/>
    </row>
    <row r="37" spans="2:14" ht="18.75" customHeight="1" x14ac:dyDescent="0.15">
      <c r="B37" s="173" t="s">
        <v>232</v>
      </c>
      <c r="C37" s="174"/>
      <c r="D37" s="175">
        <v>16434090</v>
      </c>
      <c r="E37" s="175">
        <v>1004088</v>
      </c>
      <c r="F37" s="175">
        <v>1633932</v>
      </c>
      <c r="G37" s="175">
        <v>2820786</v>
      </c>
      <c r="H37" s="175">
        <v>2943739</v>
      </c>
      <c r="I37" s="175">
        <v>2101442</v>
      </c>
      <c r="J37" s="175">
        <v>1728556</v>
      </c>
      <c r="K37" s="175">
        <v>222287</v>
      </c>
      <c r="L37" s="175">
        <v>403887</v>
      </c>
      <c r="M37" s="175">
        <v>3575373</v>
      </c>
      <c r="N37" s="176"/>
    </row>
    <row r="38" spans="2:14" ht="18.75" customHeight="1" x14ac:dyDescent="0.15">
      <c r="B38" s="173" t="s">
        <v>233</v>
      </c>
      <c r="C38" s="174"/>
      <c r="D38" s="175">
        <v>17891240</v>
      </c>
      <c r="E38" s="175">
        <v>1109948</v>
      </c>
      <c r="F38" s="175">
        <v>1784077</v>
      </c>
      <c r="G38" s="175">
        <v>3104080</v>
      </c>
      <c r="H38" s="175">
        <v>3137292</v>
      </c>
      <c r="I38" s="175">
        <v>2287341</v>
      </c>
      <c r="J38" s="175">
        <v>1866267</v>
      </c>
      <c r="K38" s="175">
        <v>233320</v>
      </c>
      <c r="L38" s="175">
        <v>474278</v>
      </c>
      <c r="M38" s="175">
        <v>3894637</v>
      </c>
      <c r="N38" s="176"/>
    </row>
    <row r="39" spans="2:14" ht="18.75" customHeight="1" x14ac:dyDescent="0.15">
      <c r="B39" s="173" t="s">
        <v>234</v>
      </c>
      <c r="C39" s="174"/>
      <c r="D39" s="175">
        <v>18493514</v>
      </c>
      <c r="E39" s="175">
        <v>1162360</v>
      </c>
      <c r="F39" s="175">
        <v>1810410</v>
      </c>
      <c r="G39" s="175">
        <v>3258215</v>
      </c>
      <c r="H39" s="175">
        <v>3315148</v>
      </c>
      <c r="I39" s="175">
        <v>2382309</v>
      </c>
      <c r="J39" s="175">
        <v>1911550</v>
      </c>
      <c r="K39" s="175">
        <v>273126</v>
      </c>
      <c r="L39" s="175">
        <v>493039</v>
      </c>
      <c r="M39" s="175">
        <v>3887357</v>
      </c>
      <c r="N39" s="176"/>
    </row>
    <row r="40" spans="2:14" ht="18.75" customHeight="1" x14ac:dyDescent="0.15">
      <c r="B40" s="173" t="s">
        <v>235</v>
      </c>
      <c r="C40" s="174"/>
      <c r="D40" s="175">
        <v>18393900</v>
      </c>
      <c r="E40" s="175">
        <v>1162781</v>
      </c>
      <c r="F40" s="175">
        <v>1774767</v>
      </c>
      <c r="G40" s="175">
        <v>3344959</v>
      </c>
      <c r="H40" s="175">
        <v>3245317</v>
      </c>
      <c r="I40" s="175">
        <v>2361667</v>
      </c>
      <c r="J40" s="175">
        <v>1928027</v>
      </c>
      <c r="K40" s="175">
        <v>234345</v>
      </c>
      <c r="L40" s="175">
        <v>437788</v>
      </c>
      <c r="M40" s="175">
        <v>3904249</v>
      </c>
      <c r="N40" s="176"/>
    </row>
    <row r="41" spans="2:14" ht="15" customHeight="1" x14ac:dyDescent="0.15">
      <c r="B41" s="143" t="s">
        <v>236</v>
      </c>
      <c r="C41" s="148"/>
      <c r="D41" s="143"/>
      <c r="E41" s="143"/>
      <c r="F41" s="143"/>
      <c r="G41" s="143"/>
      <c r="H41" s="143"/>
      <c r="I41" s="143"/>
      <c r="J41" s="143"/>
      <c r="K41" s="143"/>
      <c r="L41" s="143"/>
      <c r="M41" s="177"/>
      <c r="N41" s="143"/>
    </row>
    <row r="42" spans="2:14" ht="15" customHeight="1" x14ac:dyDescent="0.15">
      <c r="B42" s="178" t="s">
        <v>237</v>
      </c>
      <c r="C42" s="142"/>
      <c r="D42" s="143"/>
      <c r="E42" s="176"/>
      <c r="F42" s="143"/>
      <c r="G42" s="143"/>
      <c r="H42" s="143"/>
      <c r="I42" s="143"/>
      <c r="J42" s="143"/>
      <c r="K42" s="143"/>
      <c r="L42" s="143"/>
      <c r="M42" s="177"/>
    </row>
    <row r="45" spans="2:14" x14ac:dyDescent="0.15">
      <c r="C45" s="139"/>
      <c r="D45" s="176"/>
      <c r="E45" s="179"/>
      <c r="F45" s="139"/>
      <c r="G45" s="139"/>
      <c r="H45" s="139"/>
      <c r="I45" s="139"/>
      <c r="J45" s="139"/>
      <c r="K45" s="139"/>
      <c r="L45" s="139"/>
      <c r="M45" s="139"/>
    </row>
  </sheetData>
  <mergeCells count="29">
    <mergeCell ref="B36:C36"/>
    <mergeCell ref="B37:C37"/>
    <mergeCell ref="B38:C38"/>
    <mergeCell ref="B39:C39"/>
    <mergeCell ref="B40:C40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7:B18"/>
    <mergeCell ref="B19:B20"/>
    <mergeCell ref="B21:B22"/>
    <mergeCell ref="D21:D22"/>
    <mergeCell ref="K21:K22"/>
    <mergeCell ref="B23:C23"/>
    <mergeCell ref="B5:B6"/>
    <mergeCell ref="B7:B8"/>
    <mergeCell ref="B9:B10"/>
    <mergeCell ref="B11:B12"/>
    <mergeCell ref="B13:B14"/>
    <mergeCell ref="B15:B16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>
    <oddHeader>&amp;R&amp;"ＭＳ Ｐゴシック,標準"15.交通・通信</oddHeader>
    <oddFooter>&amp;C&amp;"ＭＳ Ｐゴシック,標準"-104-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58542-00EA-4F09-B3D2-94D9BA7C6E36}">
  <sheetPr>
    <pageSetUpPr fitToPage="1"/>
  </sheetPr>
  <dimension ref="A1:P38"/>
  <sheetViews>
    <sheetView showGridLines="0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42" sqref="G42"/>
    </sheetView>
  </sheetViews>
  <sheetFormatPr defaultColWidth="8" defaultRowHeight="13.5" x14ac:dyDescent="0.15"/>
  <cols>
    <col min="1" max="1" width="1.625" style="180" customWidth="1"/>
    <col min="2" max="2" width="10.625" style="180" customWidth="1"/>
    <col min="3" max="14" width="6.375" style="180" customWidth="1"/>
    <col min="15" max="16384" width="8" style="180"/>
  </cols>
  <sheetData>
    <row r="1" spans="1:16" ht="30" customHeight="1" x14ac:dyDescent="0.15">
      <c r="A1" s="138" t="s">
        <v>238</v>
      </c>
      <c r="B1" s="148"/>
      <c r="C1" s="148"/>
      <c r="D1" s="148"/>
      <c r="E1" s="148"/>
      <c r="F1" s="148"/>
      <c r="G1" s="148"/>
      <c r="H1" s="148"/>
      <c r="I1" s="162"/>
      <c r="J1" s="162"/>
      <c r="K1" s="162"/>
      <c r="L1" s="162"/>
      <c r="M1" s="162"/>
      <c r="N1" s="143"/>
      <c r="O1" s="143"/>
      <c r="P1" s="143"/>
    </row>
    <row r="2" spans="1:16" ht="7.5" customHeight="1" x14ac:dyDescent="0.15">
      <c r="A2" s="143"/>
      <c r="B2" s="148"/>
      <c r="C2" s="148"/>
      <c r="D2" s="148"/>
      <c r="E2" s="148"/>
      <c r="F2" s="148"/>
      <c r="G2" s="148"/>
      <c r="H2" s="148"/>
      <c r="I2" s="162"/>
      <c r="J2" s="162"/>
      <c r="K2" s="162"/>
      <c r="L2" s="162"/>
      <c r="M2" s="162"/>
      <c r="N2" s="143"/>
      <c r="O2" s="143"/>
      <c r="P2" s="143"/>
    </row>
    <row r="3" spans="1:16" ht="22.5" customHeight="1" x14ac:dyDescent="0.15">
      <c r="A3" s="143"/>
      <c r="B3" s="148"/>
      <c r="C3" s="148"/>
      <c r="D3" s="148"/>
      <c r="E3" s="148"/>
      <c r="F3" s="148"/>
      <c r="G3" s="148"/>
      <c r="H3" s="148"/>
      <c r="I3" s="162"/>
      <c r="J3" s="162"/>
      <c r="K3" s="162"/>
      <c r="L3" s="162"/>
      <c r="M3" s="162"/>
      <c r="N3" s="143"/>
      <c r="O3" s="143"/>
      <c r="P3" s="143"/>
    </row>
    <row r="4" spans="1:16" ht="17.25" customHeight="1" x14ac:dyDescent="0.15">
      <c r="A4" s="162"/>
      <c r="B4" s="181" t="s">
        <v>239</v>
      </c>
      <c r="C4" s="182" t="s">
        <v>240</v>
      </c>
      <c r="D4" s="183"/>
      <c r="E4" s="183"/>
      <c r="F4" s="183"/>
      <c r="G4" s="183"/>
      <c r="H4" s="183"/>
      <c r="I4" s="183" t="s">
        <v>241</v>
      </c>
      <c r="J4" s="183"/>
      <c r="K4" s="183"/>
      <c r="L4" s="183"/>
      <c r="M4" s="183"/>
      <c r="N4" s="183"/>
      <c r="O4" s="143"/>
      <c r="P4" s="162"/>
    </row>
    <row r="5" spans="1:16" ht="17.25" customHeight="1" x14ac:dyDescent="0.15">
      <c r="A5" s="162"/>
      <c r="B5" s="184"/>
      <c r="C5" s="183" t="s">
        <v>242</v>
      </c>
      <c r="D5" s="183"/>
      <c r="E5" s="183"/>
      <c r="F5" s="183" t="s">
        <v>243</v>
      </c>
      <c r="G5" s="183"/>
      <c r="H5" s="183"/>
      <c r="I5" s="182" t="s">
        <v>242</v>
      </c>
      <c r="J5" s="183"/>
      <c r="K5" s="185"/>
      <c r="L5" s="183" t="s">
        <v>243</v>
      </c>
      <c r="M5" s="183"/>
      <c r="N5" s="183"/>
      <c r="O5" s="143"/>
      <c r="P5" s="162"/>
    </row>
    <row r="6" spans="1:16" ht="17.25" customHeight="1" x14ac:dyDescent="0.15">
      <c r="A6" s="142"/>
      <c r="B6" s="184"/>
      <c r="C6" s="186" t="s">
        <v>244</v>
      </c>
      <c r="D6" s="187" t="s">
        <v>245</v>
      </c>
      <c r="E6" s="188" t="s">
        <v>246</v>
      </c>
      <c r="F6" s="189" t="s">
        <v>247</v>
      </c>
      <c r="G6" s="188" t="s">
        <v>248</v>
      </c>
      <c r="H6" s="190" t="s">
        <v>249</v>
      </c>
      <c r="I6" s="186" t="s">
        <v>244</v>
      </c>
      <c r="J6" s="187" t="s">
        <v>245</v>
      </c>
      <c r="K6" s="191" t="s">
        <v>246</v>
      </c>
      <c r="L6" s="189" t="s">
        <v>247</v>
      </c>
      <c r="M6" s="191" t="s">
        <v>248</v>
      </c>
      <c r="N6" s="186" t="s">
        <v>249</v>
      </c>
      <c r="O6" s="148"/>
      <c r="P6" s="142"/>
    </row>
    <row r="7" spans="1:16" ht="17.25" customHeight="1" x14ac:dyDescent="0.15">
      <c r="A7" s="142"/>
      <c r="B7" s="192"/>
      <c r="C7" s="193" t="s">
        <v>250</v>
      </c>
      <c r="D7" s="194" t="s">
        <v>250</v>
      </c>
      <c r="E7" s="195" t="s">
        <v>251</v>
      </c>
      <c r="F7" s="196" t="s">
        <v>252</v>
      </c>
      <c r="G7" s="195" t="s">
        <v>252</v>
      </c>
      <c r="H7" s="197" t="s">
        <v>253</v>
      </c>
      <c r="I7" s="193" t="s">
        <v>250</v>
      </c>
      <c r="J7" s="194" t="s">
        <v>250</v>
      </c>
      <c r="K7" s="198" t="s">
        <v>251</v>
      </c>
      <c r="L7" s="196" t="s">
        <v>252</v>
      </c>
      <c r="M7" s="198" t="s">
        <v>252</v>
      </c>
      <c r="N7" s="193" t="s">
        <v>253</v>
      </c>
      <c r="O7" s="148"/>
      <c r="P7" s="142"/>
    </row>
    <row r="8" spans="1:16" ht="17.25" customHeight="1" x14ac:dyDescent="0.15">
      <c r="A8" s="142"/>
      <c r="B8" s="199" t="s">
        <v>254</v>
      </c>
      <c r="C8" s="200">
        <v>1008</v>
      </c>
      <c r="D8" s="194">
        <v>256</v>
      </c>
      <c r="E8" s="198">
        <v>752</v>
      </c>
      <c r="F8" s="201" t="s">
        <v>208</v>
      </c>
      <c r="G8" s="202" t="s">
        <v>208</v>
      </c>
      <c r="H8" s="203" t="s">
        <v>208</v>
      </c>
      <c r="I8" s="200">
        <v>1112</v>
      </c>
      <c r="J8" s="194">
        <v>341</v>
      </c>
      <c r="K8" s="198">
        <v>771</v>
      </c>
      <c r="L8" s="201" t="s">
        <v>208</v>
      </c>
      <c r="M8" s="204" t="s">
        <v>208</v>
      </c>
      <c r="N8" s="205" t="s">
        <v>208</v>
      </c>
      <c r="O8" s="148"/>
      <c r="P8" s="142"/>
    </row>
    <row r="9" spans="1:16" ht="17.25" customHeight="1" x14ac:dyDescent="0.15">
      <c r="A9" s="142"/>
      <c r="B9" s="206" t="s">
        <v>255</v>
      </c>
      <c r="C9" s="193">
        <v>952</v>
      </c>
      <c r="D9" s="194">
        <v>251</v>
      </c>
      <c r="E9" s="198">
        <v>701</v>
      </c>
      <c r="F9" s="207" t="s">
        <v>208</v>
      </c>
      <c r="G9" s="208" t="s">
        <v>208</v>
      </c>
      <c r="H9" s="209" t="s">
        <v>208</v>
      </c>
      <c r="I9" s="200">
        <v>1115</v>
      </c>
      <c r="J9" s="194">
        <v>338</v>
      </c>
      <c r="K9" s="198">
        <v>777</v>
      </c>
      <c r="L9" s="207" t="s">
        <v>208</v>
      </c>
      <c r="M9" s="210" t="s">
        <v>208</v>
      </c>
      <c r="N9" s="211" t="s">
        <v>208</v>
      </c>
      <c r="O9" s="148"/>
      <c r="P9" s="142"/>
    </row>
    <row r="10" spans="1:16" ht="17.25" customHeight="1" x14ac:dyDescent="0.15">
      <c r="A10" s="142"/>
      <c r="B10" s="199" t="s">
        <v>256</v>
      </c>
      <c r="C10" s="205">
        <v>979</v>
      </c>
      <c r="D10" s="212">
        <v>239</v>
      </c>
      <c r="E10" s="204">
        <v>740</v>
      </c>
      <c r="F10" s="201" t="s">
        <v>208</v>
      </c>
      <c r="G10" s="202" t="s">
        <v>208</v>
      </c>
      <c r="H10" s="203" t="s">
        <v>208</v>
      </c>
      <c r="I10" s="205">
        <v>1100</v>
      </c>
      <c r="J10" s="212">
        <v>330</v>
      </c>
      <c r="K10" s="204">
        <v>770</v>
      </c>
      <c r="L10" s="201" t="s">
        <v>208</v>
      </c>
      <c r="M10" s="204" t="s">
        <v>208</v>
      </c>
      <c r="N10" s="205" t="s">
        <v>208</v>
      </c>
      <c r="O10" s="148"/>
      <c r="P10" s="142"/>
    </row>
    <row r="11" spans="1:16" ht="17.25" customHeight="1" x14ac:dyDescent="0.15">
      <c r="A11" s="142"/>
      <c r="B11" s="206" t="s">
        <v>257</v>
      </c>
      <c r="C11" s="211">
        <v>997</v>
      </c>
      <c r="D11" s="213">
        <v>233</v>
      </c>
      <c r="E11" s="208">
        <v>764</v>
      </c>
      <c r="F11" s="207" t="s">
        <v>208</v>
      </c>
      <c r="G11" s="208" t="s">
        <v>208</v>
      </c>
      <c r="H11" s="209" t="s">
        <v>208</v>
      </c>
      <c r="I11" s="211">
        <v>1176</v>
      </c>
      <c r="J11" s="213">
        <v>348</v>
      </c>
      <c r="K11" s="208">
        <v>828</v>
      </c>
      <c r="L11" s="207" t="s">
        <v>208</v>
      </c>
      <c r="M11" s="210" t="s">
        <v>208</v>
      </c>
      <c r="N11" s="211" t="s">
        <v>208</v>
      </c>
      <c r="O11" s="148"/>
      <c r="P11" s="142"/>
    </row>
    <row r="12" spans="1:16" ht="17.25" customHeight="1" x14ac:dyDescent="0.15">
      <c r="A12" s="142"/>
      <c r="B12" s="199" t="s">
        <v>258</v>
      </c>
      <c r="C12" s="205">
        <v>932</v>
      </c>
      <c r="D12" s="212">
        <v>208</v>
      </c>
      <c r="E12" s="204">
        <v>824</v>
      </c>
      <c r="F12" s="201" t="s">
        <v>208</v>
      </c>
      <c r="G12" s="202" t="s">
        <v>208</v>
      </c>
      <c r="H12" s="203" t="s">
        <v>208</v>
      </c>
      <c r="I12" s="205">
        <v>1162</v>
      </c>
      <c r="J12" s="212">
        <v>327</v>
      </c>
      <c r="K12" s="204">
        <v>835</v>
      </c>
      <c r="L12" s="201" t="s">
        <v>208</v>
      </c>
      <c r="M12" s="204" t="s">
        <v>208</v>
      </c>
      <c r="N12" s="205" t="s">
        <v>208</v>
      </c>
      <c r="O12" s="148"/>
      <c r="P12" s="142"/>
    </row>
    <row r="13" spans="1:16" ht="17.25" customHeight="1" x14ac:dyDescent="0.15">
      <c r="A13" s="142"/>
      <c r="B13" s="206" t="s">
        <v>259</v>
      </c>
      <c r="C13" s="211">
        <v>906</v>
      </c>
      <c r="D13" s="213">
        <v>208</v>
      </c>
      <c r="E13" s="208">
        <v>698</v>
      </c>
      <c r="F13" s="207" t="s">
        <v>208</v>
      </c>
      <c r="G13" s="208" t="s">
        <v>208</v>
      </c>
      <c r="H13" s="209" t="s">
        <v>208</v>
      </c>
      <c r="I13" s="211">
        <v>1093</v>
      </c>
      <c r="J13" s="213">
        <v>298</v>
      </c>
      <c r="K13" s="208">
        <v>795</v>
      </c>
      <c r="L13" s="207" t="s">
        <v>208</v>
      </c>
      <c r="M13" s="210" t="s">
        <v>208</v>
      </c>
      <c r="N13" s="211" t="s">
        <v>208</v>
      </c>
      <c r="O13" s="148"/>
      <c r="P13" s="142"/>
    </row>
    <row r="14" spans="1:16" ht="17.25" customHeight="1" x14ac:dyDescent="0.15">
      <c r="A14" s="143"/>
      <c r="B14" s="199" t="s">
        <v>260</v>
      </c>
      <c r="C14" s="205">
        <v>895</v>
      </c>
      <c r="D14" s="212">
        <v>196</v>
      </c>
      <c r="E14" s="204">
        <v>699</v>
      </c>
      <c r="F14" s="201" t="s">
        <v>208</v>
      </c>
      <c r="G14" s="202" t="s">
        <v>208</v>
      </c>
      <c r="H14" s="203" t="s">
        <v>208</v>
      </c>
      <c r="I14" s="205">
        <v>1051</v>
      </c>
      <c r="J14" s="212">
        <v>281</v>
      </c>
      <c r="K14" s="204">
        <v>770</v>
      </c>
      <c r="L14" s="201" t="s">
        <v>208</v>
      </c>
      <c r="M14" s="204" t="s">
        <v>208</v>
      </c>
      <c r="N14" s="205" t="s">
        <v>208</v>
      </c>
      <c r="O14" s="143"/>
      <c r="P14" s="143"/>
    </row>
    <row r="15" spans="1:16" ht="17.25" customHeight="1" x14ac:dyDescent="0.15">
      <c r="A15" s="143"/>
      <c r="B15" s="199" t="s">
        <v>261</v>
      </c>
      <c r="C15" s="214">
        <v>888</v>
      </c>
      <c r="D15" s="215">
        <v>202</v>
      </c>
      <c r="E15" s="216">
        <v>686</v>
      </c>
      <c r="F15" s="217" t="s">
        <v>208</v>
      </c>
      <c r="G15" s="218" t="s">
        <v>208</v>
      </c>
      <c r="H15" s="219" t="s">
        <v>208</v>
      </c>
      <c r="I15" s="214">
        <v>1043</v>
      </c>
      <c r="J15" s="215">
        <v>303</v>
      </c>
      <c r="K15" s="216">
        <v>740</v>
      </c>
      <c r="L15" s="217" t="s">
        <v>208</v>
      </c>
      <c r="M15" s="216" t="s">
        <v>208</v>
      </c>
      <c r="N15" s="214" t="s">
        <v>208</v>
      </c>
      <c r="O15" s="143"/>
      <c r="P15" s="143"/>
    </row>
    <row r="16" spans="1:16" ht="17.25" customHeight="1" x14ac:dyDescent="0.15">
      <c r="A16" s="143"/>
      <c r="B16" s="199" t="s">
        <v>262</v>
      </c>
      <c r="C16" s="214">
        <v>903</v>
      </c>
      <c r="D16" s="215">
        <v>196</v>
      </c>
      <c r="E16" s="216">
        <v>707</v>
      </c>
      <c r="F16" s="217" t="s">
        <v>208</v>
      </c>
      <c r="G16" s="218" t="s">
        <v>208</v>
      </c>
      <c r="H16" s="219" t="s">
        <v>208</v>
      </c>
      <c r="I16" s="214">
        <v>1073</v>
      </c>
      <c r="J16" s="215">
        <v>296</v>
      </c>
      <c r="K16" s="216">
        <v>777</v>
      </c>
      <c r="L16" s="217" t="s">
        <v>208</v>
      </c>
      <c r="M16" s="216" t="s">
        <v>208</v>
      </c>
      <c r="N16" s="214" t="s">
        <v>208</v>
      </c>
      <c r="O16" s="143"/>
      <c r="P16" s="143"/>
    </row>
    <row r="17" spans="1:16" ht="17.25" customHeight="1" x14ac:dyDescent="0.15">
      <c r="A17" s="143"/>
      <c r="B17" s="199" t="s">
        <v>263</v>
      </c>
      <c r="C17" s="214">
        <v>893</v>
      </c>
      <c r="D17" s="215">
        <v>194</v>
      </c>
      <c r="E17" s="216">
        <v>699</v>
      </c>
      <c r="F17" s="217" t="s">
        <v>208</v>
      </c>
      <c r="G17" s="218" t="s">
        <v>208</v>
      </c>
      <c r="H17" s="219" t="s">
        <v>208</v>
      </c>
      <c r="I17" s="214">
        <v>1083</v>
      </c>
      <c r="J17" s="215">
        <v>299</v>
      </c>
      <c r="K17" s="216">
        <v>784</v>
      </c>
      <c r="L17" s="217" t="s">
        <v>208</v>
      </c>
      <c r="M17" s="216" t="s">
        <v>208</v>
      </c>
      <c r="N17" s="214" t="s">
        <v>208</v>
      </c>
      <c r="O17" s="143"/>
      <c r="P17" s="143"/>
    </row>
    <row r="18" spans="1:16" ht="17.25" customHeight="1" x14ac:dyDescent="0.15">
      <c r="B18" s="199" t="s">
        <v>264</v>
      </c>
      <c r="C18" s="214">
        <v>937</v>
      </c>
      <c r="D18" s="215">
        <v>202</v>
      </c>
      <c r="E18" s="216">
        <v>735</v>
      </c>
      <c r="F18" s="217" t="s">
        <v>208</v>
      </c>
      <c r="G18" s="218" t="s">
        <v>208</v>
      </c>
      <c r="H18" s="219" t="s">
        <v>208</v>
      </c>
      <c r="I18" s="214">
        <v>1082</v>
      </c>
      <c r="J18" s="215">
        <v>298</v>
      </c>
      <c r="K18" s="216">
        <v>784</v>
      </c>
      <c r="L18" s="217" t="s">
        <v>208</v>
      </c>
      <c r="M18" s="216" t="s">
        <v>208</v>
      </c>
      <c r="N18" s="214" t="s">
        <v>208</v>
      </c>
      <c r="O18" s="143"/>
      <c r="P18" s="143"/>
    </row>
    <row r="19" spans="1:16" ht="17.25" customHeight="1" x14ac:dyDescent="0.15">
      <c r="B19" s="199" t="s">
        <v>265</v>
      </c>
      <c r="C19" s="214">
        <v>856</v>
      </c>
      <c r="D19" s="215">
        <v>197</v>
      </c>
      <c r="E19" s="216">
        <v>659</v>
      </c>
      <c r="F19" s="217" t="s">
        <v>208</v>
      </c>
      <c r="G19" s="218" t="s">
        <v>208</v>
      </c>
      <c r="H19" s="219" t="s">
        <v>208</v>
      </c>
      <c r="I19" s="214">
        <v>1028</v>
      </c>
      <c r="J19" s="215">
        <v>274</v>
      </c>
      <c r="K19" s="216">
        <v>754</v>
      </c>
      <c r="L19" s="217" t="s">
        <v>208</v>
      </c>
      <c r="M19" s="216" t="s">
        <v>208</v>
      </c>
      <c r="N19" s="214" t="s">
        <v>208</v>
      </c>
      <c r="O19" s="143"/>
      <c r="P19" s="143"/>
    </row>
    <row r="20" spans="1:16" ht="17.25" customHeight="1" x14ac:dyDescent="0.15">
      <c r="B20" s="199" t="s">
        <v>266</v>
      </c>
      <c r="C20" s="214">
        <v>848</v>
      </c>
      <c r="D20" s="215">
        <v>185</v>
      </c>
      <c r="E20" s="216">
        <v>663</v>
      </c>
      <c r="F20" s="217" t="s">
        <v>208</v>
      </c>
      <c r="G20" s="218" t="s">
        <v>208</v>
      </c>
      <c r="H20" s="219" t="s">
        <v>208</v>
      </c>
      <c r="I20" s="214">
        <v>1037</v>
      </c>
      <c r="J20" s="215">
        <v>263</v>
      </c>
      <c r="K20" s="216">
        <v>774</v>
      </c>
      <c r="L20" s="217" t="s">
        <v>208</v>
      </c>
      <c r="M20" s="216" t="s">
        <v>208</v>
      </c>
      <c r="N20" s="214" t="s">
        <v>208</v>
      </c>
      <c r="O20" s="143"/>
      <c r="P20" s="143"/>
    </row>
    <row r="21" spans="1:16" ht="17.25" customHeight="1" x14ac:dyDescent="0.15">
      <c r="B21" s="199" t="s">
        <v>267</v>
      </c>
      <c r="C21" s="214">
        <v>874</v>
      </c>
      <c r="D21" s="215">
        <v>184</v>
      </c>
      <c r="E21" s="216">
        <v>690</v>
      </c>
      <c r="F21" s="217" t="s">
        <v>208</v>
      </c>
      <c r="G21" s="218" t="s">
        <v>208</v>
      </c>
      <c r="H21" s="219" t="s">
        <v>208</v>
      </c>
      <c r="I21" s="214">
        <v>1051</v>
      </c>
      <c r="J21" s="215">
        <v>259</v>
      </c>
      <c r="K21" s="216">
        <v>792</v>
      </c>
      <c r="L21" s="217" t="s">
        <v>208</v>
      </c>
      <c r="M21" s="216" t="s">
        <v>208</v>
      </c>
      <c r="N21" s="214" t="s">
        <v>208</v>
      </c>
      <c r="O21" s="143"/>
      <c r="P21" s="143"/>
    </row>
    <row r="22" spans="1:16" ht="17.25" customHeight="1" x14ac:dyDescent="0.15">
      <c r="B22" s="199" t="s">
        <v>268</v>
      </c>
      <c r="C22" s="214">
        <v>877</v>
      </c>
      <c r="D22" s="215">
        <v>183</v>
      </c>
      <c r="E22" s="216">
        <v>694</v>
      </c>
      <c r="F22" s="217" t="s">
        <v>208</v>
      </c>
      <c r="G22" s="218" t="s">
        <v>208</v>
      </c>
      <c r="H22" s="219" t="s">
        <v>208</v>
      </c>
      <c r="I22" s="214">
        <v>1053</v>
      </c>
      <c r="J22" s="215">
        <v>259</v>
      </c>
      <c r="K22" s="216">
        <v>794</v>
      </c>
      <c r="L22" s="217" t="s">
        <v>208</v>
      </c>
      <c r="M22" s="216" t="s">
        <v>208</v>
      </c>
      <c r="N22" s="214" t="s">
        <v>208</v>
      </c>
      <c r="O22" s="143"/>
      <c r="P22" s="143"/>
    </row>
    <row r="23" spans="1:16" ht="17.25" customHeight="1" x14ac:dyDescent="0.15">
      <c r="B23" s="199" t="s">
        <v>269</v>
      </c>
      <c r="C23" s="214">
        <v>885</v>
      </c>
      <c r="D23" s="215">
        <v>186</v>
      </c>
      <c r="E23" s="216">
        <v>699</v>
      </c>
      <c r="F23" s="217" t="s">
        <v>208</v>
      </c>
      <c r="G23" s="218" t="s">
        <v>208</v>
      </c>
      <c r="H23" s="219" t="s">
        <v>208</v>
      </c>
      <c r="I23" s="214">
        <v>1084</v>
      </c>
      <c r="J23" s="215">
        <v>260</v>
      </c>
      <c r="K23" s="216">
        <v>824</v>
      </c>
      <c r="L23" s="217" t="s">
        <v>208</v>
      </c>
      <c r="M23" s="216" t="s">
        <v>208</v>
      </c>
      <c r="N23" s="214" t="s">
        <v>208</v>
      </c>
      <c r="O23" s="143"/>
      <c r="P23" s="143"/>
    </row>
    <row r="24" spans="1:16" ht="17.25" customHeight="1" x14ac:dyDescent="0.15">
      <c r="B24" s="199" t="s">
        <v>270</v>
      </c>
      <c r="C24" s="214">
        <v>939</v>
      </c>
      <c r="D24" s="215">
        <v>185</v>
      </c>
      <c r="E24" s="216">
        <v>754</v>
      </c>
      <c r="F24" s="217" t="s">
        <v>208</v>
      </c>
      <c r="G24" s="218" t="s">
        <v>208</v>
      </c>
      <c r="H24" s="219" t="s">
        <v>208</v>
      </c>
      <c r="I24" s="214">
        <v>1035</v>
      </c>
      <c r="J24" s="215">
        <v>258</v>
      </c>
      <c r="K24" s="216">
        <v>777</v>
      </c>
      <c r="L24" s="217" t="s">
        <v>208</v>
      </c>
      <c r="M24" s="216" t="s">
        <v>208</v>
      </c>
      <c r="N24" s="214" t="s">
        <v>208</v>
      </c>
      <c r="O24" s="143"/>
      <c r="P24" s="143"/>
    </row>
    <row r="25" spans="1:16" ht="17.25" customHeight="1" x14ac:dyDescent="0.15">
      <c r="B25" s="199" t="s">
        <v>271</v>
      </c>
      <c r="C25" s="214">
        <v>1037</v>
      </c>
      <c r="D25" s="215">
        <v>203</v>
      </c>
      <c r="E25" s="216">
        <v>835</v>
      </c>
      <c r="F25" s="217" t="s">
        <v>208</v>
      </c>
      <c r="G25" s="218" t="s">
        <v>208</v>
      </c>
      <c r="H25" s="219" t="s">
        <v>208</v>
      </c>
      <c r="I25" s="214">
        <v>1029</v>
      </c>
      <c r="J25" s="215">
        <v>269</v>
      </c>
      <c r="K25" s="216">
        <v>760</v>
      </c>
      <c r="L25" s="217" t="s">
        <v>208</v>
      </c>
      <c r="M25" s="216" t="s">
        <v>208</v>
      </c>
      <c r="N25" s="214" t="s">
        <v>208</v>
      </c>
      <c r="O25" s="143"/>
      <c r="P25" s="143"/>
    </row>
    <row r="26" spans="1:16" ht="17.25" customHeight="1" x14ac:dyDescent="0.15">
      <c r="B26" s="199" t="s">
        <v>272</v>
      </c>
      <c r="C26" s="214">
        <v>1112</v>
      </c>
      <c r="D26" s="215">
        <v>221</v>
      </c>
      <c r="E26" s="216">
        <v>891</v>
      </c>
      <c r="F26" s="217" t="s">
        <v>208</v>
      </c>
      <c r="G26" s="218" t="s">
        <v>208</v>
      </c>
      <c r="H26" s="219" t="s">
        <v>208</v>
      </c>
      <c r="I26" s="214">
        <v>1003</v>
      </c>
      <c r="J26" s="215">
        <v>279</v>
      </c>
      <c r="K26" s="216">
        <v>725</v>
      </c>
      <c r="L26" s="217" t="s">
        <v>208</v>
      </c>
      <c r="M26" s="216" t="s">
        <v>208</v>
      </c>
      <c r="N26" s="214" t="s">
        <v>208</v>
      </c>
      <c r="O26" s="143"/>
      <c r="P26" s="143"/>
    </row>
    <row r="27" spans="1:16" ht="17.25" customHeight="1" x14ac:dyDescent="0.15">
      <c r="B27" s="199" t="s">
        <v>273</v>
      </c>
      <c r="C27" s="214">
        <v>1108</v>
      </c>
      <c r="D27" s="215">
        <v>226</v>
      </c>
      <c r="E27" s="216">
        <v>882</v>
      </c>
      <c r="F27" s="217" t="s">
        <v>208</v>
      </c>
      <c r="G27" s="218" t="s">
        <v>208</v>
      </c>
      <c r="H27" s="219" t="s">
        <v>208</v>
      </c>
      <c r="I27" s="214">
        <v>1082</v>
      </c>
      <c r="J27" s="215">
        <v>290</v>
      </c>
      <c r="K27" s="216">
        <v>792</v>
      </c>
      <c r="L27" s="217" t="s">
        <v>208</v>
      </c>
      <c r="M27" s="216" t="s">
        <v>208</v>
      </c>
      <c r="N27" s="214" t="s">
        <v>208</v>
      </c>
      <c r="O27" s="143"/>
      <c r="P27" s="143"/>
    </row>
    <row r="28" spans="1:16" ht="17.25" customHeight="1" x14ac:dyDescent="0.15">
      <c r="B28" s="199" t="s">
        <v>274</v>
      </c>
      <c r="C28" s="214">
        <v>1064</v>
      </c>
      <c r="D28" s="215">
        <v>217</v>
      </c>
      <c r="E28" s="216">
        <v>847</v>
      </c>
      <c r="F28" s="217" t="s">
        <v>208</v>
      </c>
      <c r="G28" s="218" t="s">
        <v>208</v>
      </c>
      <c r="H28" s="219" t="s">
        <v>208</v>
      </c>
      <c r="I28" s="214">
        <v>1073</v>
      </c>
      <c r="J28" s="215">
        <v>301</v>
      </c>
      <c r="K28" s="216">
        <v>772</v>
      </c>
      <c r="L28" s="217" t="s">
        <v>208</v>
      </c>
      <c r="M28" s="216" t="s">
        <v>208</v>
      </c>
      <c r="N28" s="214" t="s">
        <v>208</v>
      </c>
      <c r="O28" s="143"/>
      <c r="P28" s="143"/>
    </row>
    <row r="29" spans="1:16" ht="17.25" customHeight="1" x14ac:dyDescent="0.15">
      <c r="B29" s="199" t="s">
        <v>230</v>
      </c>
      <c r="C29" s="214">
        <v>1047</v>
      </c>
      <c r="D29" s="215">
        <v>213</v>
      </c>
      <c r="E29" s="216">
        <v>833</v>
      </c>
      <c r="F29" s="217" t="s">
        <v>275</v>
      </c>
      <c r="G29" s="218" t="s">
        <v>276</v>
      </c>
      <c r="H29" s="219" t="s">
        <v>275</v>
      </c>
      <c r="I29" s="214">
        <v>1103</v>
      </c>
      <c r="J29" s="215">
        <v>308</v>
      </c>
      <c r="K29" s="216">
        <v>794</v>
      </c>
      <c r="L29" s="217" t="s">
        <v>275</v>
      </c>
      <c r="M29" s="216" t="s">
        <v>208</v>
      </c>
      <c r="N29" s="220" t="s">
        <v>275</v>
      </c>
      <c r="O29" s="143"/>
      <c r="P29" s="143"/>
    </row>
    <row r="30" spans="1:16" ht="17.25" customHeight="1" x14ac:dyDescent="0.15">
      <c r="B30" s="199" t="s">
        <v>231</v>
      </c>
      <c r="C30" s="214">
        <v>863</v>
      </c>
      <c r="D30" s="215">
        <v>127</v>
      </c>
      <c r="E30" s="216">
        <v>736</v>
      </c>
      <c r="F30" s="217" t="s">
        <v>208</v>
      </c>
      <c r="G30" s="218" t="s">
        <v>277</v>
      </c>
      <c r="H30" s="219" t="s">
        <v>208</v>
      </c>
      <c r="I30" s="214">
        <v>888</v>
      </c>
      <c r="J30" s="215">
        <v>193</v>
      </c>
      <c r="K30" s="216">
        <v>696</v>
      </c>
      <c r="L30" s="217" t="s">
        <v>208</v>
      </c>
      <c r="M30" s="216" t="s">
        <v>275</v>
      </c>
      <c r="N30" s="220" t="s">
        <v>208</v>
      </c>
      <c r="O30" s="143"/>
      <c r="P30" s="143"/>
    </row>
    <row r="31" spans="1:16" ht="17.25" customHeight="1" x14ac:dyDescent="0.15">
      <c r="B31" s="199" t="s">
        <v>232</v>
      </c>
      <c r="C31" s="214">
        <v>935</v>
      </c>
      <c r="D31" s="215">
        <v>135</v>
      </c>
      <c r="E31" s="216">
        <v>800</v>
      </c>
      <c r="F31" s="217" t="s">
        <v>208</v>
      </c>
      <c r="G31" s="218" t="s">
        <v>277</v>
      </c>
      <c r="H31" s="219" t="s">
        <v>208</v>
      </c>
      <c r="I31" s="214">
        <v>941</v>
      </c>
      <c r="J31" s="215">
        <v>190</v>
      </c>
      <c r="K31" s="216">
        <v>751</v>
      </c>
      <c r="L31" s="217" t="s">
        <v>208</v>
      </c>
      <c r="M31" s="216" t="s">
        <v>277</v>
      </c>
      <c r="N31" s="220" t="s">
        <v>208</v>
      </c>
      <c r="O31" s="143"/>
      <c r="P31" s="143"/>
    </row>
    <row r="32" spans="1:16" ht="17.25" customHeight="1" x14ac:dyDescent="0.15">
      <c r="B32" s="199" t="s">
        <v>233</v>
      </c>
      <c r="C32" s="214">
        <v>1000</v>
      </c>
      <c r="D32" s="215">
        <v>172</v>
      </c>
      <c r="E32" s="216">
        <v>828</v>
      </c>
      <c r="F32" s="217" t="s">
        <v>208</v>
      </c>
      <c r="G32" s="218" t="s">
        <v>276</v>
      </c>
      <c r="H32" s="219" t="s">
        <v>208</v>
      </c>
      <c r="I32" s="214">
        <v>1010</v>
      </c>
      <c r="J32" s="215">
        <v>230</v>
      </c>
      <c r="K32" s="216">
        <v>781</v>
      </c>
      <c r="L32" s="217" t="s">
        <v>208</v>
      </c>
      <c r="M32" s="216" t="s">
        <v>277</v>
      </c>
      <c r="N32" s="220" t="s">
        <v>208</v>
      </c>
      <c r="O32" s="143"/>
      <c r="P32" s="143"/>
    </row>
    <row r="33" spans="2:16" ht="17.25" customHeight="1" x14ac:dyDescent="0.15">
      <c r="B33" s="199" t="s">
        <v>234</v>
      </c>
      <c r="C33" s="214">
        <v>972</v>
      </c>
      <c r="D33" s="215">
        <v>197</v>
      </c>
      <c r="E33" s="216">
        <v>775</v>
      </c>
      <c r="F33" s="217" t="s">
        <v>208</v>
      </c>
      <c r="G33" s="218" t="s">
        <v>276</v>
      </c>
      <c r="H33" s="219" t="s">
        <v>208</v>
      </c>
      <c r="I33" s="214">
        <v>1003</v>
      </c>
      <c r="J33" s="215">
        <v>281</v>
      </c>
      <c r="K33" s="216">
        <v>721</v>
      </c>
      <c r="L33" s="217" t="s">
        <v>208</v>
      </c>
      <c r="M33" s="216" t="s">
        <v>277</v>
      </c>
      <c r="N33" s="220" t="s">
        <v>208</v>
      </c>
      <c r="O33" s="143"/>
      <c r="P33" s="143"/>
    </row>
    <row r="34" spans="2:16" ht="17.25" customHeight="1" x14ac:dyDescent="0.15">
      <c r="B34" s="199" t="s">
        <v>235</v>
      </c>
      <c r="C34" s="214">
        <v>1037</v>
      </c>
      <c r="D34" s="215">
        <v>205</v>
      </c>
      <c r="E34" s="216">
        <v>832</v>
      </c>
      <c r="F34" s="217" t="s">
        <v>208</v>
      </c>
      <c r="G34" s="218" t="s">
        <v>276</v>
      </c>
      <c r="H34" s="219" t="s">
        <v>208</v>
      </c>
      <c r="I34" s="214">
        <v>1064</v>
      </c>
      <c r="J34" s="215">
        <v>279</v>
      </c>
      <c r="K34" s="216">
        <v>785</v>
      </c>
      <c r="L34" s="217" t="s">
        <v>208</v>
      </c>
      <c r="M34" s="216" t="s">
        <v>277</v>
      </c>
      <c r="N34" s="220" t="s">
        <v>208</v>
      </c>
      <c r="O34" s="143"/>
      <c r="P34" s="143"/>
    </row>
    <row r="35" spans="2:16" ht="17.25" customHeight="1" x14ac:dyDescent="0.15">
      <c r="B35" s="221" t="s">
        <v>278</v>
      </c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143"/>
      <c r="P35" s="143"/>
    </row>
    <row r="36" spans="2:16" ht="17.25" customHeight="1" x14ac:dyDescent="0.15">
      <c r="B36" s="221" t="s">
        <v>279</v>
      </c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143"/>
      <c r="P36" s="143"/>
    </row>
    <row r="37" spans="2:16" ht="15" customHeight="1" x14ac:dyDescent="0.15">
      <c r="B37" s="143" t="s">
        <v>237</v>
      </c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222"/>
      <c r="O37" s="139"/>
      <c r="P37" s="139"/>
    </row>
    <row r="38" spans="2:16" x14ac:dyDescent="0.15"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77"/>
      <c r="O38" s="139"/>
      <c r="P38" s="139"/>
    </row>
  </sheetData>
  <mergeCells count="7">
    <mergeCell ref="B4:B7"/>
    <mergeCell ref="C4:H4"/>
    <mergeCell ref="I4:N4"/>
    <mergeCell ref="C5:E5"/>
    <mergeCell ref="F5:H5"/>
    <mergeCell ref="I5:K5"/>
    <mergeCell ref="L5:N5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>
    <oddHeader>&amp;R&amp;"ＭＳ Ｐゴシック,標準"15.交通・通信</oddHeader>
    <oddFooter>&amp;C&amp;"ＭＳ Ｐゴシック,標準"-105-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E048-88A9-4871-90C3-9D7F0988A919}">
  <dimension ref="A1:L58"/>
  <sheetViews>
    <sheetView showGridLines="0" zoomScaleNormal="100" zoomScaleSheetLayoutView="100" workbookViewId="0">
      <selection activeCell="O19" sqref="O19"/>
    </sheetView>
  </sheetViews>
  <sheetFormatPr defaultColWidth="8" defaultRowHeight="11.25" x14ac:dyDescent="0.15"/>
  <cols>
    <col min="1" max="1" width="1.625" style="3" customWidth="1"/>
    <col min="2" max="2" width="10" style="3" customWidth="1"/>
    <col min="3" max="12" width="7.75" style="3" customWidth="1"/>
    <col min="13" max="16384" width="8" style="3"/>
  </cols>
  <sheetData>
    <row r="1" spans="1:12" ht="30" customHeight="1" x14ac:dyDescent="0.15">
      <c r="A1" s="58" t="s">
        <v>280</v>
      </c>
      <c r="D1" s="223"/>
      <c r="E1" s="223"/>
      <c r="F1" s="223"/>
      <c r="G1" s="223"/>
      <c r="H1" s="223"/>
      <c r="I1" s="223"/>
    </row>
    <row r="2" spans="1:12" ht="7.5" customHeight="1" x14ac:dyDescent="0.15">
      <c r="A2" s="58"/>
      <c r="D2" s="223"/>
      <c r="E2" s="223"/>
      <c r="F2" s="223"/>
      <c r="G2" s="223"/>
      <c r="H2" s="223"/>
      <c r="I2" s="223"/>
    </row>
    <row r="3" spans="1:12" ht="22.5" customHeight="1" x14ac:dyDescent="0.15">
      <c r="B3" s="224"/>
      <c r="C3" s="223"/>
      <c r="D3" s="223"/>
      <c r="E3" s="223"/>
      <c r="F3" s="223"/>
      <c r="G3" s="223"/>
      <c r="H3" s="223"/>
      <c r="L3" s="21" t="s">
        <v>281</v>
      </c>
    </row>
    <row r="4" spans="1:12" ht="18.75" customHeight="1" x14ac:dyDescent="0.15">
      <c r="B4" s="225" t="s">
        <v>194</v>
      </c>
      <c r="C4" s="226" t="s">
        <v>196</v>
      </c>
      <c r="D4" s="227" t="s">
        <v>282</v>
      </c>
      <c r="E4" s="228"/>
      <c r="F4" s="228"/>
      <c r="G4" s="228"/>
      <c r="H4" s="228"/>
      <c r="I4" s="228"/>
      <c r="J4" s="228"/>
      <c r="K4" s="228"/>
      <c r="L4" s="229"/>
    </row>
    <row r="5" spans="1:12" s="230" customFormat="1" ht="33.75" customHeight="1" x14ac:dyDescent="0.15">
      <c r="B5" s="231"/>
      <c r="C5" s="232"/>
      <c r="D5" s="233" t="s">
        <v>283</v>
      </c>
      <c r="E5" s="234" t="s">
        <v>284</v>
      </c>
      <c r="F5" s="234" t="s">
        <v>285</v>
      </c>
      <c r="G5" s="234" t="s">
        <v>286</v>
      </c>
      <c r="H5" s="234" t="s">
        <v>287</v>
      </c>
      <c r="I5" s="235" t="s">
        <v>288</v>
      </c>
      <c r="J5" s="235" t="s">
        <v>289</v>
      </c>
      <c r="K5" s="236" t="s">
        <v>290</v>
      </c>
      <c r="L5" s="237" t="s">
        <v>291</v>
      </c>
    </row>
    <row r="6" spans="1:12" ht="27" hidden="1" customHeight="1" x14ac:dyDescent="0.15">
      <c r="B6" s="238" t="s">
        <v>292</v>
      </c>
      <c r="C6" s="239">
        <f t="shared" ref="C6:C27" si="0">SUM(D6:L6)</f>
        <v>835</v>
      </c>
      <c r="D6" s="240">
        <v>113</v>
      </c>
      <c r="E6" s="241">
        <v>315</v>
      </c>
      <c r="F6" s="241">
        <v>39</v>
      </c>
      <c r="G6" s="241">
        <v>26</v>
      </c>
      <c r="H6" s="241">
        <v>40</v>
      </c>
      <c r="I6" s="241">
        <v>58</v>
      </c>
      <c r="J6" s="242">
        <v>71</v>
      </c>
      <c r="K6" s="242">
        <v>88</v>
      </c>
      <c r="L6" s="243">
        <v>85</v>
      </c>
    </row>
    <row r="7" spans="1:12" ht="27" hidden="1" customHeight="1" x14ac:dyDescent="0.15">
      <c r="B7" s="238" t="s">
        <v>293</v>
      </c>
      <c r="C7" s="239">
        <f t="shared" si="0"/>
        <v>1053</v>
      </c>
      <c r="D7" s="240">
        <v>128</v>
      </c>
      <c r="E7" s="241">
        <v>390</v>
      </c>
      <c r="F7" s="241">
        <v>47</v>
      </c>
      <c r="G7" s="241">
        <v>41</v>
      </c>
      <c r="H7" s="241">
        <v>58</v>
      </c>
      <c r="I7" s="241">
        <v>87</v>
      </c>
      <c r="J7" s="242">
        <v>87</v>
      </c>
      <c r="K7" s="242">
        <v>110</v>
      </c>
      <c r="L7" s="243">
        <v>105</v>
      </c>
    </row>
    <row r="8" spans="1:12" ht="27" hidden="1" customHeight="1" x14ac:dyDescent="0.15">
      <c r="B8" s="238" t="s">
        <v>294</v>
      </c>
      <c r="C8" s="239">
        <f t="shared" si="0"/>
        <v>1169</v>
      </c>
      <c r="D8" s="240">
        <v>147</v>
      </c>
      <c r="E8" s="241">
        <v>434</v>
      </c>
      <c r="F8" s="241">
        <v>56</v>
      </c>
      <c r="G8" s="241">
        <v>34</v>
      </c>
      <c r="H8" s="241">
        <v>65</v>
      </c>
      <c r="I8" s="241">
        <v>87</v>
      </c>
      <c r="J8" s="242">
        <v>104</v>
      </c>
      <c r="K8" s="242">
        <v>126</v>
      </c>
      <c r="L8" s="243">
        <v>116</v>
      </c>
    </row>
    <row r="9" spans="1:12" ht="27" hidden="1" customHeight="1" x14ac:dyDescent="0.15">
      <c r="B9" s="238" t="s">
        <v>295</v>
      </c>
      <c r="C9" s="239">
        <f t="shared" si="0"/>
        <v>1208</v>
      </c>
      <c r="D9" s="240">
        <f>ROUND(58184/365,0)</f>
        <v>159</v>
      </c>
      <c r="E9" s="241">
        <f>ROUND(159196/365,0)</f>
        <v>436</v>
      </c>
      <c r="F9" s="241">
        <f>ROUND(22793/365,0)</f>
        <v>62</v>
      </c>
      <c r="G9" s="241">
        <f>ROUND(12274/365,0)</f>
        <v>34</v>
      </c>
      <c r="H9" s="241">
        <f>ROUND(24300/365,0)</f>
        <v>67</v>
      </c>
      <c r="I9" s="241">
        <f>ROUND(34712/365,0)</f>
        <v>95</v>
      </c>
      <c r="J9" s="241">
        <f>ROUND(39580/365,0)</f>
        <v>108</v>
      </c>
      <c r="K9" s="241">
        <f>ROUND(44160/365,0)</f>
        <v>121</v>
      </c>
      <c r="L9" s="244">
        <f>ROUND(45992/365,0)</f>
        <v>126</v>
      </c>
    </row>
    <row r="10" spans="1:12" ht="21" hidden="1" customHeight="1" x14ac:dyDescent="0.15">
      <c r="B10" s="238" t="s">
        <v>296</v>
      </c>
      <c r="C10" s="239">
        <f t="shared" si="0"/>
        <v>1232</v>
      </c>
      <c r="D10" s="240">
        <v>160</v>
      </c>
      <c r="E10" s="241">
        <v>441</v>
      </c>
      <c r="F10" s="241">
        <v>59</v>
      </c>
      <c r="G10" s="241">
        <v>36</v>
      </c>
      <c r="H10" s="241">
        <v>75</v>
      </c>
      <c r="I10" s="241">
        <v>95</v>
      </c>
      <c r="J10" s="241">
        <v>123</v>
      </c>
      <c r="K10" s="241">
        <v>116</v>
      </c>
      <c r="L10" s="244">
        <v>127</v>
      </c>
    </row>
    <row r="11" spans="1:12" ht="21" hidden="1" customHeight="1" x14ac:dyDescent="0.15">
      <c r="B11" s="238" t="s">
        <v>297</v>
      </c>
      <c r="C11" s="239">
        <f t="shared" si="0"/>
        <v>1301</v>
      </c>
      <c r="D11" s="240">
        <v>165</v>
      </c>
      <c r="E11" s="241">
        <v>466</v>
      </c>
      <c r="F11" s="241">
        <v>66</v>
      </c>
      <c r="G11" s="241">
        <v>36</v>
      </c>
      <c r="H11" s="241">
        <v>78</v>
      </c>
      <c r="I11" s="241">
        <v>85</v>
      </c>
      <c r="J11" s="241">
        <v>135</v>
      </c>
      <c r="K11" s="241">
        <v>123</v>
      </c>
      <c r="L11" s="244">
        <v>147</v>
      </c>
    </row>
    <row r="12" spans="1:12" ht="21" hidden="1" customHeight="1" x14ac:dyDescent="0.15">
      <c r="B12" s="238" t="s">
        <v>298</v>
      </c>
      <c r="C12" s="239">
        <f t="shared" si="0"/>
        <v>1281</v>
      </c>
      <c r="D12" s="240">
        <v>173</v>
      </c>
      <c r="E12" s="241">
        <v>458</v>
      </c>
      <c r="F12" s="241">
        <v>67</v>
      </c>
      <c r="G12" s="241">
        <v>31</v>
      </c>
      <c r="H12" s="241">
        <v>82</v>
      </c>
      <c r="I12" s="241">
        <v>83</v>
      </c>
      <c r="J12" s="241">
        <v>130</v>
      </c>
      <c r="K12" s="241">
        <v>115</v>
      </c>
      <c r="L12" s="244">
        <v>142</v>
      </c>
    </row>
    <row r="13" spans="1:12" ht="21" hidden="1" customHeight="1" x14ac:dyDescent="0.15">
      <c r="B13" s="238" t="s">
        <v>299</v>
      </c>
      <c r="C13" s="239">
        <f t="shared" si="0"/>
        <v>1309</v>
      </c>
      <c r="D13" s="240">
        <v>177</v>
      </c>
      <c r="E13" s="241">
        <v>471</v>
      </c>
      <c r="F13" s="241">
        <v>69</v>
      </c>
      <c r="G13" s="241">
        <v>28</v>
      </c>
      <c r="H13" s="241">
        <v>78</v>
      </c>
      <c r="I13" s="241">
        <v>87</v>
      </c>
      <c r="J13" s="241">
        <v>128</v>
      </c>
      <c r="K13" s="241">
        <v>118</v>
      </c>
      <c r="L13" s="244">
        <v>153</v>
      </c>
    </row>
    <row r="14" spans="1:12" ht="21" customHeight="1" x14ac:dyDescent="0.15">
      <c r="B14" s="238" t="s">
        <v>300</v>
      </c>
      <c r="C14" s="239">
        <f t="shared" si="0"/>
        <v>1290</v>
      </c>
      <c r="D14" s="240">
        <v>174</v>
      </c>
      <c r="E14" s="241">
        <v>459</v>
      </c>
      <c r="F14" s="241">
        <v>71</v>
      </c>
      <c r="G14" s="241">
        <v>27</v>
      </c>
      <c r="H14" s="241">
        <v>73</v>
      </c>
      <c r="I14" s="241">
        <v>86</v>
      </c>
      <c r="J14" s="241">
        <v>126</v>
      </c>
      <c r="K14" s="241">
        <v>119</v>
      </c>
      <c r="L14" s="244">
        <v>155</v>
      </c>
    </row>
    <row r="15" spans="1:12" ht="21" customHeight="1" x14ac:dyDescent="0.15">
      <c r="B15" s="238" t="s">
        <v>301</v>
      </c>
      <c r="C15" s="239">
        <f t="shared" si="0"/>
        <v>1263</v>
      </c>
      <c r="D15" s="240">
        <v>169</v>
      </c>
      <c r="E15" s="241">
        <v>438</v>
      </c>
      <c r="F15" s="241">
        <v>67</v>
      </c>
      <c r="G15" s="241">
        <v>25</v>
      </c>
      <c r="H15" s="241">
        <v>65</v>
      </c>
      <c r="I15" s="241">
        <v>79</v>
      </c>
      <c r="J15" s="241">
        <v>148</v>
      </c>
      <c r="K15" s="241">
        <v>124</v>
      </c>
      <c r="L15" s="244">
        <v>148</v>
      </c>
    </row>
    <row r="16" spans="1:12" ht="21" customHeight="1" x14ac:dyDescent="0.15">
      <c r="B16" s="238" t="s">
        <v>302</v>
      </c>
      <c r="C16" s="239">
        <f t="shared" si="0"/>
        <v>1255</v>
      </c>
      <c r="D16" s="240">
        <v>165</v>
      </c>
      <c r="E16" s="241">
        <v>419</v>
      </c>
      <c r="F16" s="241">
        <v>72</v>
      </c>
      <c r="G16" s="241">
        <v>25</v>
      </c>
      <c r="H16" s="241">
        <v>81</v>
      </c>
      <c r="I16" s="241">
        <v>74</v>
      </c>
      <c r="J16" s="241">
        <v>150</v>
      </c>
      <c r="K16" s="241">
        <v>117</v>
      </c>
      <c r="L16" s="244">
        <v>152</v>
      </c>
    </row>
    <row r="17" spans="2:12" ht="21" customHeight="1" x14ac:dyDescent="0.15">
      <c r="B17" s="238" t="s">
        <v>303</v>
      </c>
      <c r="C17" s="239">
        <f t="shared" si="0"/>
        <v>1226</v>
      </c>
      <c r="D17" s="240">
        <v>158</v>
      </c>
      <c r="E17" s="241">
        <v>398</v>
      </c>
      <c r="F17" s="241">
        <v>67</v>
      </c>
      <c r="G17" s="241">
        <v>27</v>
      </c>
      <c r="H17" s="241">
        <v>84</v>
      </c>
      <c r="I17" s="241">
        <v>66</v>
      </c>
      <c r="J17" s="241">
        <v>160</v>
      </c>
      <c r="K17" s="241">
        <v>113</v>
      </c>
      <c r="L17" s="244">
        <v>153</v>
      </c>
    </row>
    <row r="18" spans="2:12" ht="21" customHeight="1" x14ac:dyDescent="0.15">
      <c r="B18" s="238" t="s">
        <v>304</v>
      </c>
      <c r="C18" s="239">
        <f t="shared" si="0"/>
        <v>1260</v>
      </c>
      <c r="D18" s="240">
        <v>156</v>
      </c>
      <c r="E18" s="241">
        <v>415</v>
      </c>
      <c r="F18" s="241">
        <v>72</v>
      </c>
      <c r="G18" s="241">
        <v>32</v>
      </c>
      <c r="H18" s="241">
        <v>81</v>
      </c>
      <c r="I18" s="241">
        <v>72</v>
      </c>
      <c r="J18" s="241">
        <v>165</v>
      </c>
      <c r="K18" s="241">
        <v>135</v>
      </c>
      <c r="L18" s="244">
        <v>132</v>
      </c>
    </row>
    <row r="19" spans="2:12" ht="21" customHeight="1" x14ac:dyDescent="0.15">
      <c r="B19" s="238" t="s">
        <v>305</v>
      </c>
      <c r="C19" s="239">
        <f t="shared" si="0"/>
        <v>1196</v>
      </c>
      <c r="D19" s="240">
        <v>162</v>
      </c>
      <c r="E19" s="241">
        <v>370</v>
      </c>
      <c r="F19" s="241">
        <v>74</v>
      </c>
      <c r="G19" s="241">
        <v>32</v>
      </c>
      <c r="H19" s="241">
        <v>76</v>
      </c>
      <c r="I19" s="241">
        <v>67</v>
      </c>
      <c r="J19" s="241">
        <v>153</v>
      </c>
      <c r="K19" s="241">
        <v>131</v>
      </c>
      <c r="L19" s="244">
        <v>131</v>
      </c>
    </row>
    <row r="20" spans="2:12" ht="21" customHeight="1" x14ac:dyDescent="0.15">
      <c r="B20" s="238" t="s">
        <v>306</v>
      </c>
      <c r="C20" s="239">
        <f t="shared" si="0"/>
        <v>1214</v>
      </c>
      <c r="D20" s="240">
        <v>161</v>
      </c>
      <c r="E20" s="241">
        <v>366</v>
      </c>
      <c r="F20" s="241">
        <v>71</v>
      </c>
      <c r="G20" s="241">
        <v>36</v>
      </c>
      <c r="H20" s="241">
        <v>73</v>
      </c>
      <c r="I20" s="241">
        <v>81</v>
      </c>
      <c r="J20" s="241">
        <v>151</v>
      </c>
      <c r="K20" s="241">
        <v>139</v>
      </c>
      <c r="L20" s="244">
        <v>136</v>
      </c>
    </row>
    <row r="21" spans="2:12" ht="21" customHeight="1" x14ac:dyDescent="0.15">
      <c r="B21" s="238" t="s">
        <v>307</v>
      </c>
      <c r="C21" s="239">
        <f t="shared" si="0"/>
        <v>1220</v>
      </c>
      <c r="D21" s="245">
        <v>156</v>
      </c>
      <c r="E21" s="246">
        <v>357</v>
      </c>
      <c r="F21" s="246">
        <v>73</v>
      </c>
      <c r="G21" s="241">
        <v>33</v>
      </c>
      <c r="H21" s="241">
        <v>71</v>
      </c>
      <c r="I21" s="241">
        <v>76</v>
      </c>
      <c r="J21" s="247">
        <v>164</v>
      </c>
      <c r="K21" s="246">
        <v>133</v>
      </c>
      <c r="L21" s="244">
        <v>157</v>
      </c>
    </row>
    <row r="22" spans="2:12" ht="21" customHeight="1" x14ac:dyDescent="0.15">
      <c r="B22" s="238" t="s">
        <v>308</v>
      </c>
      <c r="C22" s="239">
        <f t="shared" si="0"/>
        <v>1209</v>
      </c>
      <c r="D22" s="248">
        <v>151</v>
      </c>
      <c r="E22" s="249">
        <v>362</v>
      </c>
      <c r="F22" s="249">
        <v>72</v>
      </c>
      <c r="G22" s="250">
        <v>29</v>
      </c>
      <c r="H22" s="250">
        <v>65</v>
      </c>
      <c r="I22" s="250">
        <v>67</v>
      </c>
      <c r="J22" s="251">
        <v>169</v>
      </c>
      <c r="K22" s="249">
        <v>135</v>
      </c>
      <c r="L22" s="252">
        <v>159</v>
      </c>
    </row>
    <row r="23" spans="2:12" ht="21" customHeight="1" x14ac:dyDescent="0.15">
      <c r="B23" s="238" t="s">
        <v>309</v>
      </c>
      <c r="C23" s="239">
        <f t="shared" si="0"/>
        <v>889</v>
      </c>
      <c r="D23" s="248">
        <v>94</v>
      </c>
      <c r="E23" s="249">
        <v>261</v>
      </c>
      <c r="F23" s="249">
        <v>55</v>
      </c>
      <c r="G23" s="250">
        <v>21</v>
      </c>
      <c r="H23" s="250">
        <v>52</v>
      </c>
      <c r="I23" s="250">
        <v>49</v>
      </c>
      <c r="J23" s="251">
        <v>129</v>
      </c>
      <c r="K23" s="249">
        <v>103</v>
      </c>
      <c r="L23" s="252">
        <v>125</v>
      </c>
    </row>
    <row r="24" spans="2:12" ht="21" customHeight="1" x14ac:dyDescent="0.15">
      <c r="B24" s="238" t="s">
        <v>310</v>
      </c>
      <c r="C24" s="239">
        <f t="shared" si="0"/>
        <v>986</v>
      </c>
      <c r="D24" s="248">
        <v>105</v>
      </c>
      <c r="E24" s="249">
        <v>294</v>
      </c>
      <c r="F24" s="249">
        <v>58</v>
      </c>
      <c r="G24" s="250">
        <v>21</v>
      </c>
      <c r="H24" s="250">
        <v>56</v>
      </c>
      <c r="I24" s="250">
        <v>58</v>
      </c>
      <c r="J24" s="251">
        <v>137</v>
      </c>
      <c r="K24" s="249">
        <v>120</v>
      </c>
      <c r="L24" s="252">
        <v>137</v>
      </c>
    </row>
    <row r="25" spans="2:12" ht="21" customHeight="1" x14ac:dyDescent="0.15">
      <c r="B25" s="253" t="s">
        <v>311</v>
      </c>
      <c r="C25" s="254">
        <f t="shared" si="0"/>
        <v>1090</v>
      </c>
      <c r="D25" s="255">
        <v>126</v>
      </c>
      <c r="E25" s="256">
        <v>312</v>
      </c>
      <c r="F25" s="256">
        <v>68</v>
      </c>
      <c r="G25" s="257">
        <v>26</v>
      </c>
      <c r="H25" s="257">
        <v>57</v>
      </c>
      <c r="I25" s="257">
        <v>77</v>
      </c>
      <c r="J25" s="258">
        <v>162</v>
      </c>
      <c r="K25" s="256">
        <v>117</v>
      </c>
      <c r="L25" s="259">
        <v>145</v>
      </c>
    </row>
    <row r="26" spans="2:12" ht="21" customHeight="1" x14ac:dyDescent="0.15">
      <c r="B26" s="253" t="s">
        <v>312</v>
      </c>
      <c r="C26" s="254">
        <f t="shared" si="0"/>
        <v>1120</v>
      </c>
      <c r="D26" s="255">
        <v>126</v>
      </c>
      <c r="E26" s="256">
        <v>310</v>
      </c>
      <c r="F26" s="256">
        <v>72</v>
      </c>
      <c r="G26" s="257">
        <v>28</v>
      </c>
      <c r="H26" s="257">
        <v>57</v>
      </c>
      <c r="I26" s="257">
        <v>77</v>
      </c>
      <c r="J26" s="258">
        <v>187</v>
      </c>
      <c r="K26" s="256">
        <v>114</v>
      </c>
      <c r="L26" s="259">
        <v>149</v>
      </c>
    </row>
    <row r="27" spans="2:12" ht="21" customHeight="1" x14ac:dyDescent="0.15">
      <c r="B27" s="253" t="s">
        <v>313</v>
      </c>
      <c r="C27" s="239">
        <f t="shared" si="0"/>
        <v>1171</v>
      </c>
      <c r="D27" s="248">
        <v>149</v>
      </c>
      <c r="E27" s="249">
        <v>336</v>
      </c>
      <c r="F27" s="249">
        <v>79</v>
      </c>
      <c r="G27" s="250">
        <v>23</v>
      </c>
      <c r="H27" s="250">
        <v>63</v>
      </c>
      <c r="I27" s="250">
        <v>78</v>
      </c>
      <c r="J27" s="251">
        <v>186</v>
      </c>
      <c r="K27" s="249">
        <v>111</v>
      </c>
      <c r="L27" s="252">
        <v>146</v>
      </c>
    </row>
    <row r="28" spans="2:12" ht="21" customHeight="1" x14ac:dyDescent="0.15">
      <c r="B28" s="223" t="s">
        <v>314</v>
      </c>
      <c r="C28" s="223"/>
      <c r="D28" s="223"/>
      <c r="E28" s="223"/>
      <c r="F28" s="223"/>
      <c r="G28" s="223"/>
      <c r="H28" s="223"/>
      <c r="L28" s="29"/>
    </row>
    <row r="29" spans="2:12" ht="22.5" customHeight="1" x14ac:dyDescent="0.15">
      <c r="B29" s="223"/>
      <c r="C29" s="223"/>
      <c r="D29" s="223"/>
      <c r="E29" s="223"/>
      <c r="F29" s="223"/>
      <c r="G29" s="223"/>
      <c r="H29" s="223"/>
      <c r="I29" s="223"/>
    </row>
    <row r="30" spans="2:12" ht="15" customHeight="1" x14ac:dyDescent="0.15">
      <c r="B30" s="223"/>
      <c r="C30" s="223"/>
      <c r="D30" s="223"/>
      <c r="E30" s="223"/>
      <c r="F30" s="223"/>
      <c r="G30" s="223"/>
      <c r="H30" s="223"/>
      <c r="I30" s="223"/>
    </row>
    <row r="31" spans="2:12" ht="15" customHeight="1" x14ac:dyDescent="0.15"/>
    <row r="58" spans="7:7" x14ac:dyDescent="0.15">
      <c r="G58" s="260"/>
    </row>
  </sheetData>
  <mergeCells count="3">
    <mergeCell ref="B4:B5"/>
    <mergeCell ref="C4:C5"/>
    <mergeCell ref="D4:L4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Ｐゴシック,標準"15.交通・通信</oddHeader>
    <oddFooter>&amp;C&amp;"ＭＳ Ｐゴシック,標準"-106-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188A-55DF-4D0E-8015-C5F499287371}">
  <dimension ref="A1:AF39"/>
  <sheetViews>
    <sheetView showGridLines="0" view="pageBreakPreview" zoomScale="85" zoomScaleNormal="100" zoomScaleSheetLayoutView="85" workbookViewId="0">
      <selection activeCell="Y22" sqref="Y22"/>
    </sheetView>
  </sheetViews>
  <sheetFormatPr defaultColWidth="8" defaultRowHeight="11.25" x14ac:dyDescent="0.15"/>
  <cols>
    <col min="1" max="1" width="1.625" style="264" customWidth="1"/>
    <col min="2" max="2" width="8.125" style="264" customWidth="1"/>
    <col min="3" max="4" width="5.125" style="264" customWidth="1"/>
    <col min="5" max="8" width="4.125" style="264" customWidth="1"/>
    <col min="9" max="9" width="5.125" style="266" customWidth="1"/>
    <col min="10" max="22" width="4.125" style="264" customWidth="1"/>
    <col min="23" max="16384" width="8" style="264"/>
  </cols>
  <sheetData>
    <row r="1" spans="1:22" s="263" customFormat="1" ht="30" customHeight="1" x14ac:dyDescent="0.15">
      <c r="A1" s="261" t="s">
        <v>315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</row>
    <row r="2" spans="1:22" s="263" customFormat="1" ht="7.5" customHeight="1" x14ac:dyDescent="0.15">
      <c r="A2" s="261"/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</row>
    <row r="3" spans="1:22" ht="22.5" customHeight="1" x14ac:dyDescent="0.15">
      <c r="B3" s="265" t="s">
        <v>316</v>
      </c>
      <c r="U3" s="267"/>
      <c r="V3" s="267"/>
    </row>
    <row r="4" spans="1:22" ht="12.75" customHeight="1" x14ac:dyDescent="0.15">
      <c r="B4" s="265"/>
      <c r="U4" s="267"/>
      <c r="V4" s="267" t="s">
        <v>317</v>
      </c>
    </row>
    <row r="5" spans="1:22" ht="19.5" customHeight="1" x14ac:dyDescent="0.15">
      <c r="B5" s="268" t="s">
        <v>195</v>
      </c>
      <c r="C5" s="269" t="s">
        <v>318</v>
      </c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1"/>
    </row>
    <row r="6" spans="1:22" ht="19.5" customHeight="1" x14ac:dyDescent="0.15">
      <c r="B6" s="272"/>
      <c r="C6" s="273"/>
      <c r="D6" s="269" t="s">
        <v>319</v>
      </c>
      <c r="E6" s="270"/>
      <c r="F6" s="270"/>
      <c r="G6" s="270"/>
      <c r="H6" s="271"/>
      <c r="I6" s="269" t="s">
        <v>320</v>
      </c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1"/>
      <c r="V6" s="274" t="s">
        <v>321</v>
      </c>
    </row>
    <row r="7" spans="1:22" s="266" customFormat="1" ht="109.5" customHeight="1" x14ac:dyDescent="0.15">
      <c r="B7" s="275"/>
      <c r="C7" s="276" t="s">
        <v>322</v>
      </c>
      <c r="D7" s="277" t="s">
        <v>196</v>
      </c>
      <c r="E7" s="278" t="s">
        <v>323</v>
      </c>
      <c r="F7" s="278" t="s">
        <v>324</v>
      </c>
      <c r="G7" s="278" t="s">
        <v>325</v>
      </c>
      <c r="H7" s="278" t="s">
        <v>326</v>
      </c>
      <c r="I7" s="277" t="s">
        <v>196</v>
      </c>
      <c r="J7" s="279" t="s">
        <v>327</v>
      </c>
      <c r="K7" s="279" t="s">
        <v>328</v>
      </c>
      <c r="L7" s="279" t="s">
        <v>329</v>
      </c>
      <c r="M7" s="279" t="s">
        <v>330</v>
      </c>
      <c r="N7" s="279" t="s">
        <v>331</v>
      </c>
      <c r="O7" s="279" t="s">
        <v>332</v>
      </c>
      <c r="P7" s="279" t="s">
        <v>333</v>
      </c>
      <c r="Q7" s="279" t="s">
        <v>334</v>
      </c>
      <c r="R7" s="279" t="s">
        <v>335</v>
      </c>
      <c r="S7" s="279" t="s">
        <v>336</v>
      </c>
      <c r="T7" s="279" t="s">
        <v>337</v>
      </c>
      <c r="U7" s="279" t="s">
        <v>338</v>
      </c>
      <c r="V7" s="280"/>
    </row>
    <row r="8" spans="1:22" ht="21.75" hidden="1" customHeight="1" x14ac:dyDescent="0.15">
      <c r="B8" s="281" t="s">
        <v>265</v>
      </c>
      <c r="C8" s="282">
        <f t="shared" ref="C8:C21" si="0">D8+I8</f>
        <v>49092</v>
      </c>
      <c r="D8" s="282">
        <f t="shared" ref="D8:D18" si="1">SUM(E8:H8)</f>
        <v>37583</v>
      </c>
      <c r="E8" s="283">
        <v>9227</v>
      </c>
      <c r="F8" s="283">
        <v>9870</v>
      </c>
      <c r="G8" s="283">
        <v>9146</v>
      </c>
      <c r="H8" s="283">
        <v>9340</v>
      </c>
      <c r="I8" s="284">
        <f t="shared" ref="I8:I18" si="2">SUM(J8:V8)</f>
        <v>11509</v>
      </c>
      <c r="J8" s="285">
        <v>693</v>
      </c>
      <c r="K8" s="285">
        <v>592</v>
      </c>
      <c r="L8" s="285">
        <v>84</v>
      </c>
      <c r="M8" s="285">
        <v>942</v>
      </c>
      <c r="N8" s="285">
        <v>480</v>
      </c>
      <c r="O8" s="285">
        <v>185</v>
      </c>
      <c r="P8" s="285">
        <v>1828</v>
      </c>
      <c r="Q8" s="285">
        <v>1451</v>
      </c>
      <c r="R8" s="285">
        <v>1129</v>
      </c>
      <c r="S8" s="285">
        <v>1013</v>
      </c>
      <c r="T8" s="285">
        <v>1087</v>
      </c>
      <c r="U8" s="285">
        <v>2025</v>
      </c>
      <c r="V8" s="286" t="s">
        <v>339</v>
      </c>
    </row>
    <row r="9" spans="1:22" ht="21.75" customHeight="1" x14ac:dyDescent="0.15">
      <c r="B9" s="281" t="s">
        <v>221</v>
      </c>
      <c r="C9" s="282">
        <f t="shared" si="0"/>
        <v>64649</v>
      </c>
      <c r="D9" s="282">
        <f t="shared" si="1"/>
        <v>44034</v>
      </c>
      <c r="E9" s="283">
        <v>11140</v>
      </c>
      <c r="F9" s="283">
        <v>11925</v>
      </c>
      <c r="G9" s="283">
        <v>10661</v>
      </c>
      <c r="H9" s="283">
        <v>10308</v>
      </c>
      <c r="I9" s="284">
        <f t="shared" si="2"/>
        <v>20615</v>
      </c>
      <c r="J9" s="285">
        <v>1700</v>
      </c>
      <c r="K9" s="285">
        <v>1210</v>
      </c>
      <c r="L9" s="285">
        <v>166</v>
      </c>
      <c r="M9" s="285">
        <v>2117</v>
      </c>
      <c r="N9" s="285">
        <v>878</v>
      </c>
      <c r="O9" s="285">
        <v>367</v>
      </c>
      <c r="P9" s="285">
        <v>3012</v>
      </c>
      <c r="Q9" s="285">
        <v>2983</v>
      </c>
      <c r="R9" s="285">
        <v>1355</v>
      </c>
      <c r="S9" s="285">
        <v>1523</v>
      </c>
      <c r="T9" s="285">
        <v>2112</v>
      </c>
      <c r="U9" s="285">
        <v>3192</v>
      </c>
      <c r="V9" s="286" t="s">
        <v>339</v>
      </c>
    </row>
    <row r="10" spans="1:22" ht="21.75" customHeight="1" x14ac:dyDescent="0.15">
      <c r="B10" s="281" t="s">
        <v>267</v>
      </c>
      <c r="C10" s="282">
        <f t="shared" si="0"/>
        <v>76026</v>
      </c>
      <c r="D10" s="282">
        <f t="shared" si="1"/>
        <v>54099</v>
      </c>
      <c r="E10" s="283">
        <v>15338</v>
      </c>
      <c r="F10" s="283">
        <v>14774</v>
      </c>
      <c r="G10" s="283">
        <v>12225</v>
      </c>
      <c r="H10" s="283">
        <v>11762</v>
      </c>
      <c r="I10" s="284">
        <f t="shared" si="2"/>
        <v>21927</v>
      </c>
      <c r="J10" s="285">
        <v>2184</v>
      </c>
      <c r="K10" s="285">
        <v>1523</v>
      </c>
      <c r="L10" s="285">
        <v>217</v>
      </c>
      <c r="M10" s="285">
        <v>2870</v>
      </c>
      <c r="N10" s="285">
        <v>1017</v>
      </c>
      <c r="O10" s="285">
        <v>328</v>
      </c>
      <c r="P10" s="285">
        <v>2743</v>
      </c>
      <c r="Q10" s="285">
        <v>2930</v>
      </c>
      <c r="R10" s="285">
        <v>1027</v>
      </c>
      <c r="S10" s="285">
        <v>2026</v>
      </c>
      <c r="T10" s="285">
        <v>2124</v>
      </c>
      <c r="U10" s="285">
        <v>2938</v>
      </c>
      <c r="V10" s="286" t="s">
        <v>339</v>
      </c>
    </row>
    <row r="11" spans="1:22" ht="21.75" customHeight="1" x14ac:dyDescent="0.15">
      <c r="B11" s="281" t="s">
        <v>268</v>
      </c>
      <c r="C11" s="282">
        <f t="shared" si="0"/>
        <v>79537</v>
      </c>
      <c r="D11" s="282">
        <f t="shared" si="1"/>
        <v>55882</v>
      </c>
      <c r="E11" s="283">
        <v>16523</v>
      </c>
      <c r="F11" s="283">
        <v>16497</v>
      </c>
      <c r="G11" s="283">
        <v>11518</v>
      </c>
      <c r="H11" s="283">
        <v>11344</v>
      </c>
      <c r="I11" s="284">
        <f t="shared" si="2"/>
        <v>23655</v>
      </c>
      <c r="J11" s="285">
        <v>2765</v>
      </c>
      <c r="K11" s="285">
        <v>1956</v>
      </c>
      <c r="L11" s="285">
        <v>248</v>
      </c>
      <c r="M11" s="285">
        <v>2862</v>
      </c>
      <c r="N11" s="285">
        <v>931</v>
      </c>
      <c r="O11" s="285">
        <v>380</v>
      </c>
      <c r="P11" s="285">
        <v>3167</v>
      </c>
      <c r="Q11" s="285">
        <v>3572</v>
      </c>
      <c r="R11" s="285">
        <v>805</v>
      </c>
      <c r="S11" s="285">
        <v>1394</v>
      </c>
      <c r="T11" s="285">
        <v>2200</v>
      </c>
      <c r="U11" s="285">
        <v>3375</v>
      </c>
      <c r="V11" s="286" t="s">
        <v>339</v>
      </c>
    </row>
    <row r="12" spans="1:22" ht="21.75" customHeight="1" x14ac:dyDescent="0.15">
      <c r="B12" s="281" t="s">
        <v>269</v>
      </c>
      <c r="C12" s="282">
        <f t="shared" si="0"/>
        <v>85110</v>
      </c>
      <c r="D12" s="282">
        <f t="shared" si="1"/>
        <v>61057</v>
      </c>
      <c r="E12" s="283">
        <v>17647</v>
      </c>
      <c r="F12" s="283">
        <v>18608</v>
      </c>
      <c r="G12" s="283">
        <v>11938</v>
      </c>
      <c r="H12" s="283">
        <v>12864</v>
      </c>
      <c r="I12" s="284">
        <f t="shared" si="2"/>
        <v>24053</v>
      </c>
      <c r="J12" s="285">
        <v>3251</v>
      </c>
      <c r="K12" s="285">
        <v>2101</v>
      </c>
      <c r="L12" s="285">
        <v>350</v>
      </c>
      <c r="M12" s="285">
        <v>3036</v>
      </c>
      <c r="N12" s="285">
        <v>971</v>
      </c>
      <c r="O12" s="285">
        <v>302</v>
      </c>
      <c r="P12" s="285">
        <v>3639</v>
      </c>
      <c r="Q12" s="285">
        <v>3182</v>
      </c>
      <c r="R12" s="285">
        <v>505</v>
      </c>
      <c r="S12" s="285">
        <v>1106</v>
      </c>
      <c r="T12" s="285">
        <v>2599</v>
      </c>
      <c r="U12" s="285">
        <v>3011</v>
      </c>
      <c r="V12" s="286" t="s">
        <v>339</v>
      </c>
    </row>
    <row r="13" spans="1:22" s="287" customFormat="1" ht="21.75" customHeight="1" x14ac:dyDescent="0.15">
      <c r="B13" s="288" t="s">
        <v>270</v>
      </c>
      <c r="C13" s="284">
        <f t="shared" si="0"/>
        <v>89764</v>
      </c>
      <c r="D13" s="284">
        <f t="shared" si="1"/>
        <v>65501</v>
      </c>
      <c r="E13" s="285">
        <v>18754</v>
      </c>
      <c r="F13" s="285">
        <v>19472</v>
      </c>
      <c r="G13" s="285">
        <v>13029</v>
      </c>
      <c r="H13" s="285">
        <v>14246</v>
      </c>
      <c r="I13" s="284">
        <f t="shared" si="2"/>
        <v>24263</v>
      </c>
      <c r="J13" s="285">
        <v>2985</v>
      </c>
      <c r="K13" s="285">
        <v>2331</v>
      </c>
      <c r="L13" s="285">
        <v>147</v>
      </c>
      <c r="M13" s="285">
        <v>3233</v>
      </c>
      <c r="N13" s="285">
        <v>1380</v>
      </c>
      <c r="O13" s="285">
        <v>110</v>
      </c>
      <c r="P13" s="285">
        <v>4542</v>
      </c>
      <c r="Q13" s="285">
        <v>2580</v>
      </c>
      <c r="R13" s="285">
        <v>411</v>
      </c>
      <c r="S13" s="285">
        <v>1300</v>
      </c>
      <c r="T13" s="285">
        <v>1963</v>
      </c>
      <c r="U13" s="285">
        <v>3281</v>
      </c>
      <c r="V13" s="286" t="s">
        <v>339</v>
      </c>
    </row>
    <row r="14" spans="1:22" s="287" customFormat="1" ht="21.75" customHeight="1" x14ac:dyDescent="0.15">
      <c r="B14" s="288" t="s">
        <v>271</v>
      </c>
      <c r="C14" s="284">
        <f t="shared" si="0"/>
        <v>90544</v>
      </c>
      <c r="D14" s="284">
        <f t="shared" si="1"/>
        <v>66431</v>
      </c>
      <c r="E14" s="285">
        <v>19305</v>
      </c>
      <c r="F14" s="285">
        <v>17881</v>
      </c>
      <c r="G14" s="285">
        <v>14720</v>
      </c>
      <c r="H14" s="285">
        <v>14525</v>
      </c>
      <c r="I14" s="284">
        <f t="shared" si="2"/>
        <v>24113</v>
      </c>
      <c r="J14" s="285">
        <v>2844</v>
      </c>
      <c r="K14" s="285">
        <v>2879</v>
      </c>
      <c r="L14" s="285" t="s">
        <v>340</v>
      </c>
      <c r="M14" s="285">
        <v>3151</v>
      </c>
      <c r="N14" s="285">
        <v>1877</v>
      </c>
      <c r="O14" s="285" t="s">
        <v>340</v>
      </c>
      <c r="P14" s="285">
        <v>4521</v>
      </c>
      <c r="Q14" s="285">
        <v>2642</v>
      </c>
      <c r="R14" s="285">
        <v>503</v>
      </c>
      <c r="S14" s="285">
        <v>930</v>
      </c>
      <c r="T14" s="285">
        <v>1729</v>
      </c>
      <c r="U14" s="285">
        <v>3037</v>
      </c>
      <c r="V14" s="286" t="s">
        <v>339</v>
      </c>
    </row>
    <row r="15" spans="1:22" s="287" customFormat="1" ht="21.75" customHeight="1" x14ac:dyDescent="0.15">
      <c r="B15" s="288" t="s">
        <v>272</v>
      </c>
      <c r="C15" s="284">
        <f t="shared" si="0"/>
        <v>86728</v>
      </c>
      <c r="D15" s="284">
        <f t="shared" si="1"/>
        <v>65236</v>
      </c>
      <c r="E15" s="285">
        <v>18504</v>
      </c>
      <c r="F15" s="285">
        <v>15590</v>
      </c>
      <c r="G15" s="285">
        <v>15549</v>
      </c>
      <c r="H15" s="285">
        <v>15593</v>
      </c>
      <c r="I15" s="284">
        <f t="shared" si="2"/>
        <v>21492</v>
      </c>
      <c r="J15" s="285">
        <v>2855</v>
      </c>
      <c r="K15" s="285">
        <v>2727</v>
      </c>
      <c r="L15" s="285" t="s">
        <v>340</v>
      </c>
      <c r="M15" s="285">
        <v>2885</v>
      </c>
      <c r="N15" s="285">
        <v>1723</v>
      </c>
      <c r="O15" s="285" t="s">
        <v>340</v>
      </c>
      <c r="P15" s="285">
        <v>4205</v>
      </c>
      <c r="Q15" s="285">
        <v>1880</v>
      </c>
      <c r="R15" s="285">
        <v>446</v>
      </c>
      <c r="S15" s="285">
        <v>747</v>
      </c>
      <c r="T15" s="285">
        <v>1578</v>
      </c>
      <c r="U15" s="285">
        <v>2446</v>
      </c>
      <c r="V15" s="286" t="s">
        <v>339</v>
      </c>
    </row>
    <row r="16" spans="1:22" s="287" customFormat="1" ht="21.75" customHeight="1" x14ac:dyDescent="0.15">
      <c r="B16" s="288" t="s">
        <v>273</v>
      </c>
      <c r="C16" s="284">
        <f t="shared" si="0"/>
        <v>86039</v>
      </c>
      <c r="D16" s="284">
        <f t="shared" si="1"/>
        <v>66387</v>
      </c>
      <c r="E16" s="285">
        <v>19438</v>
      </c>
      <c r="F16" s="285">
        <v>17608</v>
      </c>
      <c r="G16" s="285">
        <v>14241</v>
      </c>
      <c r="H16" s="285">
        <v>15100</v>
      </c>
      <c r="I16" s="284">
        <f t="shared" si="2"/>
        <v>19652</v>
      </c>
      <c r="J16" s="285">
        <v>3134</v>
      </c>
      <c r="K16" s="285">
        <v>2699</v>
      </c>
      <c r="L16" s="285" t="s">
        <v>340</v>
      </c>
      <c r="M16" s="285">
        <v>2425</v>
      </c>
      <c r="N16" s="285">
        <v>1492</v>
      </c>
      <c r="O16" s="285" t="s">
        <v>340</v>
      </c>
      <c r="P16" s="285">
        <v>3371</v>
      </c>
      <c r="Q16" s="285">
        <v>2376</v>
      </c>
      <c r="R16" s="285">
        <v>559</v>
      </c>
      <c r="S16" s="285">
        <v>822</v>
      </c>
      <c r="T16" s="285">
        <v>1285</v>
      </c>
      <c r="U16" s="285">
        <v>1489</v>
      </c>
      <c r="V16" s="286" t="s">
        <v>339</v>
      </c>
    </row>
    <row r="17" spans="2:32" s="287" customFormat="1" ht="21.75" customHeight="1" x14ac:dyDescent="0.15">
      <c r="B17" s="288" t="s">
        <v>274</v>
      </c>
      <c r="C17" s="284">
        <f t="shared" si="0"/>
        <v>90118</v>
      </c>
      <c r="D17" s="284">
        <f t="shared" si="1"/>
        <v>69926</v>
      </c>
      <c r="E17" s="285">
        <v>20701</v>
      </c>
      <c r="F17" s="285">
        <v>18385</v>
      </c>
      <c r="G17" s="285">
        <v>15538</v>
      </c>
      <c r="H17" s="285">
        <v>15302</v>
      </c>
      <c r="I17" s="284">
        <f t="shared" si="2"/>
        <v>20192</v>
      </c>
      <c r="J17" s="285">
        <v>2800</v>
      </c>
      <c r="K17" s="285">
        <v>2745</v>
      </c>
      <c r="L17" s="285" t="s">
        <v>340</v>
      </c>
      <c r="M17" s="285">
        <v>2173</v>
      </c>
      <c r="N17" s="285">
        <v>1671</v>
      </c>
      <c r="O17" s="285" t="s">
        <v>340</v>
      </c>
      <c r="P17" s="285">
        <v>3652</v>
      </c>
      <c r="Q17" s="285">
        <v>3128</v>
      </c>
      <c r="R17" s="285">
        <v>373</v>
      </c>
      <c r="S17" s="285">
        <v>963</v>
      </c>
      <c r="T17" s="285">
        <v>1436</v>
      </c>
      <c r="U17" s="285">
        <v>1251</v>
      </c>
      <c r="V17" s="286" t="s">
        <v>339</v>
      </c>
      <c r="X17" s="289"/>
    </row>
    <row r="18" spans="2:32" s="287" customFormat="1" ht="21.75" customHeight="1" x14ac:dyDescent="0.15">
      <c r="B18" s="290" t="s">
        <v>341</v>
      </c>
      <c r="C18" s="291">
        <f t="shared" si="0"/>
        <v>86034</v>
      </c>
      <c r="D18" s="291">
        <f t="shared" si="1"/>
        <v>66419</v>
      </c>
      <c r="E18" s="286">
        <v>20928</v>
      </c>
      <c r="F18" s="286">
        <v>17964</v>
      </c>
      <c r="G18" s="286">
        <v>13901</v>
      </c>
      <c r="H18" s="286">
        <v>13626</v>
      </c>
      <c r="I18" s="291">
        <f t="shared" si="2"/>
        <v>19615</v>
      </c>
      <c r="J18" s="286">
        <v>2915</v>
      </c>
      <c r="K18" s="286">
        <v>2903</v>
      </c>
      <c r="L18" s="286" t="s">
        <v>340</v>
      </c>
      <c r="M18" s="286">
        <v>2498</v>
      </c>
      <c r="N18" s="286">
        <v>1591</v>
      </c>
      <c r="O18" s="286" t="s">
        <v>340</v>
      </c>
      <c r="P18" s="286">
        <v>3372</v>
      </c>
      <c r="Q18" s="286">
        <v>3252</v>
      </c>
      <c r="R18" s="286">
        <v>188</v>
      </c>
      <c r="S18" s="286">
        <v>601</v>
      </c>
      <c r="T18" s="286">
        <v>1403</v>
      </c>
      <c r="U18" s="286">
        <v>892</v>
      </c>
      <c r="V18" s="286" t="s">
        <v>339</v>
      </c>
      <c r="X18" s="292"/>
    </row>
    <row r="19" spans="2:32" s="287" customFormat="1" ht="21.75" customHeight="1" x14ac:dyDescent="0.15">
      <c r="B19" s="290" t="s">
        <v>342</v>
      </c>
      <c r="C19" s="291">
        <f t="shared" si="0"/>
        <v>62250</v>
      </c>
      <c r="D19" s="291">
        <f>SUM(E19:H19)</f>
        <v>46233</v>
      </c>
      <c r="E19" s="286">
        <v>16256</v>
      </c>
      <c r="F19" s="286">
        <v>11862</v>
      </c>
      <c r="G19" s="286">
        <v>9559</v>
      </c>
      <c r="H19" s="286">
        <v>8556</v>
      </c>
      <c r="I19" s="291">
        <f>SUM(J19:V19)</f>
        <v>16017</v>
      </c>
      <c r="J19" s="286">
        <v>2175</v>
      </c>
      <c r="K19" s="286">
        <v>2194</v>
      </c>
      <c r="L19" s="286" t="s">
        <v>340</v>
      </c>
      <c r="M19" s="286">
        <v>2400</v>
      </c>
      <c r="N19" s="286">
        <v>1477</v>
      </c>
      <c r="O19" s="286" t="s">
        <v>340</v>
      </c>
      <c r="P19" s="286">
        <v>3134</v>
      </c>
      <c r="Q19" s="286">
        <v>2731</v>
      </c>
      <c r="R19" s="286">
        <v>90</v>
      </c>
      <c r="S19" s="286">
        <v>275</v>
      </c>
      <c r="T19" s="286">
        <v>869</v>
      </c>
      <c r="U19" s="286">
        <v>672</v>
      </c>
      <c r="V19" s="286" t="s">
        <v>339</v>
      </c>
      <c r="X19" s="289"/>
    </row>
    <row r="20" spans="2:32" s="287" customFormat="1" ht="21.75" customHeight="1" x14ac:dyDescent="0.15">
      <c r="B20" s="290" t="s">
        <v>343</v>
      </c>
      <c r="C20" s="291">
        <f t="shared" si="0"/>
        <v>61412</v>
      </c>
      <c r="D20" s="291">
        <f>SUM(E20:H20)</f>
        <v>44858</v>
      </c>
      <c r="E20" s="286">
        <v>15558</v>
      </c>
      <c r="F20" s="286">
        <v>11363</v>
      </c>
      <c r="G20" s="286">
        <v>9177</v>
      </c>
      <c r="H20" s="286">
        <v>8760</v>
      </c>
      <c r="I20" s="291">
        <f>SUM(J20:V20)</f>
        <v>16554</v>
      </c>
      <c r="J20" s="286">
        <v>1851</v>
      </c>
      <c r="K20" s="286">
        <v>2186</v>
      </c>
      <c r="L20" s="286" t="s">
        <v>340</v>
      </c>
      <c r="M20" s="286">
        <v>2578</v>
      </c>
      <c r="N20" s="286">
        <v>1454</v>
      </c>
      <c r="O20" s="286" t="s">
        <v>340</v>
      </c>
      <c r="P20" s="286">
        <v>3751</v>
      </c>
      <c r="Q20" s="286">
        <v>2529</v>
      </c>
      <c r="R20" s="286">
        <v>418</v>
      </c>
      <c r="S20" s="286">
        <v>288</v>
      </c>
      <c r="T20" s="286">
        <v>1090</v>
      </c>
      <c r="U20" s="286">
        <v>409</v>
      </c>
      <c r="V20" s="286" t="s">
        <v>339</v>
      </c>
      <c r="X20" s="289"/>
    </row>
    <row r="21" spans="2:32" s="287" customFormat="1" ht="21.75" customHeight="1" x14ac:dyDescent="0.15">
      <c r="B21" s="293" t="s">
        <v>344</v>
      </c>
      <c r="C21" s="294">
        <f t="shared" si="0"/>
        <v>58801</v>
      </c>
      <c r="D21" s="294">
        <f>SUM(E21:H21)</f>
        <v>42809</v>
      </c>
      <c r="E21" s="295">
        <v>13404</v>
      </c>
      <c r="F21" s="295">
        <v>9756</v>
      </c>
      <c r="G21" s="295">
        <v>10093</v>
      </c>
      <c r="H21" s="295">
        <v>9556</v>
      </c>
      <c r="I21" s="294">
        <f>SUM(J21:V21)</f>
        <v>15992</v>
      </c>
      <c r="J21" s="295">
        <v>1598</v>
      </c>
      <c r="K21" s="295">
        <v>2331</v>
      </c>
      <c r="L21" s="295" t="s">
        <v>339</v>
      </c>
      <c r="M21" s="295">
        <v>2438</v>
      </c>
      <c r="N21" s="295">
        <v>1249</v>
      </c>
      <c r="O21" s="295" t="s">
        <v>339</v>
      </c>
      <c r="P21" s="295">
        <v>3312</v>
      </c>
      <c r="Q21" s="295">
        <v>2784</v>
      </c>
      <c r="R21" s="295">
        <v>562</v>
      </c>
      <c r="S21" s="295">
        <v>278</v>
      </c>
      <c r="T21" s="295">
        <v>1031</v>
      </c>
      <c r="U21" s="295">
        <v>409</v>
      </c>
      <c r="V21" s="295" t="s">
        <v>339</v>
      </c>
      <c r="X21" s="289"/>
    </row>
    <row r="22" spans="2:32" s="287" customFormat="1" ht="21.75" customHeight="1" x14ac:dyDescent="0.15">
      <c r="B22" s="293" t="s">
        <v>345</v>
      </c>
      <c r="C22" s="294">
        <f>D22+I22+V22</f>
        <v>28467</v>
      </c>
      <c r="D22" s="294">
        <f>SUM(E22:H22)</f>
        <v>20823</v>
      </c>
      <c r="E22" s="295">
        <v>6898</v>
      </c>
      <c r="F22" s="295">
        <v>4225</v>
      </c>
      <c r="G22" s="295">
        <v>5070</v>
      </c>
      <c r="H22" s="295">
        <v>4630</v>
      </c>
      <c r="I22" s="294">
        <f>SUM(J22:U22)</f>
        <v>7538</v>
      </c>
      <c r="J22" s="295">
        <v>844</v>
      </c>
      <c r="K22" s="295">
        <v>1082</v>
      </c>
      <c r="L22" s="295" t="s">
        <v>339</v>
      </c>
      <c r="M22" s="295">
        <v>1308</v>
      </c>
      <c r="N22" s="295">
        <v>455</v>
      </c>
      <c r="O22" s="295" t="s">
        <v>339</v>
      </c>
      <c r="P22" s="295">
        <v>1594</v>
      </c>
      <c r="Q22" s="295">
        <v>1391</v>
      </c>
      <c r="R22" s="295">
        <v>145</v>
      </c>
      <c r="S22" s="295">
        <v>175</v>
      </c>
      <c r="T22" s="295">
        <v>289</v>
      </c>
      <c r="U22" s="295">
        <v>255</v>
      </c>
      <c r="V22" s="295">
        <v>106</v>
      </c>
      <c r="X22" s="292"/>
    </row>
    <row r="23" spans="2:32" s="287" customFormat="1" ht="21.75" customHeight="1" x14ac:dyDescent="0.15">
      <c r="B23" s="290" t="s">
        <v>346</v>
      </c>
      <c r="C23" s="291">
        <f>V23</f>
        <v>256</v>
      </c>
      <c r="D23" s="291" t="s">
        <v>339</v>
      </c>
      <c r="E23" s="291" t="s">
        <v>339</v>
      </c>
      <c r="F23" s="291" t="s">
        <v>339</v>
      </c>
      <c r="G23" s="291" t="s">
        <v>339</v>
      </c>
      <c r="H23" s="291" t="s">
        <v>339</v>
      </c>
      <c r="I23" s="291" t="s">
        <v>339</v>
      </c>
      <c r="J23" s="291" t="s">
        <v>339</v>
      </c>
      <c r="K23" s="291" t="s">
        <v>339</v>
      </c>
      <c r="L23" s="291" t="s">
        <v>339</v>
      </c>
      <c r="M23" s="291" t="s">
        <v>339</v>
      </c>
      <c r="N23" s="291" t="s">
        <v>339</v>
      </c>
      <c r="O23" s="291" t="s">
        <v>339</v>
      </c>
      <c r="P23" s="291" t="s">
        <v>339</v>
      </c>
      <c r="Q23" s="291" t="s">
        <v>339</v>
      </c>
      <c r="R23" s="291" t="s">
        <v>339</v>
      </c>
      <c r="S23" s="291" t="s">
        <v>339</v>
      </c>
      <c r="T23" s="291" t="s">
        <v>339</v>
      </c>
      <c r="U23" s="291" t="s">
        <v>339</v>
      </c>
      <c r="V23" s="286">
        <v>256</v>
      </c>
      <c r="X23" s="292"/>
    </row>
    <row r="24" spans="2:32" ht="15" customHeight="1" x14ac:dyDescent="0.15">
      <c r="B24" s="296" t="s">
        <v>347</v>
      </c>
      <c r="U24" s="297"/>
      <c r="V24" s="297"/>
      <c r="X24" s="292"/>
      <c r="Y24" s="287"/>
      <c r="Z24" s="287"/>
      <c r="AA24" s="287"/>
      <c r="AB24" s="287"/>
      <c r="AC24" s="287"/>
      <c r="AD24" s="287"/>
      <c r="AE24" s="287"/>
      <c r="AF24" s="287"/>
    </row>
    <row r="25" spans="2:32" ht="15" customHeight="1" x14ac:dyDescent="0.15">
      <c r="B25" s="298" t="s">
        <v>348</v>
      </c>
      <c r="C25" s="299"/>
      <c r="D25" s="299"/>
      <c r="E25" s="299"/>
      <c r="F25" s="299"/>
      <c r="G25" s="299"/>
      <c r="H25" s="299"/>
      <c r="I25" s="300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301"/>
      <c r="V25" s="301"/>
      <c r="X25" s="292"/>
      <c r="Y25" s="287"/>
      <c r="Z25" s="287"/>
      <c r="AA25" s="287"/>
      <c r="AB25" s="287"/>
      <c r="AC25" s="287"/>
      <c r="AD25" s="287"/>
      <c r="AE25" s="287"/>
      <c r="AF25" s="287"/>
    </row>
    <row r="26" spans="2:32" ht="15" customHeight="1" x14ac:dyDescent="0.15">
      <c r="B26" s="298" t="s">
        <v>349</v>
      </c>
      <c r="C26" s="299"/>
      <c r="D26" s="299"/>
      <c r="E26" s="299"/>
      <c r="F26" s="299"/>
      <c r="G26" s="299"/>
      <c r="H26" s="299"/>
      <c r="I26" s="300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301"/>
      <c r="V26" s="301"/>
      <c r="X26" s="292"/>
      <c r="Y26" s="287"/>
      <c r="Z26" s="287"/>
      <c r="AA26" s="287"/>
      <c r="AB26" s="287"/>
      <c r="AC26" s="287"/>
      <c r="AD26" s="287"/>
      <c r="AE26" s="287"/>
      <c r="AF26" s="287"/>
    </row>
    <row r="27" spans="2:32" ht="15" customHeight="1" x14ac:dyDescent="0.15">
      <c r="B27" s="298" t="s">
        <v>350</v>
      </c>
      <c r="C27" s="299"/>
      <c r="D27" s="299"/>
      <c r="E27" s="299"/>
      <c r="F27" s="299"/>
      <c r="G27" s="299"/>
      <c r="H27" s="299"/>
      <c r="I27" s="300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301"/>
      <c r="V27" s="301"/>
      <c r="X27" s="287"/>
      <c r="Y27" s="287"/>
      <c r="Z27" s="287"/>
      <c r="AA27" s="287"/>
      <c r="AB27" s="287"/>
      <c r="AC27" s="287"/>
      <c r="AD27" s="287"/>
      <c r="AE27" s="287"/>
      <c r="AF27" s="287"/>
    </row>
    <row r="28" spans="2:32" ht="15" customHeight="1" x14ac:dyDescent="0.15">
      <c r="B28" s="298" t="s">
        <v>351</v>
      </c>
      <c r="C28" s="302"/>
    </row>
    <row r="30" spans="2:32" ht="22.5" customHeight="1" x14ac:dyDescent="0.15">
      <c r="B30" s="265" t="s">
        <v>352</v>
      </c>
      <c r="D30" s="267"/>
      <c r="G30" s="267"/>
      <c r="J30" s="267" t="s">
        <v>317</v>
      </c>
      <c r="U30" s="267"/>
      <c r="V30" s="267"/>
    </row>
    <row r="31" spans="2:32" ht="19.5" customHeight="1" x14ac:dyDescent="0.15">
      <c r="B31" s="303" t="s">
        <v>195</v>
      </c>
      <c r="C31" s="304" t="s">
        <v>353</v>
      </c>
      <c r="D31" s="304"/>
      <c r="E31" s="304"/>
      <c r="F31" s="304"/>
      <c r="G31" s="304"/>
      <c r="H31" s="304"/>
      <c r="I31" s="304"/>
      <c r="J31" s="304"/>
      <c r="K31" s="305"/>
      <c r="L31" s="306"/>
      <c r="M31" s="306"/>
      <c r="N31" s="306"/>
      <c r="O31" s="305"/>
      <c r="P31" s="305"/>
      <c r="Q31" s="305"/>
      <c r="R31" s="305"/>
      <c r="S31" s="305"/>
      <c r="T31" s="305"/>
      <c r="U31" s="305"/>
      <c r="V31" s="305"/>
    </row>
    <row r="32" spans="2:32" ht="19.5" customHeight="1" x14ac:dyDescent="0.15">
      <c r="B32" s="303"/>
      <c r="C32" s="304" t="s">
        <v>354</v>
      </c>
      <c r="D32" s="304"/>
      <c r="E32" s="304" t="s">
        <v>355</v>
      </c>
      <c r="F32" s="304"/>
      <c r="G32" s="304"/>
      <c r="H32" s="307" t="s">
        <v>356</v>
      </c>
      <c r="I32" s="307"/>
      <c r="J32" s="307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</row>
    <row r="33" spans="2:32" s="287" customFormat="1" ht="19.5" customHeight="1" x14ac:dyDescent="0.15">
      <c r="B33" s="308" t="s">
        <v>344</v>
      </c>
      <c r="C33" s="309">
        <f>SUM(E33:H33)</f>
        <v>2130</v>
      </c>
      <c r="D33" s="309"/>
      <c r="E33" s="309">
        <v>825</v>
      </c>
      <c r="F33" s="309"/>
      <c r="G33" s="309"/>
      <c r="H33" s="309">
        <v>1305</v>
      </c>
      <c r="I33" s="309"/>
      <c r="J33" s="309"/>
      <c r="X33" s="264"/>
      <c r="Y33" s="264"/>
      <c r="Z33" s="264"/>
      <c r="AA33" s="264"/>
      <c r="AB33" s="264"/>
      <c r="AC33" s="264"/>
      <c r="AD33" s="264"/>
      <c r="AE33" s="264"/>
      <c r="AF33" s="264"/>
    </row>
    <row r="34" spans="2:32" s="287" customFormat="1" ht="19.149999999999999" customHeight="1" x14ac:dyDescent="0.15">
      <c r="B34" s="308" t="s">
        <v>357</v>
      </c>
      <c r="C34" s="309">
        <f>SUM(E34:H34)</f>
        <v>17143</v>
      </c>
      <c r="D34" s="309"/>
      <c r="E34" s="309">
        <v>8666</v>
      </c>
      <c r="F34" s="309"/>
      <c r="G34" s="309"/>
      <c r="H34" s="309">
        <v>8477</v>
      </c>
      <c r="I34" s="309"/>
      <c r="J34" s="309"/>
      <c r="X34" s="264"/>
      <c r="Y34" s="264"/>
      <c r="Z34" s="264"/>
      <c r="AA34" s="264"/>
      <c r="AB34" s="264"/>
      <c r="AC34" s="264"/>
      <c r="AD34" s="264"/>
      <c r="AE34" s="264"/>
      <c r="AF34" s="264"/>
    </row>
    <row r="35" spans="2:32" ht="19.899999999999999" customHeight="1" x14ac:dyDescent="0.15">
      <c r="B35" s="308" t="s">
        <v>358</v>
      </c>
      <c r="C35" s="309">
        <f>SUM(E35:H35)</f>
        <v>29082</v>
      </c>
      <c r="D35" s="309"/>
      <c r="E35" s="309">
        <v>14545</v>
      </c>
      <c r="F35" s="309"/>
      <c r="G35" s="309"/>
      <c r="H35" s="309">
        <v>14537</v>
      </c>
      <c r="I35" s="309"/>
      <c r="J35" s="309"/>
      <c r="U35" s="297"/>
      <c r="V35" s="297"/>
    </row>
    <row r="36" spans="2:32" ht="15" customHeight="1" x14ac:dyDescent="0.15">
      <c r="B36" s="298" t="s">
        <v>359</v>
      </c>
      <c r="C36" s="299"/>
      <c r="D36" s="299"/>
      <c r="E36" s="299"/>
      <c r="F36" s="299"/>
      <c r="G36" s="299"/>
      <c r="H36" s="299"/>
      <c r="I36" s="300"/>
      <c r="J36" s="299"/>
      <c r="X36" s="287"/>
      <c r="Y36" s="287"/>
      <c r="Z36" s="287"/>
      <c r="AA36" s="287"/>
      <c r="AB36" s="287"/>
      <c r="AC36" s="287"/>
      <c r="AD36" s="287"/>
      <c r="AE36" s="287"/>
      <c r="AF36" s="287"/>
    </row>
    <row r="37" spans="2:32" x14ac:dyDescent="0.15">
      <c r="B37" s="298" t="s">
        <v>360</v>
      </c>
      <c r="C37" s="299"/>
      <c r="D37" s="299"/>
      <c r="E37" s="299"/>
      <c r="F37" s="299"/>
      <c r="G37" s="299"/>
      <c r="H37" s="299"/>
      <c r="I37" s="300"/>
      <c r="J37" s="299"/>
      <c r="X37" s="287"/>
      <c r="Y37" s="287"/>
      <c r="Z37" s="287"/>
      <c r="AA37" s="287"/>
      <c r="AB37" s="287"/>
      <c r="AC37" s="287"/>
      <c r="AD37" s="287"/>
      <c r="AE37" s="287"/>
      <c r="AF37" s="287"/>
    </row>
    <row r="38" spans="2:32" x14ac:dyDescent="0.15">
      <c r="B38" s="298" t="s">
        <v>351</v>
      </c>
      <c r="C38" s="299"/>
      <c r="D38" s="299"/>
      <c r="E38" s="299"/>
      <c r="F38" s="299"/>
      <c r="G38" s="299"/>
      <c r="H38" s="299"/>
      <c r="I38" s="300"/>
      <c r="J38" s="299"/>
    </row>
    <row r="39" spans="2:32" x14ac:dyDescent="0.15">
      <c r="B39" s="299"/>
      <c r="C39" s="299"/>
      <c r="D39" s="299"/>
      <c r="E39" s="299"/>
      <c r="F39" s="299"/>
      <c r="G39" s="299"/>
      <c r="H39" s="299"/>
      <c r="I39" s="300"/>
      <c r="J39" s="299"/>
    </row>
  </sheetData>
  <mergeCells count="19">
    <mergeCell ref="C35:D35"/>
    <mergeCell ref="E35:G35"/>
    <mergeCell ref="H35:J35"/>
    <mergeCell ref="C33:D33"/>
    <mergeCell ref="E33:G33"/>
    <mergeCell ref="H33:J33"/>
    <mergeCell ref="C34:D34"/>
    <mergeCell ref="E34:G34"/>
    <mergeCell ref="H34:J34"/>
    <mergeCell ref="B5:B7"/>
    <mergeCell ref="C5:V5"/>
    <mergeCell ref="D6:H6"/>
    <mergeCell ref="I6:U6"/>
    <mergeCell ref="V6:V7"/>
    <mergeCell ref="B31:B32"/>
    <mergeCell ref="C31:J31"/>
    <mergeCell ref="C32:D32"/>
    <mergeCell ref="E32:G32"/>
    <mergeCell ref="H32:J32"/>
  </mergeCells>
  <phoneticPr fontId="7"/>
  <pageMargins left="0.59055118110236227" right="0.59055118110236227" top="0.78740157480314965" bottom="0.78740157480314965" header="0.39370078740157483" footer="0.39370078740157483"/>
  <pageSetup paperSize="9" scale="96" orientation="portrait" r:id="rId1"/>
  <headerFooter>
    <oddHeader>&amp;R&amp;"ＭＳ Ｐゴシック,標準"15.交通・通信</oddHeader>
    <oddFooter>&amp;C&amp;"ＭＳ Ｐゴシック,標準"-107-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660A-6389-4BC4-8D44-634BBC027B07}">
  <dimension ref="A1:AO88"/>
  <sheetViews>
    <sheetView showGridLines="0" zoomScale="160" zoomScaleNormal="160" zoomScaleSheetLayoutView="85" workbookViewId="0">
      <pane xSplit="1" ySplit="12" topLeftCell="B50" activePane="bottomRight" state="frozen"/>
      <selection pane="topRight"/>
      <selection pane="bottomLeft"/>
      <selection pane="bottomRight" activeCell="L63" sqref="L63"/>
    </sheetView>
  </sheetViews>
  <sheetFormatPr defaultColWidth="8" defaultRowHeight="13.5" x14ac:dyDescent="0.15"/>
  <cols>
    <col min="1" max="1" width="1.625" style="180" customWidth="1"/>
    <col min="2" max="2" width="7.5" style="180" customWidth="1"/>
    <col min="3" max="4" width="5.5" style="180" customWidth="1"/>
    <col min="5" max="18" width="5.375" style="180" customWidth="1"/>
    <col min="19" max="16384" width="8" style="180"/>
  </cols>
  <sheetData>
    <row r="1" spans="1:18" ht="30" customHeight="1" x14ac:dyDescent="0.15">
      <c r="A1" s="138" t="s">
        <v>361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</row>
    <row r="2" spans="1:18" ht="7.5" customHeight="1" x14ac:dyDescent="0.15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</row>
    <row r="3" spans="1:18" ht="22.5" customHeight="1" x14ac:dyDescent="0.15">
      <c r="A3" s="139"/>
      <c r="B3" s="310" t="s">
        <v>362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3"/>
      <c r="P3" s="143"/>
      <c r="Q3" s="139"/>
      <c r="R3" s="311" t="s">
        <v>193</v>
      </c>
    </row>
    <row r="4" spans="1:18" ht="17.25" customHeight="1" x14ac:dyDescent="0.15">
      <c r="A4" s="139"/>
      <c r="B4" s="312" t="s">
        <v>3</v>
      </c>
      <c r="C4" s="313" t="s">
        <v>363</v>
      </c>
      <c r="D4" s="314" t="s">
        <v>364</v>
      </c>
      <c r="E4" s="315"/>
      <c r="F4" s="315"/>
      <c r="G4" s="315"/>
      <c r="H4" s="315"/>
      <c r="I4" s="315"/>
      <c r="J4" s="315"/>
      <c r="K4" s="315"/>
      <c r="L4" s="315"/>
      <c r="M4" s="316"/>
      <c r="N4" s="317" t="s">
        <v>365</v>
      </c>
      <c r="O4" s="318" t="s">
        <v>366</v>
      </c>
      <c r="P4" s="319"/>
      <c r="Q4" s="319"/>
      <c r="R4" s="320"/>
    </row>
    <row r="5" spans="1:18" ht="17.25" customHeight="1" x14ac:dyDescent="0.15">
      <c r="A5" s="139"/>
      <c r="B5" s="312"/>
      <c r="C5" s="321"/>
      <c r="D5" s="322" t="s">
        <v>367</v>
      </c>
      <c r="E5" s="323" t="s">
        <v>368</v>
      </c>
      <c r="F5" s="323"/>
      <c r="G5" s="323"/>
      <c r="H5" s="323" t="s">
        <v>369</v>
      </c>
      <c r="I5" s="323"/>
      <c r="J5" s="323" t="s">
        <v>370</v>
      </c>
      <c r="K5" s="323"/>
      <c r="L5" s="324" t="s">
        <v>371</v>
      </c>
      <c r="M5" s="325"/>
      <c r="N5" s="326"/>
      <c r="O5" s="327" t="s">
        <v>372</v>
      </c>
      <c r="P5" s="328" t="s">
        <v>373</v>
      </c>
      <c r="Q5" s="329" t="s">
        <v>374</v>
      </c>
      <c r="R5" s="330" t="s">
        <v>375</v>
      </c>
    </row>
    <row r="6" spans="1:18" ht="17.25" customHeight="1" x14ac:dyDescent="0.15">
      <c r="A6" s="139"/>
      <c r="B6" s="312"/>
      <c r="C6" s="321"/>
      <c r="D6" s="322"/>
      <c r="E6" s="331" t="s">
        <v>376</v>
      </c>
      <c r="F6" s="331" t="s">
        <v>377</v>
      </c>
      <c r="G6" s="332" t="s">
        <v>378</v>
      </c>
      <c r="H6" s="331" t="s">
        <v>376</v>
      </c>
      <c r="I6" s="331" t="s">
        <v>377</v>
      </c>
      <c r="J6" s="331" t="s">
        <v>376</v>
      </c>
      <c r="K6" s="331" t="s">
        <v>377</v>
      </c>
      <c r="L6" s="333" t="s">
        <v>379</v>
      </c>
      <c r="M6" s="334" t="s">
        <v>380</v>
      </c>
      <c r="N6" s="326"/>
      <c r="O6" s="335"/>
      <c r="P6" s="336"/>
      <c r="Q6" s="337"/>
      <c r="R6" s="338"/>
    </row>
    <row r="7" spans="1:18" ht="17.25" customHeight="1" x14ac:dyDescent="0.15">
      <c r="A7" s="139"/>
      <c r="B7" s="312"/>
      <c r="C7" s="339"/>
      <c r="D7" s="327"/>
      <c r="E7" s="340"/>
      <c r="F7" s="340"/>
      <c r="G7" s="341"/>
      <c r="H7" s="340"/>
      <c r="I7" s="340"/>
      <c r="J7" s="340"/>
      <c r="K7" s="340"/>
      <c r="L7" s="342"/>
      <c r="M7" s="343"/>
      <c r="N7" s="326"/>
      <c r="O7" s="335"/>
      <c r="P7" s="336"/>
      <c r="Q7" s="337"/>
      <c r="R7" s="338"/>
    </row>
    <row r="8" spans="1:18" ht="15" hidden="1" customHeight="1" x14ac:dyDescent="0.15">
      <c r="A8" s="139"/>
      <c r="B8" s="344" t="s">
        <v>17</v>
      </c>
      <c r="C8" s="345">
        <v>66745</v>
      </c>
      <c r="D8" s="346">
        <v>44420</v>
      </c>
      <c r="E8" s="347">
        <v>2323</v>
      </c>
      <c r="F8" s="348">
        <v>4088</v>
      </c>
      <c r="G8" s="348">
        <v>129</v>
      </c>
      <c r="H8" s="348">
        <v>42</v>
      </c>
      <c r="I8" s="348">
        <v>106</v>
      </c>
      <c r="J8" s="348">
        <v>10565</v>
      </c>
      <c r="K8" s="348">
        <v>25731</v>
      </c>
      <c r="L8" s="349">
        <v>1052</v>
      </c>
      <c r="M8" s="350">
        <v>384</v>
      </c>
      <c r="N8" s="351">
        <v>722</v>
      </c>
      <c r="O8" s="346">
        <v>674</v>
      </c>
      <c r="P8" s="348">
        <v>10524</v>
      </c>
      <c r="Q8" s="352">
        <v>10405</v>
      </c>
      <c r="R8" s="353"/>
    </row>
    <row r="9" spans="1:18" ht="15" hidden="1" customHeight="1" x14ac:dyDescent="0.15">
      <c r="A9" s="139"/>
      <c r="B9" s="354" t="s">
        <v>12</v>
      </c>
      <c r="C9" s="355">
        <v>17726</v>
      </c>
      <c r="D9" s="356">
        <v>11658</v>
      </c>
      <c r="E9" s="357">
        <v>471</v>
      </c>
      <c r="F9" s="358">
        <v>1040</v>
      </c>
      <c r="G9" s="358">
        <v>14</v>
      </c>
      <c r="H9" s="358">
        <v>8</v>
      </c>
      <c r="I9" s="358">
        <v>35</v>
      </c>
      <c r="J9" s="358">
        <v>2790</v>
      </c>
      <c r="K9" s="358">
        <v>6830</v>
      </c>
      <c r="L9" s="359">
        <v>335</v>
      </c>
      <c r="M9" s="360">
        <v>135</v>
      </c>
      <c r="N9" s="361">
        <v>225</v>
      </c>
      <c r="O9" s="356">
        <v>203</v>
      </c>
      <c r="P9" s="358">
        <v>2868</v>
      </c>
      <c r="Q9" s="362">
        <v>2772</v>
      </c>
      <c r="R9" s="363"/>
    </row>
    <row r="10" spans="1:18" ht="15" hidden="1" customHeight="1" x14ac:dyDescent="0.15">
      <c r="A10" s="139"/>
      <c r="B10" s="354" t="s">
        <v>13</v>
      </c>
      <c r="C10" s="355">
        <v>22897</v>
      </c>
      <c r="D10" s="356">
        <v>15758</v>
      </c>
      <c r="E10" s="357">
        <v>1034</v>
      </c>
      <c r="F10" s="358">
        <v>1473</v>
      </c>
      <c r="G10" s="358">
        <v>74</v>
      </c>
      <c r="H10" s="358">
        <v>25</v>
      </c>
      <c r="I10" s="358">
        <v>40</v>
      </c>
      <c r="J10" s="358">
        <v>3677</v>
      </c>
      <c r="K10" s="358">
        <v>8892</v>
      </c>
      <c r="L10" s="359">
        <v>413</v>
      </c>
      <c r="M10" s="360">
        <v>130</v>
      </c>
      <c r="N10" s="361">
        <v>260</v>
      </c>
      <c r="O10" s="356">
        <v>242</v>
      </c>
      <c r="P10" s="358">
        <v>3133</v>
      </c>
      <c r="Q10" s="362">
        <v>3504</v>
      </c>
      <c r="R10" s="363"/>
    </row>
    <row r="11" spans="1:18" ht="15" hidden="1" customHeight="1" x14ac:dyDescent="0.15">
      <c r="A11" s="139"/>
      <c r="B11" s="354" t="s">
        <v>14</v>
      </c>
      <c r="C11" s="355">
        <v>16276</v>
      </c>
      <c r="D11" s="356">
        <v>10920</v>
      </c>
      <c r="E11" s="357">
        <v>514</v>
      </c>
      <c r="F11" s="358">
        <v>1016</v>
      </c>
      <c r="G11" s="358">
        <v>13</v>
      </c>
      <c r="H11" s="358">
        <v>7</v>
      </c>
      <c r="I11" s="358">
        <v>17</v>
      </c>
      <c r="J11" s="358">
        <v>2630</v>
      </c>
      <c r="K11" s="358">
        <v>6456</v>
      </c>
      <c r="L11" s="359">
        <v>198</v>
      </c>
      <c r="M11" s="360">
        <v>69</v>
      </c>
      <c r="N11" s="361">
        <v>159</v>
      </c>
      <c r="O11" s="356">
        <v>135</v>
      </c>
      <c r="P11" s="358">
        <v>2379</v>
      </c>
      <c r="Q11" s="362">
        <v>2683</v>
      </c>
      <c r="R11" s="363"/>
    </row>
    <row r="12" spans="1:18" ht="15" hidden="1" customHeight="1" x14ac:dyDescent="0.15">
      <c r="A12" s="139"/>
      <c r="B12" s="364" t="s">
        <v>381</v>
      </c>
      <c r="C12" s="355">
        <v>9846</v>
      </c>
      <c r="D12" s="356">
        <v>6084</v>
      </c>
      <c r="E12" s="365">
        <v>304</v>
      </c>
      <c r="F12" s="366">
        <v>559</v>
      </c>
      <c r="G12" s="366">
        <v>28</v>
      </c>
      <c r="H12" s="366">
        <v>2</v>
      </c>
      <c r="I12" s="366">
        <v>14</v>
      </c>
      <c r="J12" s="366">
        <v>1468</v>
      </c>
      <c r="K12" s="366">
        <v>3553</v>
      </c>
      <c r="L12" s="367">
        <v>106</v>
      </c>
      <c r="M12" s="368">
        <v>50</v>
      </c>
      <c r="N12" s="369">
        <v>78</v>
      </c>
      <c r="O12" s="370">
        <v>94</v>
      </c>
      <c r="P12" s="366">
        <v>2144</v>
      </c>
      <c r="Q12" s="371">
        <v>1446</v>
      </c>
      <c r="R12" s="363"/>
    </row>
    <row r="13" spans="1:18" ht="15" hidden="1" customHeight="1" x14ac:dyDescent="0.15">
      <c r="A13" s="139"/>
      <c r="B13" s="344" t="s">
        <v>18</v>
      </c>
      <c r="C13" s="345">
        <v>68085</v>
      </c>
      <c r="D13" s="346">
        <v>44977</v>
      </c>
      <c r="E13" s="347">
        <v>2276</v>
      </c>
      <c r="F13" s="348">
        <v>3970</v>
      </c>
      <c r="G13" s="348">
        <v>130</v>
      </c>
      <c r="H13" s="348">
        <v>48</v>
      </c>
      <c r="I13" s="348">
        <v>103</v>
      </c>
      <c r="J13" s="348">
        <v>11453</v>
      </c>
      <c r="K13" s="348">
        <v>25548</v>
      </c>
      <c r="L13" s="349">
        <v>1052</v>
      </c>
      <c r="M13" s="350">
        <v>397</v>
      </c>
      <c r="N13" s="351">
        <v>766</v>
      </c>
      <c r="O13" s="346">
        <v>665</v>
      </c>
      <c r="P13" s="348">
        <v>10199</v>
      </c>
      <c r="Q13" s="352">
        <v>11478</v>
      </c>
      <c r="R13" s="372"/>
    </row>
    <row r="14" spans="1:18" ht="15" hidden="1" customHeight="1" x14ac:dyDescent="0.15">
      <c r="A14" s="139"/>
      <c r="B14" s="354" t="s">
        <v>12</v>
      </c>
      <c r="C14" s="355">
        <v>17911</v>
      </c>
      <c r="D14" s="356">
        <v>11711</v>
      </c>
      <c r="E14" s="357">
        <v>434</v>
      </c>
      <c r="F14" s="358">
        <v>1016</v>
      </c>
      <c r="G14" s="358">
        <v>15</v>
      </c>
      <c r="H14" s="358">
        <v>9</v>
      </c>
      <c r="I14" s="358">
        <v>35</v>
      </c>
      <c r="J14" s="358">
        <v>3014</v>
      </c>
      <c r="K14" s="358">
        <v>6715</v>
      </c>
      <c r="L14" s="359">
        <v>334</v>
      </c>
      <c r="M14" s="360">
        <v>139</v>
      </c>
      <c r="N14" s="361">
        <v>230</v>
      </c>
      <c r="O14" s="356">
        <v>201</v>
      </c>
      <c r="P14" s="358">
        <v>2747</v>
      </c>
      <c r="Q14" s="362">
        <v>3022</v>
      </c>
      <c r="R14" s="372"/>
    </row>
    <row r="15" spans="1:18" ht="15" hidden="1" customHeight="1" x14ac:dyDescent="0.15">
      <c r="A15" s="139"/>
      <c r="B15" s="354" t="s">
        <v>13</v>
      </c>
      <c r="C15" s="355">
        <v>23417</v>
      </c>
      <c r="D15" s="356">
        <v>15949</v>
      </c>
      <c r="E15" s="357">
        <v>1030</v>
      </c>
      <c r="F15" s="358">
        <v>1395</v>
      </c>
      <c r="G15" s="358">
        <v>75</v>
      </c>
      <c r="H15" s="358">
        <v>30</v>
      </c>
      <c r="I15" s="358">
        <v>36</v>
      </c>
      <c r="J15" s="358">
        <v>3982</v>
      </c>
      <c r="K15" s="358">
        <v>8850</v>
      </c>
      <c r="L15" s="359">
        <v>414</v>
      </c>
      <c r="M15" s="360">
        <v>137</v>
      </c>
      <c r="N15" s="361">
        <v>279</v>
      </c>
      <c r="O15" s="356">
        <v>235</v>
      </c>
      <c r="P15" s="358">
        <v>3075</v>
      </c>
      <c r="Q15" s="362">
        <v>3879</v>
      </c>
      <c r="R15" s="372"/>
    </row>
    <row r="16" spans="1:18" ht="15" hidden="1" customHeight="1" x14ac:dyDescent="0.15">
      <c r="A16" s="139"/>
      <c r="B16" s="354" t="s">
        <v>14</v>
      </c>
      <c r="C16" s="355">
        <v>16683</v>
      </c>
      <c r="D16" s="356">
        <v>11121</v>
      </c>
      <c r="E16" s="357">
        <v>506</v>
      </c>
      <c r="F16" s="358">
        <v>988</v>
      </c>
      <c r="G16" s="358">
        <v>12</v>
      </c>
      <c r="H16" s="358">
        <v>7</v>
      </c>
      <c r="I16" s="358">
        <v>16</v>
      </c>
      <c r="J16" s="358">
        <v>2864</v>
      </c>
      <c r="K16" s="358">
        <v>6458</v>
      </c>
      <c r="L16" s="359">
        <v>200</v>
      </c>
      <c r="M16" s="360">
        <v>70</v>
      </c>
      <c r="N16" s="361">
        <v>174</v>
      </c>
      <c r="O16" s="356">
        <v>137</v>
      </c>
      <c r="P16" s="358">
        <v>2300</v>
      </c>
      <c r="Q16" s="362">
        <v>2951</v>
      </c>
      <c r="R16" s="372"/>
    </row>
    <row r="17" spans="1:41" ht="15" hidden="1" customHeight="1" x14ac:dyDescent="0.15">
      <c r="A17" s="139"/>
      <c r="B17" s="364" t="s">
        <v>381</v>
      </c>
      <c r="C17" s="355">
        <v>10074</v>
      </c>
      <c r="D17" s="356">
        <v>6196</v>
      </c>
      <c r="E17" s="365">
        <v>306</v>
      </c>
      <c r="F17" s="366">
        <v>571</v>
      </c>
      <c r="G17" s="366">
        <v>28</v>
      </c>
      <c r="H17" s="366">
        <v>2</v>
      </c>
      <c r="I17" s="366">
        <v>16</v>
      </c>
      <c r="J17" s="366">
        <v>1593</v>
      </c>
      <c r="K17" s="366">
        <v>3525</v>
      </c>
      <c r="L17" s="367">
        <v>104</v>
      </c>
      <c r="M17" s="368">
        <v>51</v>
      </c>
      <c r="N17" s="369">
        <v>83</v>
      </c>
      <c r="O17" s="370">
        <v>92</v>
      </c>
      <c r="P17" s="366">
        <v>2077</v>
      </c>
      <c r="Q17" s="371">
        <v>1626</v>
      </c>
      <c r="R17" s="373"/>
    </row>
    <row r="18" spans="1:41" ht="15" customHeight="1" x14ac:dyDescent="0.15">
      <c r="B18" s="344" t="s">
        <v>19</v>
      </c>
      <c r="C18" s="345">
        <v>69147</v>
      </c>
      <c r="D18" s="346">
        <v>45234</v>
      </c>
      <c r="E18" s="347">
        <v>2283</v>
      </c>
      <c r="F18" s="348">
        <v>3814</v>
      </c>
      <c r="G18" s="348">
        <v>123</v>
      </c>
      <c r="H18" s="348">
        <v>45</v>
      </c>
      <c r="I18" s="348">
        <v>100</v>
      </c>
      <c r="J18" s="348">
        <v>12149</v>
      </c>
      <c r="K18" s="348">
        <v>25289</v>
      </c>
      <c r="L18" s="349">
        <v>1030</v>
      </c>
      <c r="M18" s="350">
        <v>401</v>
      </c>
      <c r="N18" s="351">
        <v>759</v>
      </c>
      <c r="O18" s="346">
        <v>684</v>
      </c>
      <c r="P18" s="348">
        <v>10059</v>
      </c>
      <c r="Q18" s="352">
        <v>12411</v>
      </c>
      <c r="R18" s="374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</row>
    <row r="19" spans="1:41" ht="15" customHeight="1" x14ac:dyDescent="0.15">
      <c r="B19" s="354" t="s">
        <v>12</v>
      </c>
      <c r="C19" s="355">
        <v>18134</v>
      </c>
      <c r="D19" s="356">
        <v>11726</v>
      </c>
      <c r="E19" s="357">
        <v>429</v>
      </c>
      <c r="F19" s="358">
        <v>971</v>
      </c>
      <c r="G19" s="358">
        <v>13</v>
      </c>
      <c r="H19" s="358">
        <v>8</v>
      </c>
      <c r="I19" s="358">
        <v>32</v>
      </c>
      <c r="J19" s="358">
        <v>3164</v>
      </c>
      <c r="K19" s="358">
        <v>6623</v>
      </c>
      <c r="L19" s="359">
        <v>340</v>
      </c>
      <c r="M19" s="360">
        <v>146</v>
      </c>
      <c r="N19" s="361">
        <v>220</v>
      </c>
      <c r="O19" s="356">
        <v>209</v>
      </c>
      <c r="P19" s="358">
        <v>2728</v>
      </c>
      <c r="Q19" s="362">
        <v>3251</v>
      </c>
      <c r="R19" s="372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</row>
    <row r="20" spans="1:41" ht="15" customHeight="1" x14ac:dyDescent="0.15">
      <c r="B20" s="354" t="s">
        <v>13</v>
      </c>
      <c r="C20" s="355">
        <v>23768</v>
      </c>
      <c r="D20" s="356">
        <v>16111</v>
      </c>
      <c r="E20" s="357">
        <v>1039</v>
      </c>
      <c r="F20" s="358">
        <v>1341</v>
      </c>
      <c r="G20" s="358">
        <v>71</v>
      </c>
      <c r="H20" s="358">
        <v>29</v>
      </c>
      <c r="I20" s="358">
        <v>35</v>
      </c>
      <c r="J20" s="358">
        <v>4261</v>
      </c>
      <c r="K20" s="358">
        <v>8794</v>
      </c>
      <c r="L20" s="359">
        <v>404</v>
      </c>
      <c r="M20" s="360">
        <v>137</v>
      </c>
      <c r="N20" s="361">
        <v>281</v>
      </c>
      <c r="O20" s="356">
        <v>243</v>
      </c>
      <c r="P20" s="358">
        <v>3023</v>
      </c>
      <c r="Q20" s="362">
        <v>4110</v>
      </c>
      <c r="R20" s="372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</row>
    <row r="21" spans="1:41" ht="15" customHeight="1" x14ac:dyDescent="0.15">
      <c r="B21" s="354" t="s">
        <v>14</v>
      </c>
      <c r="C21" s="355">
        <v>16871</v>
      </c>
      <c r="D21" s="356">
        <v>11117</v>
      </c>
      <c r="E21" s="357">
        <v>491</v>
      </c>
      <c r="F21" s="358">
        <v>959</v>
      </c>
      <c r="G21" s="358">
        <v>12</v>
      </c>
      <c r="H21" s="358">
        <v>6</v>
      </c>
      <c r="I21" s="358">
        <v>16</v>
      </c>
      <c r="J21" s="358">
        <v>3032</v>
      </c>
      <c r="K21" s="358">
        <v>6349</v>
      </c>
      <c r="L21" s="359">
        <v>186</v>
      </c>
      <c r="M21" s="360">
        <v>66</v>
      </c>
      <c r="N21" s="361">
        <v>168</v>
      </c>
      <c r="O21" s="356">
        <v>138</v>
      </c>
      <c r="P21" s="358">
        <v>2227</v>
      </c>
      <c r="Q21" s="362">
        <v>3221</v>
      </c>
      <c r="R21" s="372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</row>
    <row r="22" spans="1:41" ht="15" customHeight="1" x14ac:dyDescent="0.15">
      <c r="B22" s="364" t="s">
        <v>381</v>
      </c>
      <c r="C22" s="355">
        <v>10374</v>
      </c>
      <c r="D22" s="356">
        <v>6280</v>
      </c>
      <c r="E22" s="365">
        <v>324</v>
      </c>
      <c r="F22" s="366">
        <v>543</v>
      </c>
      <c r="G22" s="366">
        <v>27</v>
      </c>
      <c r="H22" s="366">
        <v>2</v>
      </c>
      <c r="I22" s="366">
        <v>17</v>
      </c>
      <c r="J22" s="366">
        <v>1692</v>
      </c>
      <c r="K22" s="366">
        <v>3523</v>
      </c>
      <c r="L22" s="367">
        <v>100</v>
      </c>
      <c r="M22" s="368">
        <v>52</v>
      </c>
      <c r="N22" s="369">
        <v>90</v>
      </c>
      <c r="O22" s="370">
        <v>94</v>
      </c>
      <c r="P22" s="366">
        <v>2081</v>
      </c>
      <c r="Q22" s="371">
        <v>1829</v>
      </c>
      <c r="R22" s="373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</row>
    <row r="23" spans="1:41" ht="15" customHeight="1" x14ac:dyDescent="0.15">
      <c r="B23" s="344" t="s">
        <v>20</v>
      </c>
      <c r="C23" s="345">
        <v>70275</v>
      </c>
      <c r="D23" s="346">
        <v>45610</v>
      </c>
      <c r="E23" s="347">
        <v>2288</v>
      </c>
      <c r="F23" s="348">
        <v>3672</v>
      </c>
      <c r="G23" s="348">
        <v>117</v>
      </c>
      <c r="H23" s="348">
        <v>48</v>
      </c>
      <c r="I23" s="348">
        <v>91</v>
      </c>
      <c r="J23" s="348">
        <v>12663</v>
      </c>
      <c r="K23" s="348">
        <v>25284</v>
      </c>
      <c r="L23" s="349">
        <v>1040</v>
      </c>
      <c r="M23" s="350">
        <v>407</v>
      </c>
      <c r="N23" s="351">
        <v>775</v>
      </c>
      <c r="O23" s="346">
        <v>693</v>
      </c>
      <c r="P23" s="348">
        <v>9858</v>
      </c>
      <c r="Q23" s="352">
        <v>13339</v>
      </c>
      <c r="R23" s="374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</row>
    <row r="24" spans="1:41" ht="15" customHeight="1" x14ac:dyDescent="0.15">
      <c r="B24" s="354" t="s">
        <v>12</v>
      </c>
      <c r="C24" s="355">
        <v>18294</v>
      </c>
      <c r="D24" s="356">
        <v>11750</v>
      </c>
      <c r="E24" s="357">
        <v>437</v>
      </c>
      <c r="F24" s="358">
        <v>934</v>
      </c>
      <c r="G24" s="358">
        <v>16</v>
      </c>
      <c r="H24" s="358">
        <v>8</v>
      </c>
      <c r="I24" s="358">
        <v>28</v>
      </c>
      <c r="J24" s="358">
        <v>3318</v>
      </c>
      <c r="K24" s="358">
        <v>6542</v>
      </c>
      <c r="L24" s="359">
        <v>324</v>
      </c>
      <c r="M24" s="360">
        <v>143</v>
      </c>
      <c r="N24" s="361">
        <v>215</v>
      </c>
      <c r="O24" s="356">
        <v>211</v>
      </c>
      <c r="P24" s="358">
        <v>2685</v>
      </c>
      <c r="Q24" s="362">
        <v>3433</v>
      </c>
      <c r="R24" s="372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</row>
    <row r="25" spans="1:41" ht="15" customHeight="1" x14ac:dyDescent="0.15">
      <c r="B25" s="354" t="s">
        <v>13</v>
      </c>
      <c r="C25" s="355">
        <v>24160</v>
      </c>
      <c r="D25" s="356">
        <v>16189</v>
      </c>
      <c r="E25" s="357">
        <v>1038</v>
      </c>
      <c r="F25" s="358">
        <v>1284</v>
      </c>
      <c r="G25" s="358">
        <v>62</v>
      </c>
      <c r="H25" s="358">
        <v>30</v>
      </c>
      <c r="I25" s="358">
        <v>33</v>
      </c>
      <c r="J25" s="358">
        <v>4414</v>
      </c>
      <c r="K25" s="358">
        <v>8766</v>
      </c>
      <c r="L25" s="359">
        <v>422</v>
      </c>
      <c r="M25" s="360">
        <v>140</v>
      </c>
      <c r="N25" s="361">
        <v>286</v>
      </c>
      <c r="O25" s="356">
        <v>244</v>
      </c>
      <c r="P25" s="358">
        <v>2975</v>
      </c>
      <c r="Q25" s="362">
        <v>4466</v>
      </c>
      <c r="R25" s="37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</row>
    <row r="26" spans="1:41" ht="15" customHeight="1" x14ac:dyDescent="0.15">
      <c r="B26" s="354" t="s">
        <v>14</v>
      </c>
      <c r="C26" s="355">
        <v>17315</v>
      </c>
      <c r="D26" s="356">
        <v>11296</v>
      </c>
      <c r="E26" s="357">
        <v>500</v>
      </c>
      <c r="F26" s="358">
        <v>922</v>
      </c>
      <c r="G26" s="358">
        <v>14</v>
      </c>
      <c r="H26" s="358">
        <v>6</v>
      </c>
      <c r="I26" s="358">
        <v>15</v>
      </c>
      <c r="J26" s="358">
        <v>3178</v>
      </c>
      <c r="K26" s="358">
        <v>6396</v>
      </c>
      <c r="L26" s="359">
        <v>194</v>
      </c>
      <c r="M26" s="360">
        <v>71</v>
      </c>
      <c r="N26" s="361">
        <v>172</v>
      </c>
      <c r="O26" s="356">
        <v>146</v>
      </c>
      <c r="P26" s="358">
        <v>2168</v>
      </c>
      <c r="Q26" s="362">
        <v>3533</v>
      </c>
      <c r="R26" s="372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</row>
    <row r="27" spans="1:41" ht="15" customHeight="1" x14ac:dyDescent="0.15">
      <c r="B27" s="364" t="s">
        <v>381</v>
      </c>
      <c r="C27" s="355">
        <v>10506</v>
      </c>
      <c r="D27" s="356">
        <v>6375</v>
      </c>
      <c r="E27" s="365">
        <v>313</v>
      </c>
      <c r="F27" s="366">
        <v>532</v>
      </c>
      <c r="G27" s="366">
        <v>25</v>
      </c>
      <c r="H27" s="366">
        <v>4</v>
      </c>
      <c r="I27" s="366">
        <v>15</v>
      </c>
      <c r="J27" s="366">
        <v>1753</v>
      </c>
      <c r="K27" s="366">
        <v>3580</v>
      </c>
      <c r="L27" s="367">
        <v>100</v>
      </c>
      <c r="M27" s="368">
        <v>53</v>
      </c>
      <c r="N27" s="369">
        <v>102</v>
      </c>
      <c r="O27" s="370">
        <v>92</v>
      </c>
      <c r="P27" s="366">
        <v>2030</v>
      </c>
      <c r="Q27" s="371">
        <v>1907</v>
      </c>
      <c r="R27" s="373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</row>
    <row r="28" spans="1:41" ht="15" customHeight="1" x14ac:dyDescent="0.15">
      <c r="B28" s="344" t="s">
        <v>21</v>
      </c>
      <c r="C28" s="345">
        <v>71352</v>
      </c>
      <c r="D28" s="346">
        <v>45837</v>
      </c>
      <c r="E28" s="347">
        <v>2285</v>
      </c>
      <c r="F28" s="348">
        <v>3615</v>
      </c>
      <c r="G28" s="348">
        <v>118</v>
      </c>
      <c r="H28" s="348">
        <v>50</v>
      </c>
      <c r="I28" s="348">
        <v>92</v>
      </c>
      <c r="J28" s="348">
        <v>13144</v>
      </c>
      <c r="K28" s="348">
        <v>25098</v>
      </c>
      <c r="L28" s="349">
        <v>1049</v>
      </c>
      <c r="M28" s="350">
        <v>418</v>
      </c>
      <c r="N28" s="351">
        <v>767</v>
      </c>
      <c r="O28" s="346">
        <v>691</v>
      </c>
      <c r="P28" s="348">
        <v>9802</v>
      </c>
      <c r="Q28" s="352">
        <v>14223</v>
      </c>
      <c r="R28" s="374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</row>
    <row r="29" spans="1:41" ht="15" customHeight="1" x14ac:dyDescent="0.15">
      <c r="B29" s="354" t="s">
        <v>12</v>
      </c>
      <c r="C29" s="355">
        <v>18512</v>
      </c>
      <c r="D29" s="356">
        <v>11800</v>
      </c>
      <c r="E29" s="357">
        <v>452</v>
      </c>
      <c r="F29" s="358">
        <v>909</v>
      </c>
      <c r="G29" s="358">
        <v>16</v>
      </c>
      <c r="H29" s="358">
        <v>8</v>
      </c>
      <c r="I29" s="358">
        <v>25</v>
      </c>
      <c r="J29" s="358">
        <v>3420</v>
      </c>
      <c r="K29" s="358">
        <v>6497</v>
      </c>
      <c r="L29" s="359">
        <v>331</v>
      </c>
      <c r="M29" s="360">
        <v>142</v>
      </c>
      <c r="N29" s="361">
        <v>215</v>
      </c>
      <c r="O29" s="356">
        <v>208</v>
      </c>
      <c r="P29" s="358">
        <v>2652</v>
      </c>
      <c r="Q29" s="362">
        <v>3637</v>
      </c>
      <c r="R29" s="372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</row>
    <row r="30" spans="1:41" ht="15" customHeight="1" x14ac:dyDescent="0.15">
      <c r="B30" s="354" t="s">
        <v>13</v>
      </c>
      <c r="C30" s="355">
        <v>24615</v>
      </c>
      <c r="D30" s="356">
        <v>16301</v>
      </c>
      <c r="E30" s="357">
        <v>1031</v>
      </c>
      <c r="F30" s="358">
        <v>1277</v>
      </c>
      <c r="G30" s="358">
        <v>63</v>
      </c>
      <c r="H30" s="358">
        <v>30</v>
      </c>
      <c r="I30" s="358">
        <v>38</v>
      </c>
      <c r="J30" s="358">
        <v>4626</v>
      </c>
      <c r="K30" s="358">
        <v>8692</v>
      </c>
      <c r="L30" s="359">
        <v>405</v>
      </c>
      <c r="M30" s="360">
        <v>139</v>
      </c>
      <c r="N30" s="361">
        <v>265</v>
      </c>
      <c r="O30" s="356">
        <v>244</v>
      </c>
      <c r="P30" s="358">
        <v>2984</v>
      </c>
      <c r="Q30" s="362">
        <v>4821</v>
      </c>
      <c r="R30" s="372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</row>
    <row r="31" spans="1:41" ht="15" customHeight="1" x14ac:dyDescent="0.15">
      <c r="B31" s="354" t="s">
        <v>14</v>
      </c>
      <c r="C31" s="355">
        <v>17545</v>
      </c>
      <c r="D31" s="356">
        <v>11346</v>
      </c>
      <c r="E31" s="357">
        <v>495</v>
      </c>
      <c r="F31" s="358">
        <v>904</v>
      </c>
      <c r="G31" s="358">
        <v>16</v>
      </c>
      <c r="H31" s="358">
        <v>6</v>
      </c>
      <c r="I31" s="358">
        <v>14</v>
      </c>
      <c r="J31" s="358">
        <v>3268</v>
      </c>
      <c r="K31" s="358">
        <v>6368</v>
      </c>
      <c r="L31" s="359">
        <v>204</v>
      </c>
      <c r="M31" s="360">
        <v>71</v>
      </c>
      <c r="N31" s="361">
        <v>174</v>
      </c>
      <c r="O31" s="356">
        <v>145</v>
      </c>
      <c r="P31" s="358">
        <v>2144</v>
      </c>
      <c r="Q31" s="362">
        <v>3736</v>
      </c>
      <c r="R31" s="372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</row>
    <row r="32" spans="1:41" ht="15" customHeight="1" x14ac:dyDescent="0.15">
      <c r="B32" s="364" t="s">
        <v>381</v>
      </c>
      <c r="C32" s="375">
        <v>10648</v>
      </c>
      <c r="D32" s="370">
        <v>6390</v>
      </c>
      <c r="E32" s="365">
        <v>305</v>
      </c>
      <c r="F32" s="366">
        <v>522</v>
      </c>
      <c r="G32" s="366">
        <v>23</v>
      </c>
      <c r="H32" s="366">
        <v>6</v>
      </c>
      <c r="I32" s="366">
        <v>15</v>
      </c>
      <c r="J32" s="366">
        <v>1824</v>
      </c>
      <c r="K32" s="366">
        <v>3537</v>
      </c>
      <c r="L32" s="367">
        <v>106</v>
      </c>
      <c r="M32" s="368">
        <v>52</v>
      </c>
      <c r="N32" s="369">
        <v>113</v>
      </c>
      <c r="O32" s="370">
        <v>94</v>
      </c>
      <c r="P32" s="366">
        <v>2022</v>
      </c>
      <c r="Q32" s="371">
        <v>2029</v>
      </c>
      <c r="R32" s="372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</row>
    <row r="33" spans="2:41" ht="15" customHeight="1" x14ac:dyDescent="0.15">
      <c r="B33" s="376" t="s">
        <v>23</v>
      </c>
      <c r="C33" s="377">
        <v>72571</v>
      </c>
      <c r="D33" s="378">
        <v>46171</v>
      </c>
      <c r="E33" s="379">
        <v>2288</v>
      </c>
      <c r="F33" s="380">
        <v>3563</v>
      </c>
      <c r="G33" s="380">
        <v>113</v>
      </c>
      <c r="H33" s="380">
        <v>49</v>
      </c>
      <c r="I33" s="380">
        <v>93</v>
      </c>
      <c r="J33" s="380">
        <v>13591</v>
      </c>
      <c r="K33" s="380">
        <v>25044</v>
      </c>
      <c r="L33" s="380">
        <v>1034</v>
      </c>
      <c r="M33" s="381">
        <v>427</v>
      </c>
      <c r="N33" s="382">
        <v>775</v>
      </c>
      <c r="O33" s="383">
        <v>682</v>
      </c>
      <c r="P33" s="380">
        <v>9731</v>
      </c>
      <c r="Q33" s="384">
        <v>15181</v>
      </c>
      <c r="R33" s="385"/>
      <c r="S33" s="386"/>
      <c r="T33" s="386"/>
      <c r="U33" s="386"/>
      <c r="V33" s="386"/>
      <c r="W33" s="386"/>
      <c r="X33" s="386"/>
      <c r="Y33" s="386"/>
      <c r="Z33" s="386"/>
      <c r="AA33" s="386"/>
      <c r="AB33" s="386"/>
      <c r="AC33" s="386"/>
      <c r="AD33" s="387"/>
      <c r="AE33" s="387"/>
      <c r="AF33" s="387"/>
      <c r="AG33" s="387"/>
      <c r="AH33" s="387"/>
      <c r="AI33" s="387"/>
      <c r="AJ33" s="387"/>
      <c r="AK33" s="387"/>
      <c r="AL33" s="387"/>
      <c r="AM33" s="387"/>
      <c r="AN33" s="387"/>
      <c r="AO33" s="387"/>
    </row>
    <row r="34" spans="2:41" ht="15" customHeight="1" x14ac:dyDescent="0.15">
      <c r="B34" s="354" t="s">
        <v>12</v>
      </c>
      <c r="C34" s="388">
        <v>18657</v>
      </c>
      <c r="D34" s="389">
        <v>11798</v>
      </c>
      <c r="E34" s="390">
        <v>449</v>
      </c>
      <c r="F34" s="391">
        <v>897</v>
      </c>
      <c r="G34" s="391">
        <v>16</v>
      </c>
      <c r="H34" s="391">
        <v>9</v>
      </c>
      <c r="I34" s="391">
        <v>23</v>
      </c>
      <c r="J34" s="391">
        <v>3496</v>
      </c>
      <c r="K34" s="391">
        <v>6445</v>
      </c>
      <c r="L34" s="391">
        <v>319</v>
      </c>
      <c r="M34" s="392">
        <v>144</v>
      </c>
      <c r="N34" s="393">
        <v>224</v>
      </c>
      <c r="O34" s="389">
        <v>193</v>
      </c>
      <c r="P34" s="391">
        <v>2637</v>
      </c>
      <c r="Q34" s="394">
        <v>3805</v>
      </c>
      <c r="R34" s="38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</row>
    <row r="35" spans="2:41" ht="15" customHeight="1" x14ac:dyDescent="0.15">
      <c r="B35" s="354" t="s">
        <v>13</v>
      </c>
      <c r="C35" s="388">
        <v>25090</v>
      </c>
      <c r="D35" s="389">
        <v>16414</v>
      </c>
      <c r="E35" s="390">
        <v>1011</v>
      </c>
      <c r="F35" s="391">
        <v>1256</v>
      </c>
      <c r="G35" s="391">
        <v>55</v>
      </c>
      <c r="H35" s="391">
        <v>28</v>
      </c>
      <c r="I35" s="391">
        <v>43</v>
      </c>
      <c r="J35" s="391">
        <v>4792</v>
      </c>
      <c r="K35" s="391">
        <v>8691</v>
      </c>
      <c r="L35" s="391">
        <v>390</v>
      </c>
      <c r="M35" s="392">
        <v>148</v>
      </c>
      <c r="N35" s="393">
        <v>259</v>
      </c>
      <c r="O35" s="389">
        <v>251</v>
      </c>
      <c r="P35" s="391">
        <v>2952</v>
      </c>
      <c r="Q35" s="394">
        <v>5214</v>
      </c>
      <c r="R35" s="385"/>
      <c r="S35" s="395"/>
      <c r="T35" s="395"/>
      <c r="U35" s="395"/>
      <c r="V35" s="395"/>
      <c r="W35" s="395"/>
      <c r="X35" s="395"/>
      <c r="Y35" s="395"/>
      <c r="Z35" s="395"/>
      <c r="AA35" s="395"/>
      <c r="AB35" s="395"/>
      <c r="AC35" s="395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</row>
    <row r="36" spans="2:41" ht="15" customHeight="1" x14ac:dyDescent="0.15">
      <c r="B36" s="354" t="s">
        <v>14</v>
      </c>
      <c r="C36" s="388">
        <v>17912</v>
      </c>
      <c r="D36" s="389">
        <v>11471</v>
      </c>
      <c r="E36" s="390">
        <v>511</v>
      </c>
      <c r="F36" s="391">
        <v>897</v>
      </c>
      <c r="G36" s="391">
        <v>17</v>
      </c>
      <c r="H36" s="391">
        <v>5</v>
      </c>
      <c r="I36" s="391">
        <v>13</v>
      </c>
      <c r="J36" s="391">
        <v>3395</v>
      </c>
      <c r="K36" s="391">
        <v>6349</v>
      </c>
      <c r="L36" s="391">
        <v>214</v>
      </c>
      <c r="M36" s="392">
        <v>70</v>
      </c>
      <c r="N36" s="393">
        <v>179</v>
      </c>
      <c r="O36" s="389">
        <v>146</v>
      </c>
      <c r="P36" s="391">
        <v>2130</v>
      </c>
      <c r="Q36" s="394">
        <v>3986</v>
      </c>
      <c r="R36" s="385"/>
      <c r="S36" s="395"/>
      <c r="T36" s="395"/>
      <c r="U36" s="395"/>
      <c r="V36" s="395"/>
      <c r="W36" s="395"/>
      <c r="X36" s="395"/>
      <c r="Y36" s="395"/>
      <c r="Z36" s="395"/>
      <c r="AA36" s="395"/>
      <c r="AB36" s="395"/>
      <c r="AC36" s="395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</row>
    <row r="37" spans="2:41" ht="15" customHeight="1" x14ac:dyDescent="0.15">
      <c r="B37" s="364" t="s">
        <v>381</v>
      </c>
      <c r="C37" s="396">
        <v>10881</v>
      </c>
      <c r="D37" s="201">
        <v>6488</v>
      </c>
      <c r="E37" s="212">
        <v>315</v>
      </c>
      <c r="F37" s="397">
        <v>509</v>
      </c>
      <c r="G37" s="397">
        <v>25</v>
      </c>
      <c r="H37" s="397">
        <v>7</v>
      </c>
      <c r="I37" s="397">
        <v>14</v>
      </c>
      <c r="J37" s="397">
        <v>1903</v>
      </c>
      <c r="K37" s="397">
        <v>3556</v>
      </c>
      <c r="L37" s="397">
        <v>108</v>
      </c>
      <c r="M37" s="202">
        <v>51</v>
      </c>
      <c r="N37" s="205">
        <v>113</v>
      </c>
      <c r="O37" s="201">
        <v>92</v>
      </c>
      <c r="P37" s="397">
        <v>2012</v>
      </c>
      <c r="Q37" s="204">
        <v>2176</v>
      </c>
      <c r="R37" s="385"/>
      <c r="S37" s="395"/>
      <c r="T37" s="395"/>
      <c r="U37" s="395"/>
      <c r="V37" s="395"/>
      <c r="W37" s="395"/>
      <c r="X37" s="395"/>
      <c r="Y37" s="395"/>
      <c r="Z37" s="395"/>
      <c r="AA37" s="395"/>
      <c r="AB37" s="395"/>
      <c r="AC37" s="395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</row>
    <row r="38" spans="2:41" ht="15" customHeight="1" x14ac:dyDescent="0.15">
      <c r="B38" s="398" t="s">
        <v>382</v>
      </c>
      <c r="C38" s="399">
        <v>73465</v>
      </c>
      <c r="D38" s="400">
        <v>46168</v>
      </c>
      <c r="E38" s="401">
        <v>2323</v>
      </c>
      <c r="F38" s="402">
        <v>3459</v>
      </c>
      <c r="G38" s="402">
        <v>124</v>
      </c>
      <c r="H38" s="402">
        <v>44</v>
      </c>
      <c r="I38" s="402">
        <v>94</v>
      </c>
      <c r="J38" s="402">
        <v>13785</v>
      </c>
      <c r="K38" s="402">
        <v>24916</v>
      </c>
      <c r="L38" s="402">
        <v>1014</v>
      </c>
      <c r="M38" s="403">
        <v>409</v>
      </c>
      <c r="N38" s="404">
        <v>766</v>
      </c>
      <c r="O38" s="400">
        <v>696</v>
      </c>
      <c r="P38" s="402">
        <v>9731</v>
      </c>
      <c r="Q38" s="405">
        <v>16104</v>
      </c>
      <c r="R38" s="406"/>
      <c r="S38" s="386"/>
      <c r="T38" s="386"/>
      <c r="U38" s="386"/>
      <c r="V38" s="386"/>
      <c r="W38" s="386"/>
      <c r="X38" s="386"/>
      <c r="Y38" s="386"/>
      <c r="Z38" s="386"/>
      <c r="AA38" s="386"/>
      <c r="AB38" s="386"/>
      <c r="AC38" s="386"/>
      <c r="AD38" s="387"/>
      <c r="AE38" s="387"/>
      <c r="AF38" s="387"/>
      <c r="AG38" s="387"/>
      <c r="AH38" s="387"/>
      <c r="AI38" s="387"/>
      <c r="AJ38" s="387"/>
      <c r="AK38" s="387"/>
      <c r="AL38" s="387"/>
      <c r="AM38" s="387"/>
      <c r="AN38" s="387"/>
      <c r="AO38" s="387"/>
    </row>
    <row r="39" spans="2:41" ht="15" customHeight="1" x14ac:dyDescent="0.15">
      <c r="B39" s="398" t="s">
        <v>383</v>
      </c>
      <c r="C39" s="399">
        <v>74232</v>
      </c>
      <c r="D39" s="400">
        <v>45823</v>
      </c>
      <c r="E39" s="401">
        <v>2375</v>
      </c>
      <c r="F39" s="402">
        <v>3368</v>
      </c>
      <c r="G39" s="402">
        <v>130</v>
      </c>
      <c r="H39" s="402">
        <v>47</v>
      </c>
      <c r="I39" s="402">
        <v>90</v>
      </c>
      <c r="J39" s="402">
        <v>13954</v>
      </c>
      <c r="K39" s="402">
        <v>24440</v>
      </c>
      <c r="L39" s="402">
        <v>1010</v>
      </c>
      <c r="M39" s="403">
        <v>409</v>
      </c>
      <c r="N39" s="404">
        <v>777</v>
      </c>
      <c r="O39" s="400">
        <v>725</v>
      </c>
      <c r="P39" s="402">
        <v>9589</v>
      </c>
      <c r="Q39" s="405">
        <v>17220</v>
      </c>
      <c r="R39" s="407">
        <v>98</v>
      </c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7"/>
      <c r="AE39" s="387"/>
      <c r="AF39" s="387"/>
      <c r="AG39" s="387"/>
      <c r="AH39" s="387"/>
      <c r="AI39" s="387"/>
      <c r="AJ39" s="387"/>
      <c r="AK39" s="387"/>
      <c r="AL39" s="387"/>
      <c r="AM39" s="387"/>
      <c r="AN39" s="387"/>
      <c r="AO39" s="387"/>
    </row>
    <row r="40" spans="2:41" ht="15" customHeight="1" x14ac:dyDescent="0.15">
      <c r="B40" s="398" t="s">
        <v>384</v>
      </c>
      <c r="C40" s="399">
        <v>74077</v>
      </c>
      <c r="D40" s="400">
        <v>45087</v>
      </c>
      <c r="E40" s="401">
        <v>2368</v>
      </c>
      <c r="F40" s="402">
        <v>3207</v>
      </c>
      <c r="G40" s="402">
        <v>132</v>
      </c>
      <c r="H40" s="402">
        <v>46</v>
      </c>
      <c r="I40" s="402">
        <v>83</v>
      </c>
      <c r="J40" s="402">
        <v>14034</v>
      </c>
      <c r="K40" s="402">
        <v>23778</v>
      </c>
      <c r="L40" s="402">
        <v>1017</v>
      </c>
      <c r="M40" s="403">
        <v>422</v>
      </c>
      <c r="N40" s="404">
        <v>794</v>
      </c>
      <c r="O40" s="400">
        <v>739</v>
      </c>
      <c r="P40" s="402">
        <v>9442</v>
      </c>
      <c r="Q40" s="405">
        <v>17913</v>
      </c>
      <c r="R40" s="407">
        <v>102</v>
      </c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  <c r="AO40" s="387"/>
    </row>
    <row r="41" spans="2:41" ht="15" customHeight="1" x14ac:dyDescent="0.15">
      <c r="B41" s="398" t="s">
        <v>385</v>
      </c>
      <c r="C41" s="399">
        <v>73960</v>
      </c>
      <c r="D41" s="400">
        <v>44229</v>
      </c>
      <c r="E41" s="401">
        <v>2259</v>
      </c>
      <c r="F41" s="402">
        <v>3016</v>
      </c>
      <c r="G41" s="402">
        <v>134</v>
      </c>
      <c r="H41" s="402">
        <v>54</v>
      </c>
      <c r="I41" s="402">
        <v>89</v>
      </c>
      <c r="J41" s="402">
        <v>13949</v>
      </c>
      <c r="K41" s="402">
        <v>23298</v>
      </c>
      <c r="L41" s="402">
        <v>1006</v>
      </c>
      <c r="M41" s="403">
        <v>424</v>
      </c>
      <c r="N41" s="404">
        <v>824</v>
      </c>
      <c r="O41" s="400">
        <v>763</v>
      </c>
      <c r="P41" s="402">
        <v>9357</v>
      </c>
      <c r="Q41" s="405">
        <v>18672</v>
      </c>
      <c r="R41" s="407">
        <v>115</v>
      </c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7"/>
      <c r="AE41" s="387"/>
      <c r="AF41" s="387"/>
      <c r="AG41" s="387"/>
      <c r="AH41" s="387"/>
      <c r="AI41" s="387"/>
      <c r="AJ41" s="387"/>
      <c r="AK41" s="387"/>
      <c r="AL41" s="387"/>
      <c r="AM41" s="387"/>
      <c r="AN41" s="387"/>
      <c r="AO41" s="387"/>
    </row>
    <row r="42" spans="2:41" ht="15" customHeight="1" x14ac:dyDescent="0.15">
      <c r="B42" s="398" t="s">
        <v>386</v>
      </c>
      <c r="C42" s="399">
        <v>74018</v>
      </c>
      <c r="D42" s="400">
        <v>43669</v>
      </c>
      <c r="E42" s="401">
        <v>2185</v>
      </c>
      <c r="F42" s="402">
        <v>2927</v>
      </c>
      <c r="G42" s="402">
        <v>127</v>
      </c>
      <c r="H42" s="402">
        <v>56</v>
      </c>
      <c r="I42" s="402">
        <v>83</v>
      </c>
      <c r="J42" s="402">
        <v>14083</v>
      </c>
      <c r="K42" s="402">
        <v>22818</v>
      </c>
      <c r="L42" s="402">
        <v>971</v>
      </c>
      <c r="M42" s="403">
        <v>419</v>
      </c>
      <c r="N42" s="404">
        <v>839</v>
      </c>
      <c r="O42" s="400">
        <v>774</v>
      </c>
      <c r="P42" s="402">
        <v>9176</v>
      </c>
      <c r="Q42" s="405">
        <v>19446</v>
      </c>
      <c r="R42" s="407">
        <v>114</v>
      </c>
      <c r="S42" s="386"/>
      <c r="T42" s="386"/>
      <c r="U42" s="386"/>
      <c r="V42" s="386"/>
      <c r="W42" s="386"/>
      <c r="X42" s="386"/>
      <c r="Y42" s="386"/>
      <c r="Z42" s="386"/>
      <c r="AA42" s="386"/>
      <c r="AB42" s="386"/>
      <c r="AC42" s="386"/>
      <c r="AD42" s="387"/>
      <c r="AE42" s="387"/>
      <c r="AF42" s="387"/>
      <c r="AG42" s="387"/>
      <c r="AH42" s="387"/>
      <c r="AI42" s="387"/>
      <c r="AJ42" s="387"/>
      <c r="AK42" s="387"/>
      <c r="AL42" s="387"/>
      <c r="AM42" s="387"/>
      <c r="AN42" s="387"/>
      <c r="AO42" s="387"/>
    </row>
    <row r="43" spans="2:41" ht="15" customHeight="1" x14ac:dyDescent="0.15">
      <c r="B43" s="398" t="s">
        <v>387</v>
      </c>
      <c r="C43" s="399">
        <v>74129</v>
      </c>
      <c r="D43" s="400">
        <v>43261</v>
      </c>
      <c r="E43" s="401">
        <v>2110</v>
      </c>
      <c r="F43" s="402">
        <v>2802</v>
      </c>
      <c r="G43" s="402">
        <v>117</v>
      </c>
      <c r="H43" s="402">
        <v>55</v>
      </c>
      <c r="I43" s="402">
        <v>79</v>
      </c>
      <c r="J43" s="402">
        <v>14381</v>
      </c>
      <c r="K43" s="402">
        <v>22357</v>
      </c>
      <c r="L43" s="402">
        <v>938</v>
      </c>
      <c r="M43" s="403">
        <v>422</v>
      </c>
      <c r="N43" s="404">
        <v>833</v>
      </c>
      <c r="O43" s="400">
        <v>793</v>
      </c>
      <c r="P43" s="402">
        <v>9031</v>
      </c>
      <c r="Q43" s="405">
        <v>20092</v>
      </c>
      <c r="R43" s="407">
        <v>119</v>
      </c>
      <c r="S43" s="386"/>
      <c r="T43" s="386"/>
      <c r="U43" s="386"/>
      <c r="V43" s="386"/>
      <c r="W43" s="386"/>
      <c r="X43" s="386"/>
      <c r="Y43" s="386"/>
      <c r="Z43" s="386"/>
      <c r="AA43" s="386"/>
      <c r="AB43" s="386"/>
      <c r="AC43" s="386"/>
      <c r="AD43" s="387"/>
      <c r="AE43" s="387"/>
      <c r="AF43" s="387"/>
      <c r="AG43" s="387"/>
      <c r="AH43" s="387"/>
      <c r="AI43" s="387"/>
      <c r="AJ43" s="387"/>
      <c r="AK43" s="387"/>
      <c r="AL43" s="387"/>
      <c r="AM43" s="387"/>
      <c r="AN43" s="387"/>
      <c r="AO43" s="387"/>
    </row>
    <row r="44" spans="2:41" ht="15" customHeight="1" x14ac:dyDescent="0.15">
      <c r="B44" s="398" t="s">
        <v>388</v>
      </c>
      <c r="C44" s="399">
        <v>74681</v>
      </c>
      <c r="D44" s="400">
        <v>43143</v>
      </c>
      <c r="E44" s="401">
        <v>2082</v>
      </c>
      <c r="F44" s="402">
        <v>2733</v>
      </c>
      <c r="G44" s="402">
        <v>114</v>
      </c>
      <c r="H44" s="402">
        <v>55</v>
      </c>
      <c r="I44" s="402">
        <v>81</v>
      </c>
      <c r="J44" s="402">
        <v>14648</v>
      </c>
      <c r="K44" s="402">
        <v>22079</v>
      </c>
      <c r="L44" s="402">
        <v>920</v>
      </c>
      <c r="M44" s="403">
        <v>431</v>
      </c>
      <c r="N44" s="404">
        <v>853</v>
      </c>
      <c r="O44" s="400">
        <v>811</v>
      </c>
      <c r="P44" s="402">
        <v>8965</v>
      </c>
      <c r="Q44" s="405">
        <v>20799</v>
      </c>
      <c r="R44" s="403">
        <v>110</v>
      </c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387"/>
      <c r="AE44" s="387"/>
      <c r="AF44" s="387"/>
      <c r="AG44" s="387"/>
      <c r="AH44" s="387"/>
      <c r="AI44" s="387"/>
      <c r="AJ44" s="387"/>
      <c r="AK44" s="387"/>
      <c r="AL44" s="387"/>
      <c r="AM44" s="387"/>
      <c r="AN44" s="387"/>
      <c r="AO44" s="387"/>
    </row>
    <row r="45" spans="2:41" ht="15" customHeight="1" x14ac:dyDescent="0.15">
      <c r="B45" s="398" t="s">
        <v>389</v>
      </c>
      <c r="C45" s="399">
        <v>75349</v>
      </c>
      <c r="D45" s="400">
        <v>43011</v>
      </c>
      <c r="E45" s="401">
        <v>2063</v>
      </c>
      <c r="F45" s="402">
        <v>2668</v>
      </c>
      <c r="G45" s="402">
        <v>115</v>
      </c>
      <c r="H45" s="402">
        <v>56</v>
      </c>
      <c r="I45" s="402">
        <v>79</v>
      </c>
      <c r="J45" s="402">
        <v>14906</v>
      </c>
      <c r="K45" s="402">
        <v>21799</v>
      </c>
      <c r="L45" s="402">
        <v>896</v>
      </c>
      <c r="M45" s="403">
        <v>429</v>
      </c>
      <c r="N45" s="404">
        <v>862</v>
      </c>
      <c r="O45" s="400">
        <v>815</v>
      </c>
      <c r="P45" s="402">
        <v>9161</v>
      </c>
      <c r="Q45" s="405">
        <v>21393</v>
      </c>
      <c r="R45" s="403">
        <v>107</v>
      </c>
      <c r="S45" s="408"/>
      <c r="T45" s="408"/>
      <c r="U45" s="408"/>
      <c r="V45" s="408"/>
      <c r="W45" s="408"/>
      <c r="X45" s="408"/>
      <c r="Y45" s="408"/>
      <c r="Z45" s="408"/>
      <c r="AA45" s="408"/>
      <c r="AB45" s="408"/>
      <c r="AC45" s="408"/>
      <c r="AD45" s="387"/>
      <c r="AE45" s="387"/>
      <c r="AF45" s="387"/>
      <c r="AG45" s="387"/>
      <c r="AH45" s="387"/>
      <c r="AI45" s="387"/>
      <c r="AJ45" s="387"/>
      <c r="AK45" s="387"/>
      <c r="AL45" s="387"/>
      <c r="AM45" s="387"/>
      <c r="AN45" s="387"/>
      <c r="AO45" s="387"/>
    </row>
    <row r="46" spans="2:41" ht="15" customHeight="1" x14ac:dyDescent="0.15">
      <c r="B46" s="398" t="s">
        <v>390</v>
      </c>
      <c r="C46" s="399">
        <v>75933</v>
      </c>
      <c r="D46" s="400">
        <v>42766</v>
      </c>
      <c r="E46" s="401">
        <v>2015</v>
      </c>
      <c r="F46" s="402">
        <v>2656</v>
      </c>
      <c r="G46" s="402">
        <v>115</v>
      </c>
      <c r="H46" s="402">
        <v>55</v>
      </c>
      <c r="I46" s="402">
        <v>80</v>
      </c>
      <c r="J46" s="402">
        <v>15167</v>
      </c>
      <c r="K46" s="402">
        <v>21331</v>
      </c>
      <c r="L46" s="402">
        <v>905</v>
      </c>
      <c r="M46" s="403">
        <v>442</v>
      </c>
      <c r="N46" s="404">
        <v>903</v>
      </c>
      <c r="O46" s="400">
        <v>828</v>
      </c>
      <c r="P46" s="402">
        <v>8799</v>
      </c>
      <c r="Q46" s="405">
        <v>22523</v>
      </c>
      <c r="R46" s="403">
        <v>114</v>
      </c>
      <c r="S46" s="408"/>
      <c r="T46" s="408"/>
      <c r="U46" s="408"/>
      <c r="V46" s="408"/>
      <c r="W46" s="408"/>
      <c r="X46" s="408"/>
      <c r="Y46" s="408"/>
      <c r="Z46" s="408"/>
      <c r="AA46" s="408"/>
      <c r="AB46" s="408"/>
      <c r="AC46" s="408"/>
      <c r="AD46" s="387"/>
      <c r="AE46" s="387"/>
      <c r="AF46" s="387"/>
      <c r="AG46" s="387"/>
      <c r="AH46" s="387"/>
      <c r="AI46" s="387"/>
      <c r="AJ46" s="387"/>
      <c r="AK46" s="387"/>
      <c r="AL46" s="387"/>
      <c r="AM46" s="387"/>
      <c r="AN46" s="387"/>
      <c r="AO46" s="387"/>
    </row>
    <row r="47" spans="2:41" ht="15" customHeight="1" x14ac:dyDescent="0.15">
      <c r="B47" s="398" t="s">
        <v>391</v>
      </c>
      <c r="C47" s="399">
        <v>76821</v>
      </c>
      <c r="D47" s="400">
        <v>42587</v>
      </c>
      <c r="E47" s="401">
        <v>2072</v>
      </c>
      <c r="F47" s="402">
        <v>2600</v>
      </c>
      <c r="G47" s="402">
        <v>131</v>
      </c>
      <c r="H47" s="402">
        <v>55</v>
      </c>
      <c r="I47" s="402">
        <v>78</v>
      </c>
      <c r="J47" s="402">
        <v>15395</v>
      </c>
      <c r="K47" s="402">
        <v>20917</v>
      </c>
      <c r="L47" s="402">
        <v>889</v>
      </c>
      <c r="M47" s="403">
        <v>450</v>
      </c>
      <c r="N47" s="404">
        <v>941</v>
      </c>
      <c r="O47" s="400">
        <v>837</v>
      </c>
      <c r="P47" s="402">
        <v>8762</v>
      </c>
      <c r="Q47" s="405">
        <v>23585</v>
      </c>
      <c r="R47" s="403">
        <v>109</v>
      </c>
      <c r="S47" s="408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387"/>
      <c r="AE47" s="387"/>
      <c r="AF47" s="387"/>
      <c r="AG47" s="387"/>
      <c r="AH47" s="387"/>
      <c r="AI47" s="387"/>
      <c r="AJ47" s="387"/>
      <c r="AK47" s="387"/>
      <c r="AL47" s="387"/>
      <c r="AM47" s="387"/>
      <c r="AN47" s="387"/>
      <c r="AO47" s="387"/>
    </row>
    <row r="48" spans="2:41" ht="15" customHeight="1" x14ac:dyDescent="0.15">
      <c r="B48" s="398" t="s">
        <v>392</v>
      </c>
      <c r="C48" s="399">
        <v>76905</v>
      </c>
      <c r="D48" s="400">
        <v>42617</v>
      </c>
      <c r="E48" s="401">
        <v>2027</v>
      </c>
      <c r="F48" s="402">
        <v>2566</v>
      </c>
      <c r="G48" s="402">
        <v>134</v>
      </c>
      <c r="H48" s="402">
        <v>61</v>
      </c>
      <c r="I48" s="402">
        <v>75</v>
      </c>
      <c r="J48" s="402">
        <v>15749</v>
      </c>
      <c r="K48" s="402">
        <v>20536</v>
      </c>
      <c r="L48" s="402">
        <v>1009</v>
      </c>
      <c r="M48" s="403">
        <v>460</v>
      </c>
      <c r="N48" s="404">
        <v>946</v>
      </c>
      <c r="O48" s="400">
        <v>861</v>
      </c>
      <c r="P48" s="402">
        <v>8579</v>
      </c>
      <c r="Q48" s="405">
        <v>23902</v>
      </c>
      <c r="R48" s="403">
        <v>112</v>
      </c>
      <c r="S48" s="408"/>
      <c r="T48" s="408"/>
      <c r="U48" s="408"/>
      <c r="V48" s="408"/>
      <c r="W48" s="408"/>
      <c r="X48" s="408"/>
      <c r="Y48" s="408"/>
      <c r="Z48" s="408"/>
      <c r="AA48" s="408"/>
      <c r="AB48" s="408"/>
      <c r="AC48" s="408"/>
      <c r="AD48" s="387"/>
      <c r="AE48" s="387"/>
      <c r="AF48" s="387"/>
      <c r="AG48" s="387"/>
      <c r="AH48" s="387"/>
      <c r="AI48" s="387"/>
      <c r="AJ48" s="387"/>
      <c r="AK48" s="387"/>
      <c r="AL48" s="387"/>
      <c r="AM48" s="387"/>
      <c r="AN48" s="387"/>
      <c r="AO48" s="387"/>
    </row>
    <row r="49" spans="2:41" ht="15" customHeight="1" x14ac:dyDescent="0.15">
      <c r="B49" s="398" t="s">
        <v>393</v>
      </c>
      <c r="C49" s="399">
        <v>77303</v>
      </c>
      <c r="D49" s="400">
        <v>42844</v>
      </c>
      <c r="E49" s="401">
        <v>2043</v>
      </c>
      <c r="F49" s="402">
        <v>2528</v>
      </c>
      <c r="G49" s="402">
        <v>142</v>
      </c>
      <c r="H49" s="402">
        <v>63</v>
      </c>
      <c r="I49" s="402">
        <v>81</v>
      </c>
      <c r="J49" s="402">
        <v>16260</v>
      </c>
      <c r="K49" s="402">
        <v>20356</v>
      </c>
      <c r="L49" s="402">
        <v>907</v>
      </c>
      <c r="M49" s="403">
        <v>464</v>
      </c>
      <c r="N49" s="404">
        <v>981</v>
      </c>
      <c r="O49" s="400">
        <v>826</v>
      </c>
      <c r="P49" s="402">
        <v>8519</v>
      </c>
      <c r="Q49" s="405">
        <v>24010</v>
      </c>
      <c r="R49" s="403">
        <v>123</v>
      </c>
      <c r="S49" s="408"/>
      <c r="T49" s="408"/>
      <c r="U49" s="408"/>
      <c r="V49" s="408"/>
      <c r="W49" s="408"/>
      <c r="X49" s="408"/>
      <c r="Y49" s="408"/>
      <c r="Z49" s="408"/>
      <c r="AA49" s="408"/>
      <c r="AB49" s="408"/>
      <c r="AC49" s="408"/>
      <c r="AD49" s="387"/>
      <c r="AE49" s="387"/>
      <c r="AF49" s="387"/>
      <c r="AG49" s="387"/>
      <c r="AH49" s="387"/>
      <c r="AI49" s="387"/>
      <c r="AJ49" s="387"/>
      <c r="AK49" s="387"/>
      <c r="AL49" s="387"/>
      <c r="AM49" s="387"/>
      <c r="AN49" s="387"/>
      <c r="AO49" s="387"/>
    </row>
    <row r="50" spans="2:41" ht="15" customHeight="1" x14ac:dyDescent="0.15">
      <c r="B50" s="398" t="s">
        <v>394</v>
      </c>
      <c r="C50" s="399">
        <v>77741</v>
      </c>
      <c r="D50" s="400">
        <v>42597</v>
      </c>
      <c r="E50" s="401">
        <v>2058</v>
      </c>
      <c r="F50" s="402">
        <v>2538</v>
      </c>
      <c r="G50" s="402">
        <v>146</v>
      </c>
      <c r="H50" s="402">
        <v>64</v>
      </c>
      <c r="I50" s="402">
        <v>78</v>
      </c>
      <c r="J50" s="402">
        <v>16850</v>
      </c>
      <c r="K50" s="402">
        <v>19955</v>
      </c>
      <c r="L50" s="402">
        <v>908</v>
      </c>
      <c r="M50" s="403">
        <v>468</v>
      </c>
      <c r="N50" s="404">
        <v>1005</v>
      </c>
      <c r="O50" s="400">
        <v>854</v>
      </c>
      <c r="P50" s="402">
        <v>8420</v>
      </c>
      <c r="Q50" s="405">
        <v>24273</v>
      </c>
      <c r="R50" s="403">
        <v>124</v>
      </c>
      <c r="S50" s="408"/>
      <c r="T50" s="408"/>
      <c r="U50" s="408"/>
      <c r="V50" s="408"/>
      <c r="W50" s="408"/>
      <c r="X50" s="408"/>
      <c r="Y50" s="408"/>
      <c r="Z50" s="408"/>
      <c r="AA50" s="408"/>
      <c r="AB50" s="408"/>
      <c r="AC50" s="408"/>
      <c r="AD50" s="387"/>
      <c r="AE50" s="387"/>
      <c r="AF50" s="387"/>
      <c r="AG50" s="387"/>
      <c r="AH50" s="387"/>
      <c r="AI50" s="387"/>
      <c r="AJ50" s="387"/>
      <c r="AK50" s="387"/>
      <c r="AL50" s="387"/>
      <c r="AM50" s="387"/>
      <c r="AN50" s="387"/>
      <c r="AO50" s="387"/>
    </row>
    <row r="51" spans="2:41" ht="15" customHeight="1" x14ac:dyDescent="0.15">
      <c r="B51" s="398" t="s">
        <v>395</v>
      </c>
      <c r="C51" s="399">
        <v>78152</v>
      </c>
      <c r="D51" s="400">
        <v>42679</v>
      </c>
      <c r="E51" s="401">
        <v>2098</v>
      </c>
      <c r="F51" s="402">
        <v>2542</v>
      </c>
      <c r="G51" s="402">
        <v>148</v>
      </c>
      <c r="H51" s="402">
        <v>62</v>
      </c>
      <c r="I51" s="402">
        <v>83</v>
      </c>
      <c r="J51" s="402">
        <v>17400</v>
      </c>
      <c r="K51" s="402">
        <v>19418</v>
      </c>
      <c r="L51" s="402">
        <v>928</v>
      </c>
      <c r="M51" s="403">
        <v>489</v>
      </c>
      <c r="N51" s="404">
        <v>1019</v>
      </c>
      <c r="O51" s="400">
        <v>900</v>
      </c>
      <c r="P51" s="402">
        <v>8493</v>
      </c>
      <c r="Q51" s="405">
        <v>24442</v>
      </c>
      <c r="R51" s="403">
        <v>130</v>
      </c>
      <c r="S51" s="408"/>
      <c r="T51" s="408"/>
      <c r="U51" s="408"/>
      <c r="V51" s="408"/>
      <c r="W51" s="408"/>
      <c r="X51" s="408"/>
      <c r="Y51" s="408"/>
      <c r="Z51" s="408"/>
      <c r="AA51" s="408"/>
      <c r="AB51" s="408"/>
      <c r="AC51" s="408"/>
      <c r="AD51" s="387"/>
      <c r="AE51" s="387"/>
      <c r="AF51" s="387"/>
      <c r="AG51" s="387"/>
      <c r="AH51" s="387"/>
      <c r="AI51" s="387"/>
      <c r="AJ51" s="387"/>
      <c r="AK51" s="387"/>
      <c r="AL51" s="387"/>
      <c r="AM51" s="387"/>
      <c r="AN51" s="387"/>
      <c r="AO51" s="387"/>
    </row>
    <row r="52" spans="2:41" ht="15" customHeight="1" x14ac:dyDescent="0.15">
      <c r="B52" s="398" t="s">
        <v>396</v>
      </c>
      <c r="C52" s="399">
        <v>77482</v>
      </c>
      <c r="D52" s="400">
        <v>42697</v>
      </c>
      <c r="E52" s="401">
        <v>2126</v>
      </c>
      <c r="F52" s="402">
        <v>2525</v>
      </c>
      <c r="G52" s="402">
        <v>167</v>
      </c>
      <c r="H52" s="402">
        <v>60</v>
      </c>
      <c r="I52" s="402">
        <v>79</v>
      </c>
      <c r="J52" s="402">
        <v>17832</v>
      </c>
      <c r="K52" s="402">
        <v>18950</v>
      </c>
      <c r="L52" s="402">
        <v>958</v>
      </c>
      <c r="M52" s="403">
        <v>502</v>
      </c>
      <c r="N52" s="404">
        <v>1038</v>
      </c>
      <c r="O52" s="400" t="s">
        <v>397</v>
      </c>
      <c r="P52" s="402">
        <v>8485</v>
      </c>
      <c r="Q52" s="405">
        <v>24632</v>
      </c>
      <c r="R52" s="403">
        <v>128</v>
      </c>
      <c r="S52" s="408"/>
      <c r="T52" s="408"/>
      <c r="U52" s="408"/>
      <c r="V52" s="408"/>
      <c r="W52" s="408"/>
      <c r="X52" s="408"/>
      <c r="Y52" s="408"/>
      <c r="Z52" s="408"/>
      <c r="AA52" s="408"/>
      <c r="AB52" s="408"/>
      <c r="AC52" s="408"/>
      <c r="AD52" s="387"/>
      <c r="AE52" s="387"/>
      <c r="AF52" s="387"/>
      <c r="AG52" s="387"/>
      <c r="AH52" s="387"/>
      <c r="AI52" s="387"/>
      <c r="AJ52" s="387"/>
      <c r="AK52" s="387"/>
      <c r="AL52" s="387"/>
      <c r="AM52" s="387"/>
      <c r="AN52" s="387"/>
      <c r="AO52" s="387"/>
    </row>
    <row r="53" spans="2:41" ht="15" customHeight="1" x14ac:dyDescent="0.15">
      <c r="B53" s="398" t="s">
        <v>398</v>
      </c>
      <c r="C53" s="399">
        <v>77638</v>
      </c>
      <c r="D53" s="400">
        <v>42746</v>
      </c>
      <c r="E53" s="401">
        <v>2142</v>
      </c>
      <c r="F53" s="402">
        <v>2539</v>
      </c>
      <c r="G53" s="402">
        <v>173</v>
      </c>
      <c r="H53" s="402">
        <v>57</v>
      </c>
      <c r="I53" s="402">
        <v>79</v>
      </c>
      <c r="J53" s="402">
        <v>18221</v>
      </c>
      <c r="K53" s="402">
        <v>18574</v>
      </c>
      <c r="L53" s="402">
        <v>961</v>
      </c>
      <c r="M53" s="403">
        <v>516</v>
      </c>
      <c r="N53" s="404">
        <v>1034</v>
      </c>
      <c r="O53" s="400" t="s">
        <v>22</v>
      </c>
      <c r="P53" s="402">
        <v>8457</v>
      </c>
      <c r="Q53" s="405">
        <v>24762</v>
      </c>
      <c r="R53" s="403">
        <v>123</v>
      </c>
      <c r="S53" s="408"/>
      <c r="T53" s="408"/>
      <c r="U53" s="408"/>
      <c r="V53" s="408"/>
      <c r="W53" s="408"/>
      <c r="X53" s="408"/>
      <c r="Y53" s="408"/>
      <c r="Z53" s="408"/>
      <c r="AA53" s="408"/>
      <c r="AB53" s="408"/>
      <c r="AC53" s="408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</row>
    <row r="54" spans="2:41" ht="15" customHeight="1" x14ac:dyDescent="0.15">
      <c r="B54" s="398" t="s">
        <v>399</v>
      </c>
      <c r="C54" s="399">
        <v>77556</v>
      </c>
      <c r="D54" s="400">
        <v>43105</v>
      </c>
      <c r="E54" s="401">
        <v>2155</v>
      </c>
      <c r="F54" s="402">
        <v>2534</v>
      </c>
      <c r="G54" s="402">
        <v>184</v>
      </c>
      <c r="H54" s="402">
        <v>54</v>
      </c>
      <c r="I54" s="402">
        <v>70</v>
      </c>
      <c r="J54" s="402">
        <v>18482</v>
      </c>
      <c r="K54" s="402">
        <v>18118</v>
      </c>
      <c r="L54" s="402">
        <v>971</v>
      </c>
      <c r="M54" s="403">
        <v>537</v>
      </c>
      <c r="N54" s="404">
        <v>1098</v>
      </c>
      <c r="O54" s="400" t="s">
        <v>22</v>
      </c>
      <c r="P54" s="402">
        <v>8462</v>
      </c>
      <c r="Q54" s="405">
        <v>24775</v>
      </c>
      <c r="R54" s="403">
        <v>116</v>
      </c>
      <c r="S54" s="408"/>
      <c r="T54" s="408"/>
      <c r="U54" s="408"/>
      <c r="V54" s="408"/>
      <c r="W54" s="408"/>
      <c r="X54" s="408"/>
      <c r="Y54" s="408"/>
      <c r="Z54" s="408"/>
      <c r="AA54" s="408"/>
      <c r="AB54" s="408"/>
      <c r="AC54" s="408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7"/>
    </row>
    <row r="55" spans="2:41" ht="15" customHeight="1" x14ac:dyDescent="0.15">
      <c r="B55" s="398" t="s">
        <v>400</v>
      </c>
      <c r="C55" s="399">
        <v>77744</v>
      </c>
      <c r="D55" s="400">
        <v>43131</v>
      </c>
      <c r="E55" s="401">
        <v>2205</v>
      </c>
      <c r="F55" s="402">
        <v>2534</v>
      </c>
      <c r="G55" s="402">
        <v>202</v>
      </c>
      <c r="H55" s="402">
        <v>66</v>
      </c>
      <c r="I55" s="402">
        <v>69</v>
      </c>
      <c r="J55" s="402">
        <v>18821</v>
      </c>
      <c r="K55" s="402">
        <v>17656</v>
      </c>
      <c r="L55" s="402">
        <v>985</v>
      </c>
      <c r="M55" s="403">
        <v>593</v>
      </c>
      <c r="N55" s="404">
        <v>1161</v>
      </c>
      <c r="O55" s="400" t="s">
        <v>397</v>
      </c>
      <c r="P55" s="402">
        <v>8517</v>
      </c>
      <c r="Q55" s="405">
        <v>24820</v>
      </c>
      <c r="R55" s="403">
        <v>115</v>
      </c>
      <c r="S55" s="408"/>
      <c r="T55" s="408"/>
      <c r="U55" s="408"/>
      <c r="V55" s="408"/>
      <c r="W55" s="408"/>
      <c r="X55" s="408"/>
      <c r="Y55" s="408"/>
      <c r="Z55" s="408"/>
      <c r="AA55" s="408"/>
      <c r="AB55" s="408"/>
      <c r="AC55" s="408"/>
      <c r="AD55" s="387"/>
      <c r="AE55" s="387"/>
      <c r="AF55" s="387"/>
      <c r="AG55" s="387"/>
      <c r="AH55" s="387"/>
      <c r="AI55" s="387"/>
      <c r="AJ55" s="387"/>
      <c r="AK55" s="387"/>
      <c r="AL55" s="387"/>
      <c r="AM55" s="387"/>
      <c r="AN55" s="387"/>
      <c r="AO55" s="387"/>
    </row>
    <row r="56" spans="2:41" ht="15" customHeight="1" x14ac:dyDescent="0.15">
      <c r="B56" s="398" t="s">
        <v>401</v>
      </c>
      <c r="C56" s="399">
        <f>D56+N56+P56+Q56+R56</f>
        <v>78094</v>
      </c>
      <c r="D56" s="400">
        <f>SUM(E56:M56)</f>
        <v>43193</v>
      </c>
      <c r="E56" s="401">
        <v>2261</v>
      </c>
      <c r="F56" s="402">
        <v>2550</v>
      </c>
      <c r="G56" s="402">
        <v>205</v>
      </c>
      <c r="H56" s="402">
        <v>67</v>
      </c>
      <c r="I56" s="402">
        <v>68</v>
      </c>
      <c r="J56" s="402">
        <v>19236</v>
      </c>
      <c r="K56" s="402">
        <v>17240</v>
      </c>
      <c r="L56" s="402">
        <v>963</v>
      </c>
      <c r="M56" s="403">
        <v>603</v>
      </c>
      <c r="N56" s="404">
        <v>1241</v>
      </c>
      <c r="O56" s="400" t="s">
        <v>397</v>
      </c>
      <c r="P56" s="402">
        <v>8550</v>
      </c>
      <c r="Q56" s="405">
        <v>24988</v>
      </c>
      <c r="R56" s="403">
        <v>122</v>
      </c>
      <c r="S56" s="408"/>
      <c r="T56" s="408"/>
      <c r="U56" s="408"/>
      <c r="V56" s="408"/>
      <c r="W56" s="408"/>
      <c r="X56" s="408"/>
      <c r="Y56" s="408"/>
      <c r="Z56" s="408"/>
      <c r="AA56" s="408"/>
      <c r="AB56" s="408"/>
      <c r="AC56" s="408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87"/>
    </row>
    <row r="57" spans="2:41" ht="15" customHeight="1" x14ac:dyDescent="0.15">
      <c r="B57" s="398" t="s">
        <v>402</v>
      </c>
      <c r="C57" s="399">
        <f>D57+N57+P57+Q57+R57</f>
        <v>78303</v>
      </c>
      <c r="D57" s="400">
        <f>SUM(E57:M57)</f>
        <v>43188</v>
      </c>
      <c r="E57" s="401">
        <f>1419+894</f>
        <v>2313</v>
      </c>
      <c r="F57" s="402">
        <f>2513+37</f>
        <v>2550</v>
      </c>
      <c r="G57" s="402">
        <f>21+188</f>
        <v>209</v>
      </c>
      <c r="H57" s="402">
        <f>9+44</f>
        <v>53</v>
      </c>
      <c r="I57" s="402">
        <f>48+17</f>
        <v>65</v>
      </c>
      <c r="J57" s="402">
        <f>19702+4</f>
        <v>19706</v>
      </c>
      <c r="K57" s="402">
        <f>16645+37</f>
        <v>16682</v>
      </c>
      <c r="L57" s="402">
        <f>797+181</f>
        <v>978</v>
      </c>
      <c r="M57" s="403">
        <v>632</v>
      </c>
      <c r="N57" s="404">
        <v>1218</v>
      </c>
      <c r="O57" s="400" t="s">
        <v>397</v>
      </c>
      <c r="P57" s="402">
        <v>8585</v>
      </c>
      <c r="Q57" s="405">
        <v>25190</v>
      </c>
      <c r="R57" s="403">
        <v>122</v>
      </c>
      <c r="S57" s="408"/>
      <c r="T57" s="408"/>
      <c r="U57" s="408"/>
      <c r="V57" s="408"/>
      <c r="W57" s="408"/>
      <c r="X57" s="408"/>
      <c r="Y57" s="408"/>
      <c r="Z57" s="408"/>
      <c r="AA57" s="408"/>
      <c r="AB57" s="408"/>
      <c r="AC57" s="408"/>
      <c r="AD57" s="387"/>
      <c r="AE57" s="387"/>
      <c r="AF57" s="387"/>
      <c r="AG57" s="387"/>
      <c r="AH57" s="387"/>
      <c r="AI57" s="387"/>
      <c r="AJ57" s="387"/>
      <c r="AK57" s="387"/>
      <c r="AL57" s="387"/>
      <c r="AM57" s="387"/>
      <c r="AN57" s="387"/>
      <c r="AO57" s="387"/>
    </row>
    <row r="58" spans="2:41" ht="15" customHeight="1" x14ac:dyDescent="0.15">
      <c r="B58" s="221" t="s">
        <v>403</v>
      </c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09"/>
      <c r="P58" s="409"/>
      <c r="Q58" s="409"/>
      <c r="R58" s="409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87"/>
      <c r="AO58" s="387"/>
    </row>
    <row r="59" spans="2:41" ht="15" customHeight="1" x14ac:dyDescent="0.15">
      <c r="B59" s="178" t="s">
        <v>237</v>
      </c>
      <c r="C59" s="410"/>
      <c r="D59" s="410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39"/>
      <c r="R59" s="177"/>
      <c r="S59" s="177"/>
      <c r="T59" s="177"/>
      <c r="U59" s="177"/>
      <c r="V59" s="177"/>
      <c r="W59" s="177"/>
      <c r="X59" s="177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</row>
    <row r="60" spans="2:41" x14ac:dyDescent="0.15">
      <c r="C60" s="177"/>
      <c r="D60" s="177"/>
      <c r="E60" s="410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39"/>
      <c r="R60" s="177"/>
      <c r="S60" s="177"/>
      <c r="T60" s="177"/>
      <c r="U60" s="177"/>
      <c r="V60" s="177"/>
      <c r="W60" s="177"/>
      <c r="X60" s="177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</row>
    <row r="61" spans="2:41" x14ac:dyDescent="0.15"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</row>
    <row r="62" spans="2:41" x14ac:dyDescent="0.15"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</row>
    <row r="63" spans="2:41" x14ac:dyDescent="0.15"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</row>
    <row r="64" spans="2:41" x14ac:dyDescent="0.15">
      <c r="C64" s="177"/>
      <c r="D64" s="177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</row>
    <row r="65" spans="3:41" x14ac:dyDescent="0.15"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</row>
    <row r="66" spans="3:41" x14ac:dyDescent="0.15">
      <c r="C66" s="177"/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</row>
    <row r="67" spans="3:41" x14ac:dyDescent="0.15"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</row>
    <row r="68" spans="3:41" x14ac:dyDescent="0.15">
      <c r="C68" s="177"/>
      <c r="D68" s="177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</row>
    <row r="69" spans="3:41" x14ac:dyDescent="0.15"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</row>
    <row r="70" spans="3:41" x14ac:dyDescent="0.15">
      <c r="C70" s="177"/>
      <c r="D70" s="177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</row>
    <row r="71" spans="3:41" x14ac:dyDescent="0.15"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</row>
    <row r="72" spans="3:41" x14ac:dyDescent="0.15"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</row>
    <row r="73" spans="3:41" x14ac:dyDescent="0.15"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</row>
    <row r="74" spans="3:41" x14ac:dyDescent="0.15">
      <c r="C74" s="177"/>
      <c r="D74" s="177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</row>
    <row r="75" spans="3:41" x14ac:dyDescent="0.15">
      <c r="C75" s="177"/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</row>
    <row r="76" spans="3:41" x14ac:dyDescent="0.15">
      <c r="C76" s="177"/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</row>
    <row r="77" spans="3:41" x14ac:dyDescent="0.15">
      <c r="C77" s="177"/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</row>
    <row r="78" spans="3:41" x14ac:dyDescent="0.15"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</row>
    <row r="79" spans="3:41" x14ac:dyDescent="0.15">
      <c r="C79" s="177"/>
      <c r="D79" s="177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</row>
    <row r="80" spans="3:41" x14ac:dyDescent="0.15"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</row>
    <row r="81" spans="3:17" x14ac:dyDescent="0.15">
      <c r="C81" s="177"/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</row>
    <row r="82" spans="3:17" x14ac:dyDescent="0.15">
      <c r="C82" s="177"/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</row>
    <row r="83" spans="3:17" x14ac:dyDescent="0.15">
      <c r="C83" s="177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</row>
    <row r="84" spans="3:17" x14ac:dyDescent="0.15">
      <c r="C84" s="177"/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</row>
    <row r="85" spans="3:17" x14ac:dyDescent="0.15">
      <c r="C85" s="177"/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</row>
    <row r="86" spans="3:17" x14ac:dyDescent="0.15">
      <c r="C86" s="177"/>
      <c r="D86" s="177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</row>
    <row r="87" spans="3:17" x14ac:dyDescent="0.15"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</row>
    <row r="88" spans="3:17" x14ac:dyDescent="0.15">
      <c r="C88" s="177"/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</row>
  </sheetData>
  <mergeCells count="28">
    <mergeCell ref="R28:R32"/>
    <mergeCell ref="R33:R37"/>
    <mergeCell ref="K6:K7"/>
    <mergeCell ref="L6:L7"/>
    <mergeCell ref="M6:M7"/>
    <mergeCell ref="R13:R17"/>
    <mergeCell ref="R18:R22"/>
    <mergeCell ref="R23:R27"/>
    <mergeCell ref="O5:O7"/>
    <mergeCell ref="P5:P7"/>
    <mergeCell ref="Q5:Q7"/>
    <mergeCell ref="R5:R7"/>
    <mergeCell ref="E6:E7"/>
    <mergeCell ref="F6:F7"/>
    <mergeCell ref="G6:G7"/>
    <mergeCell ref="H6:H7"/>
    <mergeCell ref="I6:I7"/>
    <mergeCell ref="J6:J7"/>
    <mergeCell ref="B4:B7"/>
    <mergeCell ref="C4:C7"/>
    <mergeCell ref="D4:M4"/>
    <mergeCell ref="N4:N7"/>
    <mergeCell ref="O4:R4"/>
    <mergeCell ref="D5:D7"/>
    <mergeCell ref="E5:G5"/>
    <mergeCell ref="H5:I5"/>
    <mergeCell ref="J5:K5"/>
    <mergeCell ref="L5:M5"/>
  </mergeCells>
  <phoneticPr fontId="7"/>
  <pageMargins left="0.59055118110236227" right="0.19685039370078741" top="0.78740157480314965" bottom="0.78740157480314965" header="0.39370078740157483" footer="0.39370078740157483"/>
  <pageSetup paperSize="9" orientation="portrait" r:id="rId1"/>
  <headerFooter>
    <oddHeader>&amp;R&amp;"ＭＳ Ｐゴシック,標準"15.交通・通信</oddHeader>
    <oddFooter>&amp;C&amp;"ＭＳ Ｐゴシック,標準"-108-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0F52-B4A3-45FC-83A0-31508FE6690D}">
  <dimension ref="A1:Q108"/>
  <sheetViews>
    <sheetView showGridLines="0" zoomScaleNormal="100" zoomScaleSheetLayoutView="100" zoomScalePageLayoutView="115" workbookViewId="0">
      <selection activeCell="M121" sqref="M121"/>
    </sheetView>
  </sheetViews>
  <sheetFormatPr defaultColWidth="8" defaultRowHeight="11.25" x14ac:dyDescent="0.15"/>
  <cols>
    <col min="1" max="1" width="1.625" style="3" customWidth="1"/>
    <col min="2" max="2" width="2.125" style="3" customWidth="1"/>
    <col min="3" max="3" width="5.375" style="59" customWidth="1"/>
    <col min="4" max="4" width="6.875" style="3" customWidth="1"/>
    <col min="5" max="5" width="2.5" style="230" customWidth="1"/>
    <col min="6" max="6" width="6.875" style="3" customWidth="1"/>
    <col min="7" max="16" width="6.375" style="3" customWidth="1"/>
    <col min="17" max="16384" width="8" style="3"/>
  </cols>
  <sheetData>
    <row r="1" spans="1:16" ht="30" customHeight="1" x14ac:dyDescent="0.15">
      <c r="A1" s="2" t="s">
        <v>404</v>
      </c>
      <c r="B1" s="2"/>
    </row>
    <row r="2" spans="1:16" ht="7.5" customHeight="1" x14ac:dyDescent="0.15">
      <c r="A2" s="2"/>
      <c r="B2" s="2"/>
    </row>
    <row r="3" spans="1:16" ht="22.15" customHeight="1" x14ac:dyDescent="0.15">
      <c r="B3" s="1" t="s">
        <v>405</v>
      </c>
      <c r="E3" s="411"/>
      <c r="P3" s="21" t="s">
        <v>406</v>
      </c>
    </row>
    <row r="4" spans="1:16" ht="19.899999999999999" customHeight="1" x14ac:dyDescent="0.15">
      <c r="B4" s="412" t="s">
        <v>3</v>
      </c>
      <c r="C4" s="412"/>
      <c r="D4" s="412" t="s">
        <v>407</v>
      </c>
      <c r="E4" s="413" t="s">
        <v>408</v>
      </c>
      <c r="F4" s="414" t="s">
        <v>409</v>
      </c>
      <c r="G4" s="415" t="s">
        <v>410</v>
      </c>
      <c r="H4" s="415"/>
      <c r="I4" s="415"/>
      <c r="J4" s="415"/>
      <c r="K4" s="415"/>
      <c r="L4" s="415"/>
      <c r="M4" s="415"/>
      <c r="N4" s="415"/>
      <c r="O4" s="415"/>
      <c r="P4" s="49"/>
    </row>
    <row r="5" spans="1:16" ht="19.899999999999999" customHeight="1" x14ac:dyDescent="0.15">
      <c r="B5" s="412"/>
      <c r="C5" s="412"/>
      <c r="D5" s="412"/>
      <c r="E5" s="416"/>
      <c r="F5" s="414"/>
      <c r="G5" s="417" t="s">
        <v>411</v>
      </c>
      <c r="H5" s="418" t="s">
        <v>412</v>
      </c>
      <c r="I5" s="418" t="s">
        <v>413</v>
      </c>
      <c r="J5" s="418" t="s">
        <v>414</v>
      </c>
      <c r="K5" s="418" t="s">
        <v>415</v>
      </c>
      <c r="L5" s="418" t="s">
        <v>416</v>
      </c>
      <c r="M5" s="419" t="s">
        <v>417</v>
      </c>
      <c r="N5" s="419" t="s">
        <v>418</v>
      </c>
      <c r="O5" s="418" t="s">
        <v>419</v>
      </c>
      <c r="P5" s="420" t="s">
        <v>420</v>
      </c>
    </row>
    <row r="6" spans="1:16" hidden="1" x14ac:dyDescent="0.15">
      <c r="B6" s="421" t="s">
        <v>17</v>
      </c>
      <c r="C6" s="422"/>
      <c r="D6" s="423">
        <f>+F6+F7</f>
        <v>56556</v>
      </c>
      <c r="E6" s="424" t="s">
        <v>421</v>
      </c>
      <c r="F6" s="425">
        <f t="shared" ref="F6:F69" si="0">SUM(G6:P6)</f>
        <v>31872</v>
      </c>
      <c r="G6" s="426">
        <f t="shared" ref="G6:P7" si="1">+G8+G10+G12+G14</f>
        <v>735</v>
      </c>
      <c r="H6" s="426">
        <f t="shared" si="1"/>
        <v>2613</v>
      </c>
      <c r="I6" s="426">
        <f t="shared" si="1"/>
        <v>3187</v>
      </c>
      <c r="J6" s="426">
        <f t="shared" si="1"/>
        <v>5764</v>
      </c>
      <c r="K6" s="426">
        <f t="shared" si="1"/>
        <v>6168</v>
      </c>
      <c r="L6" s="426">
        <f t="shared" si="1"/>
        <v>6278</v>
      </c>
      <c r="M6" s="427">
        <f t="shared" si="1"/>
        <v>2146</v>
      </c>
      <c r="N6" s="427">
        <f t="shared" si="1"/>
        <v>2049</v>
      </c>
      <c r="O6" s="426">
        <f t="shared" si="1"/>
        <v>1708</v>
      </c>
      <c r="P6" s="428">
        <f t="shared" si="1"/>
        <v>1224</v>
      </c>
    </row>
    <row r="7" spans="1:16" hidden="1" x14ac:dyDescent="0.15">
      <c r="B7" s="429"/>
      <c r="C7" s="430"/>
      <c r="D7" s="423"/>
      <c r="E7" s="431" t="s">
        <v>422</v>
      </c>
      <c r="F7" s="432">
        <f t="shared" si="0"/>
        <v>24684</v>
      </c>
      <c r="G7" s="433">
        <f t="shared" si="1"/>
        <v>540</v>
      </c>
      <c r="H7" s="434">
        <f t="shared" si="1"/>
        <v>2709</v>
      </c>
      <c r="I7" s="434">
        <f t="shared" si="1"/>
        <v>3207</v>
      </c>
      <c r="J7" s="434">
        <f t="shared" si="1"/>
        <v>5942</v>
      </c>
      <c r="K7" s="434">
        <f t="shared" si="1"/>
        <v>5680</v>
      </c>
      <c r="L7" s="434">
        <f t="shared" si="1"/>
        <v>4637</v>
      </c>
      <c r="M7" s="435">
        <f t="shared" si="1"/>
        <v>992</v>
      </c>
      <c r="N7" s="435">
        <f>+N9+N11+N13+N15</f>
        <v>626</v>
      </c>
      <c r="O7" s="434">
        <f t="shared" si="1"/>
        <v>279</v>
      </c>
      <c r="P7" s="436">
        <f t="shared" si="1"/>
        <v>72</v>
      </c>
    </row>
    <row r="8" spans="1:16" hidden="1" x14ac:dyDescent="0.15">
      <c r="B8" s="437"/>
      <c r="C8" s="416" t="s">
        <v>12</v>
      </c>
      <c r="D8" s="423">
        <f>+F8+F9</f>
        <v>14832</v>
      </c>
      <c r="E8" s="438" t="s">
        <v>421</v>
      </c>
      <c r="F8" s="439">
        <f t="shared" si="0"/>
        <v>8301</v>
      </c>
      <c r="G8" s="440">
        <v>221</v>
      </c>
      <c r="H8" s="441">
        <v>671</v>
      </c>
      <c r="I8" s="441">
        <v>754</v>
      </c>
      <c r="J8" s="441">
        <v>1454</v>
      </c>
      <c r="K8" s="441">
        <v>1606</v>
      </c>
      <c r="L8" s="441">
        <v>1640</v>
      </c>
      <c r="M8" s="442">
        <v>538</v>
      </c>
      <c r="N8" s="442">
        <v>573</v>
      </c>
      <c r="O8" s="441">
        <v>479</v>
      </c>
      <c r="P8" s="443">
        <v>365</v>
      </c>
    </row>
    <row r="9" spans="1:16" hidden="1" x14ac:dyDescent="0.15">
      <c r="B9" s="437"/>
      <c r="C9" s="416"/>
      <c r="D9" s="423"/>
      <c r="E9" s="444" t="s">
        <v>422</v>
      </c>
      <c r="F9" s="445">
        <f t="shared" si="0"/>
        <v>6531</v>
      </c>
      <c r="G9" s="446">
        <v>141</v>
      </c>
      <c r="H9" s="447">
        <v>694</v>
      </c>
      <c r="I9" s="447">
        <v>753</v>
      </c>
      <c r="J9" s="447">
        <v>1497</v>
      </c>
      <c r="K9" s="447">
        <v>1461</v>
      </c>
      <c r="L9" s="447">
        <v>1255</v>
      </c>
      <c r="M9" s="448">
        <v>338</v>
      </c>
      <c r="N9" s="448">
        <v>241</v>
      </c>
      <c r="O9" s="447">
        <v>121</v>
      </c>
      <c r="P9" s="449">
        <v>30</v>
      </c>
    </row>
    <row r="10" spans="1:16" hidden="1" x14ac:dyDescent="0.15">
      <c r="B10" s="437"/>
      <c r="C10" s="416" t="s">
        <v>13</v>
      </c>
      <c r="D10" s="423">
        <f>+F10+F11</f>
        <v>19282</v>
      </c>
      <c r="E10" s="438" t="s">
        <v>421</v>
      </c>
      <c r="F10" s="439">
        <f t="shared" si="0"/>
        <v>10925</v>
      </c>
      <c r="G10" s="440">
        <v>248</v>
      </c>
      <c r="H10" s="441">
        <v>901</v>
      </c>
      <c r="I10" s="441">
        <v>1079</v>
      </c>
      <c r="J10" s="441">
        <v>2030</v>
      </c>
      <c r="K10" s="441">
        <v>2148</v>
      </c>
      <c r="L10" s="441">
        <v>2154</v>
      </c>
      <c r="M10" s="442">
        <v>734</v>
      </c>
      <c r="N10" s="442">
        <v>687</v>
      </c>
      <c r="O10" s="441">
        <v>543</v>
      </c>
      <c r="P10" s="443">
        <v>401</v>
      </c>
    </row>
    <row r="11" spans="1:16" hidden="1" x14ac:dyDescent="0.15">
      <c r="B11" s="437"/>
      <c r="C11" s="416"/>
      <c r="D11" s="423"/>
      <c r="E11" s="444" t="s">
        <v>422</v>
      </c>
      <c r="F11" s="445">
        <f t="shared" si="0"/>
        <v>8357</v>
      </c>
      <c r="G11" s="446">
        <v>185</v>
      </c>
      <c r="H11" s="447">
        <v>911</v>
      </c>
      <c r="I11" s="447">
        <v>1083</v>
      </c>
      <c r="J11" s="447">
        <v>2141</v>
      </c>
      <c r="K11" s="447">
        <v>1966</v>
      </c>
      <c r="L11" s="447">
        <v>1523</v>
      </c>
      <c r="M11" s="448">
        <v>298</v>
      </c>
      <c r="N11" s="448">
        <v>167</v>
      </c>
      <c r="O11" s="447">
        <v>66</v>
      </c>
      <c r="P11" s="449">
        <v>17</v>
      </c>
    </row>
    <row r="12" spans="1:16" hidden="1" x14ac:dyDescent="0.15">
      <c r="B12" s="437"/>
      <c r="C12" s="416" t="s">
        <v>14</v>
      </c>
      <c r="D12" s="423">
        <f>+F12+F13</f>
        <v>14345</v>
      </c>
      <c r="E12" s="438" t="s">
        <v>421</v>
      </c>
      <c r="F12" s="439">
        <f t="shared" si="0"/>
        <v>8146</v>
      </c>
      <c r="G12" s="440">
        <v>179</v>
      </c>
      <c r="H12" s="441">
        <v>675</v>
      </c>
      <c r="I12" s="441">
        <v>914</v>
      </c>
      <c r="J12" s="441">
        <v>1519</v>
      </c>
      <c r="K12" s="441">
        <v>1522</v>
      </c>
      <c r="L12" s="441">
        <v>1628</v>
      </c>
      <c r="M12" s="442">
        <v>583</v>
      </c>
      <c r="N12" s="442">
        <v>503</v>
      </c>
      <c r="O12" s="441">
        <v>384</v>
      </c>
      <c r="P12" s="443">
        <v>239</v>
      </c>
    </row>
    <row r="13" spans="1:16" hidden="1" x14ac:dyDescent="0.15">
      <c r="B13" s="437"/>
      <c r="C13" s="416"/>
      <c r="D13" s="423"/>
      <c r="E13" s="444" t="s">
        <v>422</v>
      </c>
      <c r="F13" s="445">
        <f t="shared" si="0"/>
        <v>6199</v>
      </c>
      <c r="G13" s="446">
        <v>132</v>
      </c>
      <c r="H13" s="447">
        <v>698</v>
      </c>
      <c r="I13" s="447">
        <v>892</v>
      </c>
      <c r="J13" s="447">
        <v>1557</v>
      </c>
      <c r="K13" s="447">
        <v>1360</v>
      </c>
      <c r="L13" s="447">
        <v>1183</v>
      </c>
      <c r="M13" s="448">
        <v>204</v>
      </c>
      <c r="N13" s="448">
        <v>111</v>
      </c>
      <c r="O13" s="447">
        <v>46</v>
      </c>
      <c r="P13" s="449">
        <v>16</v>
      </c>
    </row>
    <row r="14" spans="1:16" hidden="1" x14ac:dyDescent="0.15">
      <c r="B14" s="437"/>
      <c r="C14" s="416" t="s">
        <v>381</v>
      </c>
      <c r="D14" s="423">
        <f>+F14+F15</f>
        <v>8097</v>
      </c>
      <c r="E14" s="438" t="s">
        <v>421</v>
      </c>
      <c r="F14" s="439">
        <f t="shared" si="0"/>
        <v>4500</v>
      </c>
      <c r="G14" s="440">
        <v>87</v>
      </c>
      <c r="H14" s="441">
        <v>366</v>
      </c>
      <c r="I14" s="441">
        <v>440</v>
      </c>
      <c r="J14" s="441">
        <v>761</v>
      </c>
      <c r="K14" s="441">
        <v>892</v>
      </c>
      <c r="L14" s="441">
        <v>856</v>
      </c>
      <c r="M14" s="442">
        <v>291</v>
      </c>
      <c r="N14" s="442">
        <v>286</v>
      </c>
      <c r="O14" s="441">
        <v>302</v>
      </c>
      <c r="P14" s="443">
        <v>219</v>
      </c>
    </row>
    <row r="15" spans="1:16" hidden="1" x14ac:dyDescent="0.15">
      <c r="B15" s="450"/>
      <c r="C15" s="416"/>
      <c r="D15" s="423"/>
      <c r="E15" s="444" t="s">
        <v>422</v>
      </c>
      <c r="F15" s="451">
        <f t="shared" si="0"/>
        <v>3597</v>
      </c>
      <c r="G15" s="452">
        <v>82</v>
      </c>
      <c r="H15" s="453">
        <v>406</v>
      </c>
      <c r="I15" s="453">
        <v>479</v>
      </c>
      <c r="J15" s="453">
        <v>747</v>
      </c>
      <c r="K15" s="453">
        <v>893</v>
      </c>
      <c r="L15" s="453">
        <v>676</v>
      </c>
      <c r="M15" s="454">
        <v>152</v>
      </c>
      <c r="N15" s="454">
        <v>107</v>
      </c>
      <c r="O15" s="453">
        <v>46</v>
      </c>
      <c r="P15" s="455">
        <v>9</v>
      </c>
    </row>
    <row r="16" spans="1:16" hidden="1" x14ac:dyDescent="0.15">
      <c r="B16" s="421" t="s">
        <v>18</v>
      </c>
      <c r="C16" s="422"/>
      <c r="D16" s="423">
        <f>+F16+F17</f>
        <v>57653</v>
      </c>
      <c r="E16" s="424" t="s">
        <v>421</v>
      </c>
      <c r="F16" s="425">
        <f t="shared" si="0"/>
        <v>32297</v>
      </c>
      <c r="G16" s="426">
        <f t="shared" ref="G16:P17" si="2">+G18+G20+G22+G24</f>
        <v>806</v>
      </c>
      <c r="H16" s="426">
        <f t="shared" si="2"/>
        <v>2555</v>
      </c>
      <c r="I16" s="426">
        <f t="shared" si="2"/>
        <v>3126</v>
      </c>
      <c r="J16" s="426">
        <f t="shared" si="2"/>
        <v>5947</v>
      </c>
      <c r="K16" s="426">
        <f t="shared" si="2"/>
        <v>6020</v>
      </c>
      <c r="L16" s="426">
        <f t="shared" si="2"/>
        <v>6427</v>
      </c>
      <c r="M16" s="427">
        <f t="shared" si="2"/>
        <v>2246</v>
      </c>
      <c r="N16" s="427">
        <f t="shared" si="2"/>
        <v>2026</v>
      </c>
      <c r="O16" s="426">
        <f t="shared" si="2"/>
        <v>1734</v>
      </c>
      <c r="P16" s="428">
        <f t="shared" si="2"/>
        <v>1410</v>
      </c>
    </row>
    <row r="17" spans="2:16" hidden="1" x14ac:dyDescent="0.15">
      <c r="B17" s="429"/>
      <c r="C17" s="430"/>
      <c r="D17" s="423"/>
      <c r="E17" s="431" t="s">
        <v>422</v>
      </c>
      <c r="F17" s="432">
        <f t="shared" si="0"/>
        <v>25356</v>
      </c>
      <c r="G17" s="433">
        <f t="shared" si="2"/>
        <v>632</v>
      </c>
      <c r="H17" s="434">
        <f t="shared" si="2"/>
        <v>2584</v>
      </c>
      <c r="I17" s="434">
        <f t="shared" si="2"/>
        <v>3218</v>
      </c>
      <c r="J17" s="434">
        <f t="shared" si="2"/>
        <v>6021</v>
      </c>
      <c r="K17" s="434">
        <f t="shared" si="2"/>
        <v>5690</v>
      </c>
      <c r="L17" s="434">
        <f t="shared" si="2"/>
        <v>4958</v>
      </c>
      <c r="M17" s="435">
        <f t="shared" si="2"/>
        <v>1111</v>
      </c>
      <c r="N17" s="435">
        <f>+N19+N21+N23+N25</f>
        <v>725</v>
      </c>
      <c r="O17" s="434">
        <f t="shared" si="2"/>
        <v>323</v>
      </c>
      <c r="P17" s="436">
        <f t="shared" si="2"/>
        <v>94</v>
      </c>
    </row>
    <row r="18" spans="2:16" hidden="1" x14ac:dyDescent="0.15">
      <c r="B18" s="437"/>
      <c r="C18" s="416" t="s">
        <v>12</v>
      </c>
      <c r="D18" s="423">
        <f>+F18+F19</f>
        <v>15031</v>
      </c>
      <c r="E18" s="438" t="s">
        <v>421</v>
      </c>
      <c r="F18" s="439">
        <f t="shared" si="0"/>
        <v>8353</v>
      </c>
      <c r="G18" s="440">
        <v>228</v>
      </c>
      <c r="H18" s="441">
        <v>663</v>
      </c>
      <c r="I18" s="441">
        <v>738</v>
      </c>
      <c r="J18" s="441">
        <v>1483</v>
      </c>
      <c r="K18" s="441">
        <v>1557</v>
      </c>
      <c r="L18" s="441">
        <v>1673</v>
      </c>
      <c r="M18" s="442">
        <v>562</v>
      </c>
      <c r="N18" s="442">
        <v>533</v>
      </c>
      <c r="O18" s="441">
        <v>495</v>
      </c>
      <c r="P18" s="443">
        <v>421</v>
      </c>
    </row>
    <row r="19" spans="2:16" hidden="1" x14ac:dyDescent="0.15">
      <c r="B19" s="437"/>
      <c r="C19" s="416"/>
      <c r="D19" s="423"/>
      <c r="E19" s="444" t="s">
        <v>422</v>
      </c>
      <c r="F19" s="445">
        <f t="shared" si="0"/>
        <v>6678</v>
      </c>
      <c r="G19" s="446">
        <v>184</v>
      </c>
      <c r="H19" s="447">
        <v>648</v>
      </c>
      <c r="I19" s="447">
        <v>772</v>
      </c>
      <c r="J19" s="447">
        <v>1482</v>
      </c>
      <c r="K19" s="447">
        <v>1452</v>
      </c>
      <c r="L19" s="447">
        <v>1344</v>
      </c>
      <c r="M19" s="448">
        <v>350</v>
      </c>
      <c r="N19" s="448">
        <v>262</v>
      </c>
      <c r="O19" s="447">
        <v>144</v>
      </c>
      <c r="P19" s="449">
        <v>40</v>
      </c>
    </row>
    <row r="20" spans="2:16" hidden="1" x14ac:dyDescent="0.15">
      <c r="B20" s="437"/>
      <c r="C20" s="416" t="s">
        <v>13</v>
      </c>
      <c r="D20" s="423">
        <f>+F20+F21</f>
        <v>19691</v>
      </c>
      <c r="E20" s="438" t="s">
        <v>421</v>
      </c>
      <c r="F20" s="439">
        <f t="shared" si="0"/>
        <v>11086</v>
      </c>
      <c r="G20" s="440">
        <v>271</v>
      </c>
      <c r="H20" s="441">
        <v>878</v>
      </c>
      <c r="I20" s="441">
        <v>1072</v>
      </c>
      <c r="J20" s="441">
        <v>2073</v>
      </c>
      <c r="K20" s="441">
        <v>2136</v>
      </c>
      <c r="L20" s="441">
        <v>2192</v>
      </c>
      <c r="M20" s="442">
        <v>765</v>
      </c>
      <c r="N20" s="442">
        <v>705</v>
      </c>
      <c r="O20" s="441">
        <v>550</v>
      </c>
      <c r="P20" s="443">
        <v>444</v>
      </c>
    </row>
    <row r="21" spans="2:16" hidden="1" x14ac:dyDescent="0.15">
      <c r="B21" s="437"/>
      <c r="C21" s="416"/>
      <c r="D21" s="423"/>
      <c r="E21" s="444" t="s">
        <v>422</v>
      </c>
      <c r="F21" s="445">
        <f t="shared" si="0"/>
        <v>8605</v>
      </c>
      <c r="G21" s="446">
        <v>219</v>
      </c>
      <c r="H21" s="447">
        <v>852</v>
      </c>
      <c r="I21" s="447">
        <v>1113</v>
      </c>
      <c r="J21" s="447">
        <v>2154</v>
      </c>
      <c r="K21" s="447">
        <v>1989</v>
      </c>
      <c r="L21" s="447">
        <v>1630</v>
      </c>
      <c r="M21" s="448">
        <v>345</v>
      </c>
      <c r="N21" s="448">
        <v>204</v>
      </c>
      <c r="O21" s="447">
        <v>78</v>
      </c>
      <c r="P21" s="449">
        <v>21</v>
      </c>
    </row>
    <row r="22" spans="2:16" hidden="1" x14ac:dyDescent="0.15">
      <c r="B22" s="437"/>
      <c r="C22" s="416" t="s">
        <v>14</v>
      </c>
      <c r="D22" s="423">
        <f>+F22+F23</f>
        <v>14652</v>
      </c>
      <c r="E22" s="438" t="s">
        <v>421</v>
      </c>
      <c r="F22" s="439">
        <f t="shared" si="0"/>
        <v>8286</v>
      </c>
      <c r="G22" s="440">
        <v>189</v>
      </c>
      <c r="H22" s="441">
        <v>674</v>
      </c>
      <c r="I22" s="441">
        <v>873</v>
      </c>
      <c r="J22" s="441">
        <v>1602</v>
      </c>
      <c r="K22" s="441">
        <v>1477</v>
      </c>
      <c r="L22" s="441">
        <v>1669</v>
      </c>
      <c r="M22" s="442">
        <v>611</v>
      </c>
      <c r="N22" s="442">
        <v>511</v>
      </c>
      <c r="O22" s="441">
        <v>388</v>
      </c>
      <c r="P22" s="443">
        <v>292</v>
      </c>
    </row>
    <row r="23" spans="2:16" hidden="1" x14ac:dyDescent="0.15">
      <c r="B23" s="437"/>
      <c r="C23" s="416"/>
      <c r="D23" s="423"/>
      <c r="E23" s="444" t="s">
        <v>422</v>
      </c>
      <c r="F23" s="445">
        <f t="shared" si="0"/>
        <v>6366</v>
      </c>
      <c r="G23" s="446">
        <v>140</v>
      </c>
      <c r="H23" s="447">
        <v>677</v>
      </c>
      <c r="I23" s="447">
        <v>868</v>
      </c>
      <c r="J23" s="447">
        <v>1598</v>
      </c>
      <c r="K23" s="447">
        <v>1361</v>
      </c>
      <c r="L23" s="447">
        <v>1268</v>
      </c>
      <c r="M23" s="448">
        <v>247</v>
      </c>
      <c r="N23" s="448">
        <v>136</v>
      </c>
      <c r="O23" s="447">
        <v>51</v>
      </c>
      <c r="P23" s="449">
        <v>20</v>
      </c>
    </row>
    <row r="24" spans="2:16" hidden="1" x14ac:dyDescent="0.15">
      <c r="B24" s="437"/>
      <c r="C24" s="416" t="s">
        <v>381</v>
      </c>
      <c r="D24" s="423">
        <f>+F24+F25</f>
        <v>8279</v>
      </c>
      <c r="E24" s="438" t="s">
        <v>421</v>
      </c>
      <c r="F24" s="439">
        <f t="shared" si="0"/>
        <v>4572</v>
      </c>
      <c r="G24" s="440">
        <v>118</v>
      </c>
      <c r="H24" s="441">
        <v>340</v>
      </c>
      <c r="I24" s="441">
        <v>443</v>
      </c>
      <c r="J24" s="441">
        <v>789</v>
      </c>
      <c r="K24" s="441">
        <v>850</v>
      </c>
      <c r="L24" s="441">
        <v>893</v>
      </c>
      <c r="M24" s="442">
        <v>308</v>
      </c>
      <c r="N24" s="442">
        <v>277</v>
      </c>
      <c r="O24" s="441">
        <v>301</v>
      </c>
      <c r="P24" s="443">
        <v>253</v>
      </c>
    </row>
    <row r="25" spans="2:16" hidden="1" x14ac:dyDescent="0.15">
      <c r="B25" s="450"/>
      <c r="C25" s="416"/>
      <c r="D25" s="423"/>
      <c r="E25" s="444" t="s">
        <v>422</v>
      </c>
      <c r="F25" s="451">
        <f t="shared" si="0"/>
        <v>3707</v>
      </c>
      <c r="G25" s="452">
        <v>89</v>
      </c>
      <c r="H25" s="453">
        <v>407</v>
      </c>
      <c r="I25" s="453">
        <v>465</v>
      </c>
      <c r="J25" s="453">
        <v>787</v>
      </c>
      <c r="K25" s="453">
        <v>888</v>
      </c>
      <c r="L25" s="453">
        <v>716</v>
      </c>
      <c r="M25" s="454">
        <v>169</v>
      </c>
      <c r="N25" s="454">
        <v>123</v>
      </c>
      <c r="O25" s="453">
        <v>50</v>
      </c>
      <c r="P25" s="455">
        <v>13</v>
      </c>
    </row>
    <row r="26" spans="2:16" hidden="1" x14ac:dyDescent="0.15">
      <c r="B26" s="421" t="s">
        <v>19</v>
      </c>
      <c r="C26" s="422"/>
      <c r="D26" s="423">
        <f>+F26+F27</f>
        <v>58470</v>
      </c>
      <c r="E26" s="424" t="s">
        <v>421</v>
      </c>
      <c r="F26" s="425">
        <f t="shared" si="0"/>
        <v>32554</v>
      </c>
      <c r="G26" s="426">
        <f t="shared" ref="G26:P27" si="3">+G28+G30+G32+G34</f>
        <v>757</v>
      </c>
      <c r="H26" s="426">
        <f t="shared" si="3"/>
        <v>2515</v>
      </c>
      <c r="I26" s="426">
        <f t="shared" si="3"/>
        <v>3047</v>
      </c>
      <c r="J26" s="426">
        <f t="shared" si="3"/>
        <v>6032</v>
      </c>
      <c r="K26" s="426">
        <f t="shared" si="3"/>
        <v>5956</v>
      </c>
      <c r="L26" s="426">
        <f t="shared" si="3"/>
        <v>6496</v>
      </c>
      <c r="M26" s="427">
        <f t="shared" si="3"/>
        <v>2345</v>
      </c>
      <c r="N26" s="427">
        <f t="shared" si="3"/>
        <v>2064</v>
      </c>
      <c r="O26" s="426">
        <f t="shared" si="3"/>
        <v>1796</v>
      </c>
      <c r="P26" s="428">
        <f t="shared" si="3"/>
        <v>1546</v>
      </c>
    </row>
    <row r="27" spans="2:16" hidden="1" x14ac:dyDescent="0.15">
      <c r="B27" s="429"/>
      <c r="C27" s="430"/>
      <c r="D27" s="423"/>
      <c r="E27" s="431" t="s">
        <v>422</v>
      </c>
      <c r="F27" s="432">
        <f t="shared" si="0"/>
        <v>25916</v>
      </c>
      <c r="G27" s="433">
        <f t="shared" si="3"/>
        <v>609</v>
      </c>
      <c r="H27" s="434">
        <f t="shared" si="3"/>
        <v>2573</v>
      </c>
      <c r="I27" s="434">
        <f t="shared" si="3"/>
        <v>3044</v>
      </c>
      <c r="J27" s="434">
        <f t="shared" si="3"/>
        <v>6228</v>
      </c>
      <c r="K27" s="434">
        <f t="shared" si="3"/>
        <v>5637</v>
      </c>
      <c r="L27" s="434">
        <f t="shared" si="3"/>
        <v>5246</v>
      </c>
      <c r="M27" s="435">
        <f t="shared" si="3"/>
        <v>1268</v>
      </c>
      <c r="N27" s="435">
        <f>+N29+N31+N33+N35</f>
        <v>795</v>
      </c>
      <c r="O27" s="434">
        <f t="shared" si="3"/>
        <v>387</v>
      </c>
      <c r="P27" s="436">
        <f t="shared" si="3"/>
        <v>129</v>
      </c>
    </row>
    <row r="28" spans="2:16" hidden="1" x14ac:dyDescent="0.15">
      <c r="B28" s="437"/>
      <c r="C28" s="416" t="s">
        <v>12</v>
      </c>
      <c r="D28" s="423">
        <f>+F28+F29</f>
        <v>15135</v>
      </c>
      <c r="E28" s="438" t="s">
        <v>421</v>
      </c>
      <c r="F28" s="439">
        <f t="shared" si="0"/>
        <v>8381</v>
      </c>
      <c r="G28" s="440">
        <v>191</v>
      </c>
      <c r="H28" s="441">
        <v>667</v>
      </c>
      <c r="I28" s="441">
        <v>751</v>
      </c>
      <c r="J28" s="441">
        <v>1460</v>
      </c>
      <c r="K28" s="441">
        <v>1538</v>
      </c>
      <c r="L28" s="441">
        <v>1694</v>
      </c>
      <c r="M28" s="442">
        <v>574</v>
      </c>
      <c r="N28" s="442">
        <v>557</v>
      </c>
      <c r="O28" s="441">
        <v>503</v>
      </c>
      <c r="P28" s="443">
        <v>446</v>
      </c>
    </row>
    <row r="29" spans="2:16" hidden="1" x14ac:dyDescent="0.15">
      <c r="B29" s="437"/>
      <c r="C29" s="416"/>
      <c r="D29" s="423"/>
      <c r="E29" s="444" t="s">
        <v>422</v>
      </c>
      <c r="F29" s="445">
        <f t="shared" si="0"/>
        <v>6754</v>
      </c>
      <c r="G29" s="446">
        <v>160</v>
      </c>
      <c r="H29" s="447">
        <v>645</v>
      </c>
      <c r="I29" s="447">
        <v>730</v>
      </c>
      <c r="J29" s="447">
        <v>1481</v>
      </c>
      <c r="K29" s="447">
        <v>1447</v>
      </c>
      <c r="L29" s="447">
        <v>1421</v>
      </c>
      <c r="M29" s="448">
        <v>366</v>
      </c>
      <c r="N29" s="448">
        <v>288</v>
      </c>
      <c r="O29" s="447">
        <v>167</v>
      </c>
      <c r="P29" s="449">
        <v>49</v>
      </c>
    </row>
    <row r="30" spans="2:16" hidden="1" x14ac:dyDescent="0.15">
      <c r="B30" s="437"/>
      <c r="C30" s="416" t="s">
        <v>13</v>
      </c>
      <c r="D30" s="423">
        <f>+F30+F31</f>
        <v>19986</v>
      </c>
      <c r="E30" s="438" t="s">
        <v>421</v>
      </c>
      <c r="F30" s="439">
        <f t="shared" si="0"/>
        <v>11179</v>
      </c>
      <c r="G30" s="440">
        <v>269</v>
      </c>
      <c r="H30" s="441">
        <v>879</v>
      </c>
      <c r="I30" s="441">
        <v>991</v>
      </c>
      <c r="J30" s="441">
        <v>2135</v>
      </c>
      <c r="K30" s="441">
        <v>2114</v>
      </c>
      <c r="L30" s="441">
        <v>2213</v>
      </c>
      <c r="M30" s="442">
        <v>809</v>
      </c>
      <c r="N30" s="442">
        <v>696</v>
      </c>
      <c r="O30" s="441">
        <v>587</v>
      </c>
      <c r="P30" s="443">
        <v>486</v>
      </c>
    </row>
    <row r="31" spans="2:16" hidden="1" x14ac:dyDescent="0.15">
      <c r="B31" s="437"/>
      <c r="C31" s="416"/>
      <c r="D31" s="423"/>
      <c r="E31" s="444" t="s">
        <v>422</v>
      </c>
      <c r="F31" s="445">
        <f t="shared" si="0"/>
        <v>8807</v>
      </c>
      <c r="G31" s="446">
        <v>205</v>
      </c>
      <c r="H31" s="447">
        <v>871</v>
      </c>
      <c r="I31" s="447">
        <v>1018</v>
      </c>
      <c r="J31" s="447">
        <v>2233</v>
      </c>
      <c r="K31" s="447">
        <v>2000</v>
      </c>
      <c r="L31" s="447">
        <v>1724</v>
      </c>
      <c r="M31" s="448">
        <v>418</v>
      </c>
      <c r="N31" s="448">
        <v>213</v>
      </c>
      <c r="O31" s="447">
        <v>91</v>
      </c>
      <c r="P31" s="449">
        <v>34</v>
      </c>
    </row>
    <row r="32" spans="2:16" hidden="1" x14ac:dyDescent="0.15">
      <c r="B32" s="437"/>
      <c r="C32" s="416" t="s">
        <v>14</v>
      </c>
      <c r="D32" s="423">
        <f>+F32+F33</f>
        <v>14927</v>
      </c>
      <c r="E32" s="438" t="s">
        <v>421</v>
      </c>
      <c r="F32" s="439">
        <f t="shared" si="0"/>
        <v>8372</v>
      </c>
      <c r="G32" s="440">
        <v>190</v>
      </c>
      <c r="H32" s="441">
        <v>639</v>
      </c>
      <c r="I32" s="441">
        <v>874</v>
      </c>
      <c r="J32" s="441">
        <v>1625</v>
      </c>
      <c r="K32" s="441">
        <v>1480</v>
      </c>
      <c r="L32" s="441">
        <v>1655</v>
      </c>
      <c r="M32" s="442">
        <v>641</v>
      </c>
      <c r="N32" s="442">
        <v>540</v>
      </c>
      <c r="O32" s="441">
        <v>401</v>
      </c>
      <c r="P32" s="443">
        <v>327</v>
      </c>
    </row>
    <row r="33" spans="2:16" hidden="1" x14ac:dyDescent="0.15">
      <c r="B33" s="437"/>
      <c r="C33" s="416"/>
      <c r="D33" s="423"/>
      <c r="E33" s="444" t="s">
        <v>422</v>
      </c>
      <c r="F33" s="445">
        <f t="shared" si="0"/>
        <v>6555</v>
      </c>
      <c r="G33" s="446">
        <v>140</v>
      </c>
      <c r="H33" s="447">
        <v>667</v>
      </c>
      <c r="I33" s="447">
        <v>847</v>
      </c>
      <c r="J33" s="447">
        <v>1679</v>
      </c>
      <c r="K33" s="447">
        <v>1343</v>
      </c>
      <c r="L33" s="447">
        <v>1336</v>
      </c>
      <c r="M33" s="448">
        <v>293</v>
      </c>
      <c r="N33" s="448">
        <v>153</v>
      </c>
      <c r="O33" s="447">
        <v>70</v>
      </c>
      <c r="P33" s="449">
        <v>27</v>
      </c>
    </row>
    <row r="34" spans="2:16" hidden="1" x14ac:dyDescent="0.15">
      <c r="B34" s="437"/>
      <c r="C34" s="416" t="s">
        <v>381</v>
      </c>
      <c r="D34" s="423">
        <f>+F34+F35</f>
        <v>8422</v>
      </c>
      <c r="E34" s="438" t="s">
        <v>421</v>
      </c>
      <c r="F34" s="439">
        <f t="shared" si="0"/>
        <v>4622</v>
      </c>
      <c r="G34" s="440">
        <v>107</v>
      </c>
      <c r="H34" s="441">
        <v>330</v>
      </c>
      <c r="I34" s="441">
        <v>431</v>
      </c>
      <c r="J34" s="441">
        <v>812</v>
      </c>
      <c r="K34" s="441">
        <v>824</v>
      </c>
      <c r="L34" s="441">
        <v>934</v>
      </c>
      <c r="M34" s="442">
        <v>321</v>
      </c>
      <c r="N34" s="442">
        <v>271</v>
      </c>
      <c r="O34" s="441">
        <v>305</v>
      </c>
      <c r="P34" s="443">
        <v>287</v>
      </c>
    </row>
    <row r="35" spans="2:16" hidden="1" x14ac:dyDescent="0.15">
      <c r="B35" s="450"/>
      <c r="C35" s="416"/>
      <c r="D35" s="423"/>
      <c r="E35" s="444" t="s">
        <v>422</v>
      </c>
      <c r="F35" s="451">
        <f t="shared" si="0"/>
        <v>3800</v>
      </c>
      <c r="G35" s="452">
        <v>104</v>
      </c>
      <c r="H35" s="453">
        <v>390</v>
      </c>
      <c r="I35" s="453">
        <v>449</v>
      </c>
      <c r="J35" s="453">
        <v>835</v>
      </c>
      <c r="K35" s="453">
        <v>847</v>
      </c>
      <c r="L35" s="453">
        <v>765</v>
      </c>
      <c r="M35" s="454">
        <v>191</v>
      </c>
      <c r="N35" s="454">
        <v>141</v>
      </c>
      <c r="O35" s="453">
        <v>59</v>
      </c>
      <c r="P35" s="455">
        <v>19</v>
      </c>
    </row>
    <row r="36" spans="2:16" hidden="1" x14ac:dyDescent="0.15">
      <c r="B36" s="421" t="s">
        <v>20</v>
      </c>
      <c r="C36" s="422"/>
      <c r="D36" s="423">
        <f>+F36+F37</f>
        <v>59483</v>
      </c>
      <c r="E36" s="424" t="s">
        <v>421</v>
      </c>
      <c r="F36" s="425">
        <f t="shared" si="0"/>
        <v>32967</v>
      </c>
      <c r="G36" s="426">
        <f t="shared" ref="G36:P37" si="4">+G38+G40+G42+G44</f>
        <v>750</v>
      </c>
      <c r="H36" s="426">
        <f t="shared" si="4"/>
        <v>2530</v>
      </c>
      <c r="I36" s="426">
        <f t="shared" si="4"/>
        <v>2904</v>
      </c>
      <c r="J36" s="426">
        <f t="shared" si="4"/>
        <v>6205</v>
      </c>
      <c r="K36" s="426">
        <f t="shared" si="4"/>
        <v>5911</v>
      </c>
      <c r="L36" s="426">
        <f t="shared" si="4"/>
        <v>6543</v>
      </c>
      <c r="M36" s="427">
        <f t="shared" si="4"/>
        <v>2538</v>
      </c>
      <c r="N36" s="427">
        <f>+N38+N40+N42+N44</f>
        <v>2048</v>
      </c>
      <c r="O36" s="426">
        <f t="shared" si="4"/>
        <v>1848</v>
      </c>
      <c r="P36" s="428">
        <f t="shared" si="4"/>
        <v>1690</v>
      </c>
    </row>
    <row r="37" spans="2:16" hidden="1" x14ac:dyDescent="0.15">
      <c r="B37" s="429"/>
      <c r="C37" s="430"/>
      <c r="D37" s="423"/>
      <c r="E37" s="431" t="s">
        <v>422</v>
      </c>
      <c r="F37" s="432">
        <f t="shared" si="0"/>
        <v>26516</v>
      </c>
      <c r="G37" s="433">
        <f t="shared" si="4"/>
        <v>617</v>
      </c>
      <c r="H37" s="434">
        <f t="shared" si="4"/>
        <v>2524</v>
      </c>
      <c r="I37" s="434">
        <f t="shared" si="4"/>
        <v>2949</v>
      </c>
      <c r="J37" s="434">
        <f t="shared" si="4"/>
        <v>6324</v>
      </c>
      <c r="K37" s="434">
        <f t="shared" si="4"/>
        <v>5734</v>
      </c>
      <c r="L37" s="434">
        <f t="shared" si="4"/>
        <v>5434</v>
      </c>
      <c r="M37" s="435">
        <f t="shared" si="4"/>
        <v>1485</v>
      </c>
      <c r="N37" s="435">
        <f>+N39+N41+N43+N45</f>
        <v>831</v>
      </c>
      <c r="O37" s="434">
        <f t="shared" si="4"/>
        <v>447</v>
      </c>
      <c r="P37" s="436">
        <f t="shared" si="4"/>
        <v>171</v>
      </c>
    </row>
    <row r="38" spans="2:16" hidden="1" x14ac:dyDescent="0.15">
      <c r="B38" s="437"/>
      <c r="C38" s="416" t="s">
        <v>12</v>
      </c>
      <c r="D38" s="423">
        <f>+F38+F39</f>
        <v>15290</v>
      </c>
      <c r="E38" s="438" t="s">
        <v>421</v>
      </c>
      <c r="F38" s="439">
        <f t="shared" si="0"/>
        <v>8433</v>
      </c>
      <c r="G38" s="440">
        <v>189</v>
      </c>
      <c r="H38" s="441">
        <v>675</v>
      </c>
      <c r="I38" s="441">
        <v>696</v>
      </c>
      <c r="J38" s="441">
        <v>1474</v>
      </c>
      <c r="K38" s="441">
        <v>1524</v>
      </c>
      <c r="L38" s="441">
        <v>1704</v>
      </c>
      <c r="M38" s="442">
        <v>635</v>
      </c>
      <c r="N38" s="442">
        <v>550</v>
      </c>
      <c r="O38" s="441">
        <v>508</v>
      </c>
      <c r="P38" s="443">
        <v>478</v>
      </c>
    </row>
    <row r="39" spans="2:16" hidden="1" x14ac:dyDescent="0.15">
      <c r="B39" s="437"/>
      <c r="C39" s="416"/>
      <c r="D39" s="423"/>
      <c r="E39" s="444" t="s">
        <v>422</v>
      </c>
      <c r="F39" s="445">
        <f t="shared" si="0"/>
        <v>6857</v>
      </c>
      <c r="G39" s="446">
        <v>179</v>
      </c>
      <c r="H39" s="447">
        <v>623</v>
      </c>
      <c r="I39" s="447">
        <v>688</v>
      </c>
      <c r="J39" s="447">
        <v>1488</v>
      </c>
      <c r="K39" s="447">
        <v>1466</v>
      </c>
      <c r="L39" s="447">
        <v>1435</v>
      </c>
      <c r="M39" s="448">
        <v>427</v>
      </c>
      <c r="N39" s="448">
        <v>295</v>
      </c>
      <c r="O39" s="447">
        <v>186</v>
      </c>
      <c r="P39" s="449">
        <v>70</v>
      </c>
    </row>
    <row r="40" spans="2:16" hidden="1" x14ac:dyDescent="0.15">
      <c r="B40" s="437"/>
      <c r="C40" s="416" t="s">
        <v>13</v>
      </c>
      <c r="D40" s="423">
        <f>+F40+F41</f>
        <v>20453</v>
      </c>
      <c r="E40" s="438" t="s">
        <v>421</v>
      </c>
      <c r="F40" s="439">
        <f t="shared" si="0"/>
        <v>11385</v>
      </c>
      <c r="G40" s="440">
        <v>272</v>
      </c>
      <c r="H40" s="441">
        <v>876</v>
      </c>
      <c r="I40" s="441">
        <v>991</v>
      </c>
      <c r="J40" s="441">
        <v>2220</v>
      </c>
      <c r="K40" s="441">
        <v>2068</v>
      </c>
      <c r="L40" s="441">
        <v>2234</v>
      </c>
      <c r="M40" s="442">
        <v>889</v>
      </c>
      <c r="N40" s="442">
        <v>677</v>
      </c>
      <c r="O40" s="441">
        <v>624</v>
      </c>
      <c r="P40" s="443">
        <v>534</v>
      </c>
    </row>
    <row r="41" spans="2:16" hidden="1" x14ac:dyDescent="0.15">
      <c r="B41" s="437"/>
      <c r="C41" s="416"/>
      <c r="D41" s="423"/>
      <c r="E41" s="444" t="s">
        <v>422</v>
      </c>
      <c r="F41" s="445">
        <f t="shared" si="0"/>
        <v>9068</v>
      </c>
      <c r="G41" s="446">
        <v>227</v>
      </c>
      <c r="H41" s="447">
        <v>857</v>
      </c>
      <c r="I41" s="447">
        <v>990</v>
      </c>
      <c r="J41" s="447">
        <v>2275</v>
      </c>
      <c r="K41" s="447">
        <v>2044</v>
      </c>
      <c r="L41" s="447">
        <v>1804</v>
      </c>
      <c r="M41" s="448">
        <v>487</v>
      </c>
      <c r="N41" s="448">
        <v>229</v>
      </c>
      <c r="O41" s="447">
        <v>115</v>
      </c>
      <c r="P41" s="449">
        <v>40</v>
      </c>
    </row>
    <row r="42" spans="2:16" hidden="1" x14ac:dyDescent="0.15">
      <c r="B42" s="437"/>
      <c r="C42" s="416" t="s">
        <v>14</v>
      </c>
      <c r="D42" s="423">
        <f>+F42+F43</f>
        <v>15196</v>
      </c>
      <c r="E42" s="438" t="s">
        <v>421</v>
      </c>
      <c r="F42" s="439">
        <f t="shared" si="0"/>
        <v>8498</v>
      </c>
      <c r="G42" s="440">
        <v>186</v>
      </c>
      <c r="H42" s="441">
        <v>639</v>
      </c>
      <c r="I42" s="441">
        <v>833</v>
      </c>
      <c r="J42" s="441">
        <v>1667</v>
      </c>
      <c r="K42" s="441">
        <v>1507</v>
      </c>
      <c r="L42" s="441">
        <v>1651</v>
      </c>
      <c r="M42" s="442">
        <v>684</v>
      </c>
      <c r="N42" s="442">
        <v>551</v>
      </c>
      <c r="O42" s="441">
        <v>418</v>
      </c>
      <c r="P42" s="443">
        <v>362</v>
      </c>
    </row>
    <row r="43" spans="2:16" hidden="1" x14ac:dyDescent="0.15">
      <c r="B43" s="437"/>
      <c r="C43" s="416"/>
      <c r="D43" s="423"/>
      <c r="E43" s="444" t="s">
        <v>422</v>
      </c>
      <c r="F43" s="445">
        <f t="shared" si="0"/>
        <v>6698</v>
      </c>
      <c r="G43" s="446">
        <v>120</v>
      </c>
      <c r="H43" s="447">
        <v>639</v>
      </c>
      <c r="I43" s="447">
        <v>837</v>
      </c>
      <c r="J43" s="447">
        <v>1699</v>
      </c>
      <c r="K43" s="447">
        <v>1381</v>
      </c>
      <c r="L43" s="447">
        <v>1394</v>
      </c>
      <c r="M43" s="448">
        <v>353</v>
      </c>
      <c r="N43" s="448">
        <v>164</v>
      </c>
      <c r="O43" s="447">
        <v>77</v>
      </c>
      <c r="P43" s="449">
        <v>34</v>
      </c>
    </row>
    <row r="44" spans="2:16" hidden="1" x14ac:dyDescent="0.15">
      <c r="B44" s="437"/>
      <c r="C44" s="416" t="s">
        <v>381</v>
      </c>
      <c r="D44" s="423">
        <f>+F44+F45</f>
        <v>8544</v>
      </c>
      <c r="E44" s="438" t="s">
        <v>421</v>
      </c>
      <c r="F44" s="439">
        <f t="shared" si="0"/>
        <v>4651</v>
      </c>
      <c r="G44" s="440">
        <v>103</v>
      </c>
      <c r="H44" s="441">
        <v>340</v>
      </c>
      <c r="I44" s="441">
        <v>384</v>
      </c>
      <c r="J44" s="441">
        <v>844</v>
      </c>
      <c r="K44" s="441">
        <v>812</v>
      </c>
      <c r="L44" s="441">
        <v>954</v>
      </c>
      <c r="M44" s="442">
        <v>330</v>
      </c>
      <c r="N44" s="442">
        <v>270</v>
      </c>
      <c r="O44" s="441">
        <v>298</v>
      </c>
      <c r="P44" s="443">
        <v>316</v>
      </c>
    </row>
    <row r="45" spans="2:16" hidden="1" x14ac:dyDescent="0.15">
      <c r="B45" s="450"/>
      <c r="C45" s="416"/>
      <c r="D45" s="423"/>
      <c r="E45" s="444" t="s">
        <v>422</v>
      </c>
      <c r="F45" s="451">
        <f t="shared" si="0"/>
        <v>3893</v>
      </c>
      <c r="G45" s="452">
        <v>91</v>
      </c>
      <c r="H45" s="453">
        <v>405</v>
      </c>
      <c r="I45" s="453">
        <v>434</v>
      </c>
      <c r="J45" s="453">
        <v>862</v>
      </c>
      <c r="K45" s="453">
        <v>843</v>
      </c>
      <c r="L45" s="453">
        <v>801</v>
      </c>
      <c r="M45" s="454">
        <v>218</v>
      </c>
      <c r="N45" s="454">
        <v>143</v>
      </c>
      <c r="O45" s="453">
        <v>69</v>
      </c>
      <c r="P45" s="455">
        <v>27</v>
      </c>
    </row>
    <row r="46" spans="2:16" hidden="1" x14ac:dyDescent="0.15">
      <c r="B46" s="421" t="s">
        <v>21</v>
      </c>
      <c r="C46" s="422"/>
      <c r="D46" s="423">
        <f>+F46+F47</f>
        <v>60351</v>
      </c>
      <c r="E46" s="424" t="s">
        <v>421</v>
      </c>
      <c r="F46" s="425">
        <f t="shared" si="0"/>
        <v>33332</v>
      </c>
      <c r="G46" s="426">
        <f t="shared" ref="G46:P47" si="5">+G48+G50+G52+G54</f>
        <v>727</v>
      </c>
      <c r="H46" s="426">
        <f t="shared" si="5"/>
        <v>2586</v>
      </c>
      <c r="I46" s="426">
        <f t="shared" si="5"/>
        <v>2846</v>
      </c>
      <c r="J46" s="426">
        <f t="shared" si="5"/>
        <v>6255</v>
      </c>
      <c r="K46" s="426">
        <f t="shared" si="5"/>
        <v>5922</v>
      </c>
      <c r="L46" s="426">
        <f t="shared" si="5"/>
        <v>6570</v>
      </c>
      <c r="M46" s="427">
        <f t="shared" si="5"/>
        <v>2674</v>
      </c>
      <c r="N46" s="427">
        <f>+N48+N50+N52+N54</f>
        <v>2011</v>
      </c>
      <c r="O46" s="426">
        <f t="shared" si="5"/>
        <v>1872</v>
      </c>
      <c r="P46" s="428">
        <f t="shared" si="5"/>
        <v>1869</v>
      </c>
    </row>
    <row r="47" spans="2:16" hidden="1" x14ac:dyDescent="0.15">
      <c r="B47" s="429"/>
      <c r="C47" s="430"/>
      <c r="D47" s="423"/>
      <c r="E47" s="431" t="s">
        <v>422</v>
      </c>
      <c r="F47" s="432">
        <f t="shared" si="0"/>
        <v>27019</v>
      </c>
      <c r="G47" s="433">
        <f t="shared" si="5"/>
        <v>584</v>
      </c>
      <c r="H47" s="434">
        <f t="shared" si="5"/>
        <v>2506</v>
      </c>
      <c r="I47" s="434">
        <f t="shared" si="5"/>
        <v>2892</v>
      </c>
      <c r="J47" s="434">
        <f t="shared" si="5"/>
        <v>6325</v>
      </c>
      <c r="K47" s="434">
        <f t="shared" si="5"/>
        <v>5833</v>
      </c>
      <c r="L47" s="434">
        <f t="shared" si="5"/>
        <v>5593</v>
      </c>
      <c r="M47" s="435">
        <f t="shared" si="5"/>
        <v>1708</v>
      </c>
      <c r="N47" s="435">
        <f>+N49+N51+N53+N55</f>
        <v>885</v>
      </c>
      <c r="O47" s="434">
        <f t="shared" si="5"/>
        <v>479</v>
      </c>
      <c r="P47" s="436">
        <f t="shared" si="5"/>
        <v>214</v>
      </c>
    </row>
    <row r="48" spans="2:16" hidden="1" x14ac:dyDescent="0.15">
      <c r="B48" s="437"/>
      <c r="C48" s="416" t="s">
        <v>12</v>
      </c>
      <c r="D48" s="423">
        <f>+F48+F49</f>
        <v>15352</v>
      </c>
      <c r="E48" s="438" t="s">
        <v>421</v>
      </c>
      <c r="F48" s="439">
        <f t="shared" si="0"/>
        <v>8456</v>
      </c>
      <c r="G48" s="440">
        <v>203</v>
      </c>
      <c r="H48" s="441">
        <v>664</v>
      </c>
      <c r="I48" s="441">
        <v>702</v>
      </c>
      <c r="J48" s="441">
        <v>1445</v>
      </c>
      <c r="K48" s="441">
        <v>1514</v>
      </c>
      <c r="L48" s="441">
        <v>1694</v>
      </c>
      <c r="M48" s="442">
        <v>680</v>
      </c>
      <c r="N48" s="442">
        <v>529</v>
      </c>
      <c r="O48" s="441">
        <v>515</v>
      </c>
      <c r="P48" s="443">
        <v>510</v>
      </c>
    </row>
    <row r="49" spans="2:16" hidden="1" x14ac:dyDescent="0.15">
      <c r="B49" s="437"/>
      <c r="C49" s="416"/>
      <c r="D49" s="423"/>
      <c r="E49" s="444" t="s">
        <v>422</v>
      </c>
      <c r="F49" s="445">
        <f t="shared" si="0"/>
        <v>6896</v>
      </c>
      <c r="G49" s="446">
        <v>154</v>
      </c>
      <c r="H49" s="447">
        <v>612</v>
      </c>
      <c r="I49" s="447">
        <v>676</v>
      </c>
      <c r="J49" s="447">
        <v>1449</v>
      </c>
      <c r="K49" s="447">
        <v>1473</v>
      </c>
      <c r="L49" s="447">
        <v>1460</v>
      </c>
      <c r="M49" s="448">
        <v>487</v>
      </c>
      <c r="N49" s="448">
        <v>313</v>
      </c>
      <c r="O49" s="447">
        <v>185</v>
      </c>
      <c r="P49" s="449">
        <v>87</v>
      </c>
    </row>
    <row r="50" spans="2:16" hidden="1" x14ac:dyDescent="0.15">
      <c r="B50" s="437"/>
      <c r="C50" s="416" t="s">
        <v>13</v>
      </c>
      <c r="D50" s="423">
        <f>+F50+F51</f>
        <v>20843</v>
      </c>
      <c r="E50" s="438" t="s">
        <v>421</v>
      </c>
      <c r="F50" s="439">
        <f t="shared" si="0"/>
        <v>11573</v>
      </c>
      <c r="G50" s="440">
        <v>246</v>
      </c>
      <c r="H50" s="441">
        <v>926</v>
      </c>
      <c r="I50" s="441">
        <v>970</v>
      </c>
      <c r="J50" s="441">
        <v>2248</v>
      </c>
      <c r="K50" s="441">
        <v>2094</v>
      </c>
      <c r="L50" s="441">
        <v>2259</v>
      </c>
      <c r="M50" s="442">
        <v>926</v>
      </c>
      <c r="N50" s="442">
        <v>667</v>
      </c>
      <c r="O50" s="441">
        <v>637</v>
      </c>
      <c r="P50" s="443">
        <v>600</v>
      </c>
    </row>
    <row r="51" spans="2:16" hidden="1" x14ac:dyDescent="0.15">
      <c r="B51" s="437"/>
      <c r="C51" s="416"/>
      <c r="D51" s="423"/>
      <c r="E51" s="444" t="s">
        <v>422</v>
      </c>
      <c r="F51" s="445">
        <f t="shared" si="0"/>
        <v>9270</v>
      </c>
      <c r="G51" s="446">
        <v>216</v>
      </c>
      <c r="H51" s="447">
        <v>871</v>
      </c>
      <c r="I51" s="447">
        <v>987</v>
      </c>
      <c r="J51" s="447">
        <v>2234</v>
      </c>
      <c r="K51" s="447">
        <v>2112</v>
      </c>
      <c r="L51" s="447">
        <v>1851</v>
      </c>
      <c r="M51" s="448">
        <v>568</v>
      </c>
      <c r="N51" s="448">
        <v>251</v>
      </c>
      <c r="O51" s="447">
        <v>127</v>
      </c>
      <c r="P51" s="449">
        <v>53</v>
      </c>
    </row>
    <row r="52" spans="2:16" hidden="1" x14ac:dyDescent="0.15">
      <c r="B52" s="437"/>
      <c r="C52" s="416" t="s">
        <v>14</v>
      </c>
      <c r="D52" s="423">
        <f>+F52+F53</f>
        <v>15482</v>
      </c>
      <c r="E52" s="438" t="s">
        <v>421</v>
      </c>
      <c r="F52" s="439">
        <f t="shared" si="0"/>
        <v>8609</v>
      </c>
      <c r="G52" s="440">
        <v>183</v>
      </c>
      <c r="H52" s="441">
        <v>653</v>
      </c>
      <c r="I52" s="441">
        <v>806</v>
      </c>
      <c r="J52" s="441">
        <v>1700</v>
      </c>
      <c r="K52" s="441">
        <v>1514</v>
      </c>
      <c r="L52" s="441">
        <v>1653</v>
      </c>
      <c r="M52" s="442">
        <v>711</v>
      </c>
      <c r="N52" s="442">
        <v>541</v>
      </c>
      <c r="O52" s="441">
        <v>440</v>
      </c>
      <c r="P52" s="443">
        <v>408</v>
      </c>
    </row>
    <row r="53" spans="2:16" hidden="1" x14ac:dyDescent="0.15">
      <c r="B53" s="437"/>
      <c r="C53" s="416"/>
      <c r="D53" s="423"/>
      <c r="E53" s="444" t="s">
        <v>422</v>
      </c>
      <c r="F53" s="445">
        <f t="shared" si="0"/>
        <v>6873</v>
      </c>
      <c r="G53" s="446">
        <v>120</v>
      </c>
      <c r="H53" s="447">
        <v>632</v>
      </c>
      <c r="I53" s="447">
        <v>807</v>
      </c>
      <c r="J53" s="447">
        <v>1747</v>
      </c>
      <c r="K53" s="447">
        <v>1418</v>
      </c>
      <c r="L53" s="447">
        <v>1434</v>
      </c>
      <c r="M53" s="448">
        <v>402</v>
      </c>
      <c r="N53" s="448">
        <v>183</v>
      </c>
      <c r="O53" s="447">
        <v>94</v>
      </c>
      <c r="P53" s="449">
        <v>36</v>
      </c>
    </row>
    <row r="54" spans="2:16" hidden="1" x14ac:dyDescent="0.15">
      <c r="B54" s="437"/>
      <c r="C54" s="416" t="s">
        <v>381</v>
      </c>
      <c r="D54" s="423">
        <f>+F54+F55</f>
        <v>8674</v>
      </c>
      <c r="E54" s="438" t="s">
        <v>421</v>
      </c>
      <c r="F54" s="439">
        <f t="shared" si="0"/>
        <v>4694</v>
      </c>
      <c r="G54" s="440">
        <v>95</v>
      </c>
      <c r="H54" s="441">
        <v>343</v>
      </c>
      <c r="I54" s="441">
        <v>368</v>
      </c>
      <c r="J54" s="441">
        <v>862</v>
      </c>
      <c r="K54" s="441">
        <v>800</v>
      </c>
      <c r="L54" s="441">
        <v>964</v>
      </c>
      <c r="M54" s="442">
        <v>357</v>
      </c>
      <c r="N54" s="442">
        <v>274</v>
      </c>
      <c r="O54" s="441">
        <v>280</v>
      </c>
      <c r="P54" s="443">
        <v>351</v>
      </c>
    </row>
    <row r="55" spans="2:16" hidden="1" x14ac:dyDescent="0.15">
      <c r="B55" s="450"/>
      <c r="C55" s="416"/>
      <c r="D55" s="423"/>
      <c r="E55" s="444" t="s">
        <v>422</v>
      </c>
      <c r="F55" s="451">
        <f t="shared" si="0"/>
        <v>3980</v>
      </c>
      <c r="G55" s="452">
        <v>94</v>
      </c>
      <c r="H55" s="453">
        <v>391</v>
      </c>
      <c r="I55" s="453">
        <v>422</v>
      </c>
      <c r="J55" s="453">
        <v>895</v>
      </c>
      <c r="K55" s="453">
        <v>830</v>
      </c>
      <c r="L55" s="453">
        <v>848</v>
      </c>
      <c r="M55" s="454">
        <v>251</v>
      </c>
      <c r="N55" s="454">
        <v>138</v>
      </c>
      <c r="O55" s="453">
        <v>73</v>
      </c>
      <c r="P55" s="455">
        <v>38</v>
      </c>
    </row>
    <row r="56" spans="2:16" ht="12.6" customHeight="1" x14ac:dyDescent="0.15">
      <c r="B56" s="421" t="s">
        <v>23</v>
      </c>
      <c r="C56" s="422"/>
      <c r="D56" s="423">
        <f>+F56+F57</f>
        <v>60916</v>
      </c>
      <c r="E56" s="424" t="s">
        <v>421</v>
      </c>
      <c r="F56" s="425">
        <f t="shared" si="0"/>
        <v>33500</v>
      </c>
      <c r="G56" s="426">
        <f t="shared" ref="G56:P57" si="6">+G58+G60+G62+G64</f>
        <v>665</v>
      </c>
      <c r="H56" s="426">
        <f t="shared" si="6"/>
        <v>2561</v>
      </c>
      <c r="I56" s="426">
        <f t="shared" si="6"/>
        <v>2687</v>
      </c>
      <c r="J56" s="426">
        <f t="shared" si="6"/>
        <v>6317</v>
      </c>
      <c r="K56" s="426">
        <f t="shared" si="6"/>
        <v>5929</v>
      </c>
      <c r="L56" s="426">
        <f t="shared" si="6"/>
        <v>6793</v>
      </c>
      <c r="M56" s="427">
        <f t="shared" si="6"/>
        <v>2599</v>
      </c>
      <c r="N56" s="427">
        <f>+N58+N60+N62+N64</f>
        <v>2058</v>
      </c>
      <c r="O56" s="426">
        <f t="shared" si="6"/>
        <v>1854</v>
      </c>
      <c r="P56" s="428">
        <f t="shared" si="6"/>
        <v>2037</v>
      </c>
    </row>
    <row r="57" spans="2:16" ht="12.6" customHeight="1" x14ac:dyDescent="0.15">
      <c r="B57" s="429"/>
      <c r="C57" s="430"/>
      <c r="D57" s="423"/>
      <c r="E57" s="431" t="s">
        <v>422</v>
      </c>
      <c r="F57" s="432">
        <f t="shared" si="0"/>
        <v>27416</v>
      </c>
      <c r="G57" s="433">
        <f t="shared" si="6"/>
        <v>530</v>
      </c>
      <c r="H57" s="434">
        <f t="shared" si="6"/>
        <v>2446</v>
      </c>
      <c r="I57" s="434">
        <f t="shared" si="6"/>
        <v>2812</v>
      </c>
      <c r="J57" s="434">
        <f t="shared" si="6"/>
        <v>6342</v>
      </c>
      <c r="K57" s="434">
        <f t="shared" si="6"/>
        <v>5910</v>
      </c>
      <c r="L57" s="434">
        <f t="shared" si="6"/>
        <v>5875</v>
      </c>
      <c r="M57" s="435">
        <f t="shared" si="6"/>
        <v>1731</v>
      </c>
      <c r="N57" s="435">
        <f>+N59+N61+N63+N65</f>
        <v>956</v>
      </c>
      <c r="O57" s="434">
        <f t="shared" si="6"/>
        <v>555</v>
      </c>
      <c r="P57" s="436">
        <f t="shared" si="6"/>
        <v>259</v>
      </c>
    </row>
    <row r="58" spans="2:16" ht="12.6" customHeight="1" x14ac:dyDescent="0.15">
      <c r="B58" s="437"/>
      <c r="C58" s="416" t="s">
        <v>12</v>
      </c>
      <c r="D58" s="423">
        <f>+F58+F59</f>
        <v>15427</v>
      </c>
      <c r="E58" s="438" t="s">
        <v>421</v>
      </c>
      <c r="F58" s="439">
        <f t="shared" si="0"/>
        <v>8466</v>
      </c>
      <c r="G58" s="440">
        <v>183</v>
      </c>
      <c r="H58" s="441">
        <v>654</v>
      </c>
      <c r="I58" s="441">
        <v>682</v>
      </c>
      <c r="J58" s="441">
        <v>1444</v>
      </c>
      <c r="K58" s="441">
        <v>1469</v>
      </c>
      <c r="L58" s="441">
        <v>1788</v>
      </c>
      <c r="M58" s="442">
        <v>652</v>
      </c>
      <c r="N58" s="442">
        <v>520</v>
      </c>
      <c r="O58" s="441">
        <v>512</v>
      </c>
      <c r="P58" s="443">
        <v>562</v>
      </c>
    </row>
    <row r="59" spans="2:16" ht="12.6" customHeight="1" x14ac:dyDescent="0.15">
      <c r="B59" s="437"/>
      <c r="C59" s="416"/>
      <c r="D59" s="423"/>
      <c r="E59" s="444" t="s">
        <v>422</v>
      </c>
      <c r="F59" s="445">
        <f t="shared" si="0"/>
        <v>6961</v>
      </c>
      <c r="G59" s="446">
        <v>134</v>
      </c>
      <c r="H59" s="447">
        <v>616</v>
      </c>
      <c r="I59" s="447">
        <v>657</v>
      </c>
      <c r="J59" s="447">
        <v>1428</v>
      </c>
      <c r="K59" s="447">
        <v>1481</v>
      </c>
      <c r="L59" s="447">
        <v>1524</v>
      </c>
      <c r="M59" s="448">
        <v>484</v>
      </c>
      <c r="N59" s="448">
        <v>325</v>
      </c>
      <c r="O59" s="447">
        <v>208</v>
      </c>
      <c r="P59" s="449">
        <v>104</v>
      </c>
    </row>
    <row r="60" spans="2:16" ht="12.6" customHeight="1" x14ac:dyDescent="0.15">
      <c r="B60" s="437"/>
      <c r="C60" s="416" t="s">
        <v>13</v>
      </c>
      <c r="D60" s="423">
        <f>+F60+F61</f>
        <v>21071</v>
      </c>
      <c r="E60" s="438" t="s">
        <v>421</v>
      </c>
      <c r="F60" s="439">
        <f t="shared" si="0"/>
        <v>11654</v>
      </c>
      <c r="G60" s="440">
        <v>228</v>
      </c>
      <c r="H60" s="441">
        <v>923</v>
      </c>
      <c r="I60" s="441">
        <v>941</v>
      </c>
      <c r="J60" s="441">
        <v>2253</v>
      </c>
      <c r="K60" s="441">
        <v>2097</v>
      </c>
      <c r="L60" s="441">
        <v>2320</v>
      </c>
      <c r="M60" s="442">
        <v>909</v>
      </c>
      <c r="N60" s="442">
        <v>696</v>
      </c>
      <c r="O60" s="441">
        <v>630</v>
      </c>
      <c r="P60" s="443">
        <v>657</v>
      </c>
    </row>
    <row r="61" spans="2:16" ht="12.6" customHeight="1" x14ac:dyDescent="0.15">
      <c r="B61" s="437"/>
      <c r="C61" s="416"/>
      <c r="D61" s="423"/>
      <c r="E61" s="444" t="s">
        <v>422</v>
      </c>
      <c r="F61" s="445">
        <f t="shared" si="0"/>
        <v>9417</v>
      </c>
      <c r="G61" s="446">
        <v>177</v>
      </c>
      <c r="H61" s="447">
        <v>873</v>
      </c>
      <c r="I61" s="447">
        <v>951</v>
      </c>
      <c r="J61" s="447">
        <v>2231</v>
      </c>
      <c r="K61" s="447">
        <v>2151</v>
      </c>
      <c r="L61" s="447">
        <v>1967</v>
      </c>
      <c r="M61" s="448">
        <v>569</v>
      </c>
      <c r="N61" s="448">
        <v>281</v>
      </c>
      <c r="O61" s="447">
        <v>153</v>
      </c>
      <c r="P61" s="449">
        <v>64</v>
      </c>
    </row>
    <row r="62" spans="2:16" ht="12.6" customHeight="1" x14ac:dyDescent="0.15">
      <c r="B62" s="437"/>
      <c r="C62" s="416" t="s">
        <v>14</v>
      </c>
      <c r="D62" s="423">
        <f>+F62+F63</f>
        <v>15676</v>
      </c>
      <c r="E62" s="438" t="s">
        <v>421</v>
      </c>
      <c r="F62" s="439">
        <f t="shared" si="0"/>
        <v>8677</v>
      </c>
      <c r="G62" s="440">
        <v>156</v>
      </c>
      <c r="H62" s="441">
        <v>654</v>
      </c>
      <c r="I62" s="441">
        <v>723</v>
      </c>
      <c r="J62" s="441">
        <v>1762</v>
      </c>
      <c r="K62" s="441">
        <v>1541</v>
      </c>
      <c r="L62" s="441">
        <v>1691</v>
      </c>
      <c r="M62" s="442">
        <v>690</v>
      </c>
      <c r="N62" s="442">
        <v>554</v>
      </c>
      <c r="O62" s="441">
        <v>461</v>
      </c>
      <c r="P62" s="443">
        <v>445</v>
      </c>
    </row>
    <row r="63" spans="2:16" ht="12.6" customHeight="1" x14ac:dyDescent="0.15">
      <c r="B63" s="437"/>
      <c r="C63" s="416"/>
      <c r="D63" s="423"/>
      <c r="E63" s="444" t="s">
        <v>422</v>
      </c>
      <c r="F63" s="445">
        <f t="shared" si="0"/>
        <v>6999</v>
      </c>
      <c r="G63" s="446">
        <v>133</v>
      </c>
      <c r="H63" s="447">
        <v>582</v>
      </c>
      <c r="I63" s="447">
        <v>788</v>
      </c>
      <c r="J63" s="447">
        <v>1782</v>
      </c>
      <c r="K63" s="447">
        <v>1430</v>
      </c>
      <c r="L63" s="447">
        <v>1503</v>
      </c>
      <c r="M63" s="448">
        <v>429</v>
      </c>
      <c r="N63" s="448">
        <v>201</v>
      </c>
      <c r="O63" s="447">
        <v>102</v>
      </c>
      <c r="P63" s="449">
        <v>49</v>
      </c>
    </row>
    <row r="64" spans="2:16" ht="12.6" customHeight="1" x14ac:dyDescent="0.15">
      <c r="B64" s="437"/>
      <c r="C64" s="416" t="s">
        <v>381</v>
      </c>
      <c r="D64" s="423">
        <f>+F64+F65</f>
        <v>8742</v>
      </c>
      <c r="E64" s="438" t="s">
        <v>421</v>
      </c>
      <c r="F64" s="439">
        <f t="shared" si="0"/>
        <v>4703</v>
      </c>
      <c r="G64" s="440">
        <v>98</v>
      </c>
      <c r="H64" s="441">
        <v>330</v>
      </c>
      <c r="I64" s="441">
        <v>341</v>
      </c>
      <c r="J64" s="441">
        <v>858</v>
      </c>
      <c r="K64" s="441">
        <v>822</v>
      </c>
      <c r="L64" s="441">
        <v>994</v>
      </c>
      <c r="M64" s="442">
        <v>348</v>
      </c>
      <c r="N64" s="442">
        <v>288</v>
      </c>
      <c r="O64" s="441">
        <v>251</v>
      </c>
      <c r="P64" s="443">
        <v>373</v>
      </c>
    </row>
    <row r="65" spans="2:16" ht="12.6" customHeight="1" x14ac:dyDescent="0.15">
      <c r="B65" s="450"/>
      <c r="C65" s="416"/>
      <c r="D65" s="423"/>
      <c r="E65" s="444" t="s">
        <v>422</v>
      </c>
      <c r="F65" s="451">
        <f t="shared" si="0"/>
        <v>4039</v>
      </c>
      <c r="G65" s="452">
        <v>86</v>
      </c>
      <c r="H65" s="453">
        <v>375</v>
      </c>
      <c r="I65" s="453">
        <v>416</v>
      </c>
      <c r="J65" s="453">
        <v>901</v>
      </c>
      <c r="K65" s="453">
        <v>848</v>
      </c>
      <c r="L65" s="453">
        <v>881</v>
      </c>
      <c r="M65" s="454">
        <v>249</v>
      </c>
      <c r="N65" s="454">
        <v>149</v>
      </c>
      <c r="O65" s="453">
        <v>92</v>
      </c>
      <c r="P65" s="455">
        <v>42</v>
      </c>
    </row>
    <row r="66" spans="2:16" ht="12.6" customHeight="1" x14ac:dyDescent="0.15">
      <c r="B66" s="421" t="s">
        <v>24</v>
      </c>
      <c r="C66" s="422"/>
      <c r="D66" s="423">
        <f>+F66+F67</f>
        <v>61479</v>
      </c>
      <c r="E66" s="424" t="s">
        <v>421</v>
      </c>
      <c r="F66" s="425">
        <f t="shared" si="0"/>
        <v>33673</v>
      </c>
      <c r="G66" s="426">
        <v>634</v>
      </c>
      <c r="H66" s="426">
        <v>2530</v>
      </c>
      <c r="I66" s="426">
        <v>2583</v>
      </c>
      <c r="J66" s="426">
        <v>6532</v>
      </c>
      <c r="K66" s="426">
        <v>5790</v>
      </c>
      <c r="L66" s="426">
        <v>6928</v>
      </c>
      <c r="M66" s="427">
        <v>2504</v>
      </c>
      <c r="N66" s="427">
        <v>2154</v>
      </c>
      <c r="O66" s="426">
        <v>1841</v>
      </c>
      <c r="P66" s="428">
        <v>2177</v>
      </c>
    </row>
    <row r="67" spans="2:16" ht="12.6" customHeight="1" x14ac:dyDescent="0.15">
      <c r="B67" s="456"/>
      <c r="C67" s="457"/>
      <c r="D67" s="423"/>
      <c r="E67" s="431" t="s">
        <v>422</v>
      </c>
      <c r="F67" s="432">
        <f t="shared" si="0"/>
        <v>27806</v>
      </c>
      <c r="G67" s="433">
        <v>514</v>
      </c>
      <c r="H67" s="434">
        <v>2479</v>
      </c>
      <c r="I67" s="434">
        <v>2629</v>
      </c>
      <c r="J67" s="434">
        <v>6555</v>
      </c>
      <c r="K67" s="434">
        <v>5805</v>
      </c>
      <c r="L67" s="434">
        <v>6030</v>
      </c>
      <c r="M67" s="435">
        <v>1776</v>
      </c>
      <c r="N67" s="435">
        <v>1071</v>
      </c>
      <c r="O67" s="434">
        <v>636</v>
      </c>
      <c r="P67" s="436">
        <v>311</v>
      </c>
    </row>
    <row r="68" spans="2:16" ht="12.6" customHeight="1" x14ac:dyDescent="0.15">
      <c r="B68" s="421" t="s">
        <v>25</v>
      </c>
      <c r="C68" s="422"/>
      <c r="D68" s="423">
        <f>+F68+F69</f>
        <v>62070</v>
      </c>
      <c r="E68" s="424" t="s">
        <v>421</v>
      </c>
      <c r="F68" s="425">
        <f t="shared" si="0"/>
        <v>33891</v>
      </c>
      <c r="G68" s="426">
        <v>621</v>
      </c>
      <c r="H68" s="426">
        <v>2508</v>
      </c>
      <c r="I68" s="426">
        <v>2540</v>
      </c>
      <c r="J68" s="426">
        <v>6517</v>
      </c>
      <c r="K68" s="426">
        <v>5812</v>
      </c>
      <c r="L68" s="426">
        <v>6659</v>
      </c>
      <c r="M68" s="427">
        <v>2733</v>
      </c>
      <c r="N68" s="427">
        <v>2247</v>
      </c>
      <c r="O68" s="426">
        <v>1901</v>
      </c>
      <c r="P68" s="428">
        <v>2353</v>
      </c>
    </row>
    <row r="69" spans="2:16" ht="12.6" customHeight="1" x14ac:dyDescent="0.15">
      <c r="B69" s="456"/>
      <c r="C69" s="457"/>
      <c r="D69" s="423"/>
      <c r="E69" s="431" t="s">
        <v>422</v>
      </c>
      <c r="F69" s="432">
        <f t="shared" si="0"/>
        <v>28179</v>
      </c>
      <c r="G69" s="433">
        <v>511</v>
      </c>
      <c r="H69" s="434">
        <v>2425</v>
      </c>
      <c r="I69" s="434">
        <v>2561</v>
      </c>
      <c r="J69" s="434">
        <v>6409</v>
      </c>
      <c r="K69" s="434">
        <v>5943</v>
      </c>
      <c r="L69" s="434">
        <v>5989</v>
      </c>
      <c r="M69" s="435">
        <v>2040</v>
      </c>
      <c r="N69" s="435">
        <v>1220</v>
      </c>
      <c r="O69" s="434">
        <v>703</v>
      </c>
      <c r="P69" s="436">
        <v>378</v>
      </c>
    </row>
    <row r="70" spans="2:16" ht="12.6" customHeight="1" x14ac:dyDescent="0.15">
      <c r="B70" s="421" t="s">
        <v>26</v>
      </c>
      <c r="C70" s="422"/>
      <c r="D70" s="423">
        <f>+F70+F71</f>
        <v>62466</v>
      </c>
      <c r="E70" s="424" t="s">
        <v>421</v>
      </c>
      <c r="F70" s="425">
        <f t="shared" ref="F70:F89" si="7">SUM(G70:P70)</f>
        <v>34017</v>
      </c>
      <c r="G70" s="426">
        <v>589</v>
      </c>
      <c r="H70" s="426">
        <v>2486</v>
      </c>
      <c r="I70" s="426">
        <v>2505</v>
      </c>
      <c r="J70" s="426">
        <v>6465</v>
      </c>
      <c r="K70" s="426">
        <v>5791</v>
      </c>
      <c r="L70" s="426">
        <v>6450</v>
      </c>
      <c r="M70" s="427">
        <v>2966</v>
      </c>
      <c r="N70" s="427">
        <v>2435</v>
      </c>
      <c r="O70" s="426">
        <v>1874</v>
      </c>
      <c r="P70" s="428">
        <v>2456</v>
      </c>
    </row>
    <row r="71" spans="2:16" ht="12.6" customHeight="1" x14ac:dyDescent="0.15">
      <c r="B71" s="456"/>
      <c r="C71" s="457"/>
      <c r="D71" s="423"/>
      <c r="E71" s="431" t="s">
        <v>422</v>
      </c>
      <c r="F71" s="432">
        <f t="shared" si="7"/>
        <v>28449</v>
      </c>
      <c r="G71" s="433">
        <v>513</v>
      </c>
      <c r="H71" s="434">
        <v>2345</v>
      </c>
      <c r="I71" s="434">
        <v>2447</v>
      </c>
      <c r="J71" s="434">
        <v>6356</v>
      </c>
      <c r="K71" s="434">
        <v>5946</v>
      </c>
      <c r="L71" s="434">
        <v>5928</v>
      </c>
      <c r="M71" s="435">
        <v>2295</v>
      </c>
      <c r="N71" s="435">
        <v>1432</v>
      </c>
      <c r="O71" s="434">
        <v>748</v>
      </c>
      <c r="P71" s="436">
        <v>439</v>
      </c>
    </row>
    <row r="72" spans="2:16" ht="12.6" customHeight="1" x14ac:dyDescent="0.15">
      <c r="B72" s="421" t="s">
        <v>27</v>
      </c>
      <c r="C72" s="422"/>
      <c r="D72" s="423">
        <f>+F72+F73</f>
        <v>62695</v>
      </c>
      <c r="E72" s="424" t="s">
        <v>421</v>
      </c>
      <c r="F72" s="425">
        <f t="shared" si="7"/>
        <v>33983</v>
      </c>
      <c r="G72" s="426">
        <v>530</v>
      </c>
      <c r="H72" s="426">
        <v>2427</v>
      </c>
      <c r="I72" s="426">
        <v>2522</v>
      </c>
      <c r="J72" s="426">
        <v>6338</v>
      </c>
      <c r="K72" s="426">
        <v>5816</v>
      </c>
      <c r="L72" s="426">
        <v>6156</v>
      </c>
      <c r="M72" s="427">
        <v>3232</v>
      </c>
      <c r="N72" s="427">
        <v>2576</v>
      </c>
      <c r="O72" s="426">
        <v>1854</v>
      </c>
      <c r="P72" s="428">
        <v>2532</v>
      </c>
    </row>
    <row r="73" spans="2:16" ht="12.6" customHeight="1" x14ac:dyDescent="0.15">
      <c r="B73" s="456"/>
      <c r="C73" s="457"/>
      <c r="D73" s="423"/>
      <c r="E73" s="431" t="s">
        <v>422</v>
      </c>
      <c r="F73" s="432">
        <f t="shared" si="7"/>
        <v>28712</v>
      </c>
      <c r="G73" s="433">
        <v>479</v>
      </c>
      <c r="H73" s="434">
        <v>2298</v>
      </c>
      <c r="I73" s="434">
        <v>2388</v>
      </c>
      <c r="J73" s="434">
        <v>6234</v>
      </c>
      <c r="K73" s="434">
        <v>5985</v>
      </c>
      <c r="L73" s="434">
        <v>5775</v>
      </c>
      <c r="M73" s="435">
        <v>2598</v>
      </c>
      <c r="N73" s="435">
        <v>1660</v>
      </c>
      <c r="O73" s="434">
        <v>799</v>
      </c>
      <c r="P73" s="436">
        <v>496</v>
      </c>
    </row>
    <row r="74" spans="2:16" ht="12.6" customHeight="1" x14ac:dyDescent="0.15">
      <c r="B74" s="421" t="s">
        <v>28</v>
      </c>
      <c r="C74" s="422"/>
      <c r="D74" s="423">
        <f>+F74+F75</f>
        <v>62960</v>
      </c>
      <c r="E74" s="424" t="s">
        <v>421</v>
      </c>
      <c r="F74" s="425">
        <f t="shared" si="7"/>
        <v>33931</v>
      </c>
      <c r="G74" s="426">
        <v>519</v>
      </c>
      <c r="H74" s="426">
        <v>2346</v>
      </c>
      <c r="I74" s="426">
        <v>2482</v>
      </c>
      <c r="J74" s="426">
        <v>6215</v>
      </c>
      <c r="K74" s="426">
        <v>5847</v>
      </c>
      <c r="L74" s="426">
        <v>6018</v>
      </c>
      <c r="M74" s="427">
        <v>3504</v>
      </c>
      <c r="N74" s="427">
        <v>2494</v>
      </c>
      <c r="O74" s="426">
        <v>1890</v>
      </c>
      <c r="P74" s="428">
        <v>2616</v>
      </c>
    </row>
    <row r="75" spans="2:16" ht="12.6" customHeight="1" x14ac:dyDescent="0.15">
      <c r="B75" s="456"/>
      <c r="C75" s="457"/>
      <c r="D75" s="423"/>
      <c r="E75" s="431" t="s">
        <v>422</v>
      </c>
      <c r="F75" s="432">
        <f t="shared" si="7"/>
        <v>29029</v>
      </c>
      <c r="G75" s="433">
        <v>495</v>
      </c>
      <c r="H75" s="434">
        <v>2243</v>
      </c>
      <c r="I75" s="434">
        <v>2360</v>
      </c>
      <c r="J75" s="434">
        <v>6108</v>
      </c>
      <c r="K75" s="434">
        <v>6036</v>
      </c>
      <c r="L75" s="434">
        <v>5728</v>
      </c>
      <c r="M75" s="435">
        <v>2932</v>
      </c>
      <c r="N75" s="435">
        <v>1672</v>
      </c>
      <c r="O75" s="434">
        <v>870</v>
      </c>
      <c r="P75" s="436">
        <v>585</v>
      </c>
    </row>
    <row r="76" spans="2:16" ht="12.6" customHeight="1" x14ac:dyDescent="0.15">
      <c r="B76" s="421" t="s">
        <v>29</v>
      </c>
      <c r="C76" s="422"/>
      <c r="D76" s="423">
        <f>+F76+F77</f>
        <v>63298</v>
      </c>
      <c r="E76" s="424" t="s">
        <v>421</v>
      </c>
      <c r="F76" s="425">
        <f t="shared" si="7"/>
        <v>34021</v>
      </c>
      <c r="G76" s="426">
        <v>560</v>
      </c>
      <c r="H76" s="426">
        <v>2271</v>
      </c>
      <c r="I76" s="426">
        <v>2493</v>
      </c>
      <c r="J76" s="426">
        <v>6058</v>
      </c>
      <c r="K76" s="426">
        <v>5987</v>
      </c>
      <c r="L76" s="426">
        <v>5863</v>
      </c>
      <c r="M76" s="427">
        <v>3705</v>
      </c>
      <c r="N76" s="427">
        <v>2414</v>
      </c>
      <c r="O76" s="426">
        <v>1975</v>
      </c>
      <c r="P76" s="428">
        <v>2695</v>
      </c>
    </row>
    <row r="77" spans="2:16" ht="12.6" customHeight="1" x14ac:dyDescent="0.15">
      <c r="B77" s="456"/>
      <c r="C77" s="457"/>
      <c r="D77" s="423"/>
      <c r="E77" s="431" t="s">
        <v>422</v>
      </c>
      <c r="F77" s="432">
        <f t="shared" si="7"/>
        <v>29277</v>
      </c>
      <c r="G77" s="433">
        <v>445</v>
      </c>
      <c r="H77" s="434">
        <v>2231</v>
      </c>
      <c r="I77" s="434">
        <v>2363</v>
      </c>
      <c r="J77" s="434">
        <v>5899</v>
      </c>
      <c r="K77" s="434">
        <v>6112</v>
      </c>
      <c r="L77" s="434">
        <v>5660</v>
      </c>
      <c r="M77" s="435">
        <v>3180</v>
      </c>
      <c r="N77" s="435">
        <v>1725</v>
      </c>
      <c r="O77" s="434">
        <v>975</v>
      </c>
      <c r="P77" s="436">
        <v>687</v>
      </c>
    </row>
    <row r="78" spans="2:16" ht="12.6" customHeight="1" x14ac:dyDescent="0.15">
      <c r="B78" s="421" t="s">
        <v>30</v>
      </c>
      <c r="C78" s="422"/>
      <c r="D78" s="423">
        <f>+F78+F79</f>
        <v>63695</v>
      </c>
      <c r="E78" s="424" t="s">
        <v>421</v>
      </c>
      <c r="F78" s="425">
        <f t="shared" si="7"/>
        <v>34111</v>
      </c>
      <c r="G78" s="426">
        <v>542</v>
      </c>
      <c r="H78" s="426">
        <v>2271</v>
      </c>
      <c r="I78" s="426">
        <v>2482</v>
      </c>
      <c r="J78" s="426">
        <v>5849</v>
      </c>
      <c r="K78" s="426">
        <v>6120</v>
      </c>
      <c r="L78" s="426">
        <v>5753</v>
      </c>
      <c r="M78" s="427">
        <v>3558</v>
      </c>
      <c r="N78" s="427">
        <v>2615</v>
      </c>
      <c r="O78" s="426">
        <v>2068</v>
      </c>
      <c r="P78" s="428">
        <v>2853</v>
      </c>
    </row>
    <row r="79" spans="2:16" ht="12.6" customHeight="1" x14ac:dyDescent="0.15">
      <c r="B79" s="456"/>
      <c r="C79" s="457"/>
      <c r="D79" s="423"/>
      <c r="E79" s="431" t="s">
        <v>422</v>
      </c>
      <c r="F79" s="432">
        <f t="shared" si="7"/>
        <v>29584</v>
      </c>
      <c r="G79" s="433">
        <v>475</v>
      </c>
      <c r="H79" s="434">
        <v>2166</v>
      </c>
      <c r="I79" s="434">
        <v>2321</v>
      </c>
      <c r="J79" s="434">
        <v>5702</v>
      </c>
      <c r="K79" s="434">
        <v>6243</v>
      </c>
      <c r="L79" s="434">
        <v>5582</v>
      </c>
      <c r="M79" s="435">
        <v>3207</v>
      </c>
      <c r="N79" s="435">
        <v>1979</v>
      </c>
      <c r="O79" s="434">
        <v>1134</v>
      </c>
      <c r="P79" s="436">
        <v>775</v>
      </c>
    </row>
    <row r="80" spans="2:16" ht="12.6" customHeight="1" x14ac:dyDescent="0.15">
      <c r="B80" s="421" t="s">
        <v>31</v>
      </c>
      <c r="C80" s="422"/>
      <c r="D80" s="423">
        <f>+F80+F81</f>
        <v>64010</v>
      </c>
      <c r="E80" s="424" t="s">
        <v>421</v>
      </c>
      <c r="F80" s="425">
        <f t="shared" si="7"/>
        <v>34059</v>
      </c>
      <c r="G80" s="426">
        <v>563</v>
      </c>
      <c r="H80" s="426">
        <v>2192</v>
      </c>
      <c r="I80" s="426">
        <v>2409</v>
      </c>
      <c r="J80" s="426">
        <v>5665</v>
      </c>
      <c r="K80" s="426">
        <v>6224</v>
      </c>
      <c r="L80" s="426">
        <v>5690</v>
      </c>
      <c r="M80" s="427">
        <v>3335</v>
      </c>
      <c r="N80" s="427">
        <v>2809</v>
      </c>
      <c r="O80" s="426">
        <v>2247</v>
      </c>
      <c r="P80" s="428">
        <v>2925</v>
      </c>
    </row>
    <row r="81" spans="2:17" ht="12.6" customHeight="1" x14ac:dyDescent="0.15">
      <c r="B81" s="456"/>
      <c r="C81" s="457"/>
      <c r="D81" s="423"/>
      <c r="E81" s="431" t="s">
        <v>422</v>
      </c>
      <c r="F81" s="432">
        <f t="shared" si="7"/>
        <v>29951</v>
      </c>
      <c r="G81" s="433">
        <v>547</v>
      </c>
      <c r="H81" s="434">
        <v>2154</v>
      </c>
      <c r="I81" s="434">
        <v>2252</v>
      </c>
      <c r="J81" s="434">
        <v>5478</v>
      </c>
      <c r="K81" s="434">
        <v>6340</v>
      </c>
      <c r="L81" s="434">
        <v>5640</v>
      </c>
      <c r="M81" s="435">
        <v>3116</v>
      </c>
      <c r="N81" s="435">
        <v>2236</v>
      </c>
      <c r="O81" s="434">
        <v>1339</v>
      </c>
      <c r="P81" s="436">
        <v>849</v>
      </c>
    </row>
    <row r="82" spans="2:17" ht="12.6" customHeight="1" x14ac:dyDescent="0.15">
      <c r="B82" s="421" t="s">
        <v>32</v>
      </c>
      <c r="C82" s="458"/>
      <c r="D82" s="459">
        <f>+F82+F83</f>
        <v>64197</v>
      </c>
      <c r="E82" s="424" t="s">
        <v>421</v>
      </c>
      <c r="F82" s="425">
        <f t="shared" si="7"/>
        <v>34082</v>
      </c>
      <c r="G82" s="426">
        <v>541</v>
      </c>
      <c r="H82" s="426">
        <v>2212</v>
      </c>
      <c r="I82" s="426">
        <v>2310</v>
      </c>
      <c r="J82" s="426">
        <v>5476</v>
      </c>
      <c r="K82" s="426">
        <v>6337</v>
      </c>
      <c r="L82" s="426">
        <v>5679</v>
      </c>
      <c r="M82" s="427">
        <v>3122</v>
      </c>
      <c r="N82" s="427">
        <v>3084</v>
      </c>
      <c r="O82" s="426">
        <v>2350</v>
      </c>
      <c r="P82" s="428">
        <v>2971</v>
      </c>
    </row>
    <row r="83" spans="2:17" ht="12.6" customHeight="1" x14ac:dyDescent="0.15">
      <c r="B83" s="460"/>
      <c r="C83" s="461"/>
      <c r="D83" s="462"/>
      <c r="E83" s="431" t="s">
        <v>422</v>
      </c>
      <c r="F83" s="432">
        <f t="shared" si="7"/>
        <v>30115</v>
      </c>
      <c r="G83" s="433">
        <v>480</v>
      </c>
      <c r="H83" s="434">
        <v>2149</v>
      </c>
      <c r="I83" s="434">
        <v>2190</v>
      </c>
      <c r="J83" s="434">
        <v>5266</v>
      </c>
      <c r="K83" s="434">
        <v>6348</v>
      </c>
      <c r="L83" s="434">
        <v>5707</v>
      </c>
      <c r="M83" s="435">
        <v>2956</v>
      </c>
      <c r="N83" s="435">
        <v>2545</v>
      </c>
      <c r="O83" s="434">
        <v>1545</v>
      </c>
      <c r="P83" s="436">
        <v>929</v>
      </c>
    </row>
    <row r="84" spans="2:17" ht="12.6" customHeight="1" x14ac:dyDescent="0.15">
      <c r="B84" s="421" t="s">
        <v>33</v>
      </c>
      <c r="C84" s="458"/>
      <c r="D84" s="459">
        <f>+F84+F85</f>
        <v>64366</v>
      </c>
      <c r="E84" s="424" t="s">
        <v>421</v>
      </c>
      <c r="F84" s="425">
        <f t="shared" si="7"/>
        <v>34040</v>
      </c>
      <c r="G84" s="426">
        <v>619</v>
      </c>
      <c r="H84" s="426">
        <v>2165</v>
      </c>
      <c r="I84" s="426">
        <v>2277</v>
      </c>
      <c r="J84" s="426">
        <v>5270</v>
      </c>
      <c r="K84" s="426">
        <v>6369</v>
      </c>
      <c r="L84" s="426">
        <v>5670</v>
      </c>
      <c r="M84" s="427">
        <v>3007</v>
      </c>
      <c r="N84" s="427">
        <v>3343</v>
      </c>
      <c r="O84" s="426">
        <v>2279</v>
      </c>
      <c r="P84" s="428">
        <v>3041</v>
      </c>
    </row>
    <row r="85" spans="2:17" ht="12.6" customHeight="1" x14ac:dyDescent="0.15">
      <c r="B85" s="460"/>
      <c r="C85" s="461"/>
      <c r="D85" s="462"/>
      <c r="E85" s="431" t="s">
        <v>422</v>
      </c>
      <c r="F85" s="432">
        <f t="shared" si="7"/>
        <v>30326</v>
      </c>
      <c r="G85" s="433">
        <v>498</v>
      </c>
      <c r="H85" s="434">
        <v>2136</v>
      </c>
      <c r="I85" s="434">
        <v>2086</v>
      </c>
      <c r="J85" s="434">
        <v>5129</v>
      </c>
      <c r="K85" s="434">
        <v>6367</v>
      </c>
      <c r="L85" s="434">
        <v>5775</v>
      </c>
      <c r="M85" s="435">
        <v>2860</v>
      </c>
      <c r="N85" s="435">
        <v>2854</v>
      </c>
      <c r="O85" s="434">
        <v>1550</v>
      </c>
      <c r="P85" s="436">
        <v>1071</v>
      </c>
    </row>
    <row r="86" spans="2:17" ht="12.6" customHeight="1" x14ac:dyDescent="0.15">
      <c r="B86" s="421" t="s">
        <v>34</v>
      </c>
      <c r="C86" s="458"/>
      <c r="D86" s="459">
        <f>+F86+F87</f>
        <v>64610</v>
      </c>
      <c r="E86" s="424" t="s">
        <v>421</v>
      </c>
      <c r="F86" s="425">
        <f t="shared" si="7"/>
        <v>34032</v>
      </c>
      <c r="G86" s="426">
        <v>569</v>
      </c>
      <c r="H86" s="426">
        <v>2264</v>
      </c>
      <c r="I86" s="426">
        <v>2176</v>
      </c>
      <c r="J86" s="426">
        <v>5113</v>
      </c>
      <c r="K86" s="426">
        <v>6595</v>
      </c>
      <c r="L86" s="426">
        <v>5500</v>
      </c>
      <c r="M86" s="427">
        <v>2906</v>
      </c>
      <c r="N86" s="427">
        <v>3525</v>
      </c>
      <c r="O86" s="426">
        <v>2204</v>
      </c>
      <c r="P86" s="428">
        <v>3180</v>
      </c>
    </row>
    <row r="87" spans="2:17" ht="12.6" customHeight="1" x14ac:dyDescent="0.15">
      <c r="B87" s="460"/>
      <c r="C87" s="461"/>
      <c r="D87" s="462"/>
      <c r="E87" s="431" t="s">
        <v>422</v>
      </c>
      <c r="F87" s="432">
        <f t="shared" si="7"/>
        <v>30578</v>
      </c>
      <c r="G87" s="433">
        <v>517</v>
      </c>
      <c r="H87" s="434">
        <v>2115</v>
      </c>
      <c r="I87" s="434">
        <v>2060</v>
      </c>
      <c r="J87" s="434">
        <v>4973</v>
      </c>
      <c r="K87" s="434">
        <v>6548</v>
      </c>
      <c r="L87" s="434">
        <v>5647</v>
      </c>
      <c r="M87" s="435">
        <v>2767</v>
      </c>
      <c r="N87" s="435">
        <v>3120</v>
      </c>
      <c r="O87" s="434">
        <v>1592</v>
      </c>
      <c r="P87" s="436">
        <v>1239</v>
      </c>
    </row>
    <row r="88" spans="2:17" ht="12.6" customHeight="1" x14ac:dyDescent="0.15">
      <c r="B88" s="421" t="s">
        <v>35</v>
      </c>
      <c r="C88" s="458"/>
      <c r="D88" s="459">
        <f>+F88+F89</f>
        <v>64736</v>
      </c>
      <c r="E88" s="424" t="s">
        <v>421</v>
      </c>
      <c r="F88" s="425">
        <f t="shared" si="7"/>
        <v>33911</v>
      </c>
      <c r="G88" s="426">
        <v>552</v>
      </c>
      <c r="H88" s="426">
        <v>2257</v>
      </c>
      <c r="I88" s="426">
        <v>2111</v>
      </c>
      <c r="J88" s="426">
        <v>5016</v>
      </c>
      <c r="K88" s="426">
        <v>6564</v>
      </c>
      <c r="L88" s="426">
        <v>5549</v>
      </c>
      <c r="M88" s="427">
        <v>2785</v>
      </c>
      <c r="N88" s="427">
        <v>3393</v>
      </c>
      <c r="O88" s="426">
        <v>2385</v>
      </c>
      <c r="P88" s="428">
        <v>3299</v>
      </c>
    </row>
    <row r="89" spans="2:17" ht="12.6" customHeight="1" x14ac:dyDescent="0.15">
      <c r="B89" s="460"/>
      <c r="C89" s="461"/>
      <c r="D89" s="462"/>
      <c r="E89" s="431" t="s">
        <v>422</v>
      </c>
      <c r="F89" s="432">
        <f t="shared" si="7"/>
        <v>30825</v>
      </c>
      <c r="G89" s="433">
        <v>544</v>
      </c>
      <c r="H89" s="434">
        <v>2141</v>
      </c>
      <c r="I89" s="434">
        <v>1980</v>
      </c>
      <c r="J89" s="434">
        <v>4900</v>
      </c>
      <c r="K89" s="434">
        <v>6429</v>
      </c>
      <c r="L89" s="434">
        <v>5782</v>
      </c>
      <c r="M89" s="435">
        <v>2673</v>
      </c>
      <c r="N89" s="435">
        <v>3130</v>
      </c>
      <c r="O89" s="434">
        <v>1837</v>
      </c>
      <c r="P89" s="436">
        <v>1409</v>
      </c>
    </row>
    <row r="90" spans="2:17" ht="12.6" customHeight="1" x14ac:dyDescent="0.15">
      <c r="B90" s="421" t="s">
        <v>36</v>
      </c>
      <c r="C90" s="458"/>
      <c r="D90" s="459">
        <f>+F90+F91</f>
        <v>64638</v>
      </c>
      <c r="E90" s="424" t="s">
        <v>421</v>
      </c>
      <c r="F90" s="425">
        <f>SUM(G90:P90)</f>
        <v>33696</v>
      </c>
      <c r="G90" s="426">
        <v>502</v>
      </c>
      <c r="H90" s="426">
        <v>2262</v>
      </c>
      <c r="I90" s="426">
        <v>2014</v>
      </c>
      <c r="J90" s="426">
        <v>4882</v>
      </c>
      <c r="K90" s="426">
        <v>6525</v>
      </c>
      <c r="L90" s="426">
        <v>5550</v>
      </c>
      <c r="M90" s="427">
        <v>2804</v>
      </c>
      <c r="N90" s="427">
        <v>3167</v>
      </c>
      <c r="O90" s="426">
        <v>2600</v>
      </c>
      <c r="P90" s="428">
        <v>3390</v>
      </c>
    </row>
    <row r="91" spans="2:17" ht="12.6" customHeight="1" x14ac:dyDescent="0.15">
      <c r="B91" s="460"/>
      <c r="C91" s="461"/>
      <c r="D91" s="462"/>
      <c r="E91" s="431" t="s">
        <v>422</v>
      </c>
      <c r="F91" s="432">
        <f>SUM(G91:P91)</f>
        <v>30942</v>
      </c>
      <c r="G91" s="433">
        <v>486</v>
      </c>
      <c r="H91" s="434">
        <v>2172</v>
      </c>
      <c r="I91" s="434">
        <v>1900</v>
      </c>
      <c r="J91" s="434">
        <v>4724</v>
      </c>
      <c r="K91" s="434">
        <v>6397</v>
      </c>
      <c r="L91" s="434">
        <v>5801</v>
      </c>
      <c r="M91" s="435">
        <v>2724</v>
      </c>
      <c r="N91" s="435">
        <v>3038</v>
      </c>
      <c r="O91" s="434">
        <v>2096</v>
      </c>
      <c r="P91" s="436">
        <v>1604</v>
      </c>
    </row>
    <row r="92" spans="2:17" ht="12.6" customHeight="1" x14ac:dyDescent="0.15">
      <c r="B92" s="421" t="s">
        <v>423</v>
      </c>
      <c r="C92" s="458"/>
      <c r="D92" s="459">
        <f>+F92+F93</f>
        <v>64401</v>
      </c>
      <c r="E92" s="424" t="s">
        <v>421</v>
      </c>
      <c r="F92" s="425">
        <f>SUM(G92:P92)</f>
        <v>33427</v>
      </c>
      <c r="G92" s="426">
        <v>500</v>
      </c>
      <c r="H92" s="426">
        <v>2160</v>
      </c>
      <c r="I92" s="426">
        <v>2036</v>
      </c>
      <c r="J92" s="426">
        <v>4715</v>
      </c>
      <c r="K92" s="426">
        <v>6389</v>
      </c>
      <c r="L92" s="426">
        <v>5648</v>
      </c>
      <c r="M92" s="427">
        <v>2719</v>
      </c>
      <c r="N92" s="427">
        <v>2956</v>
      </c>
      <c r="O92" s="426">
        <v>2830</v>
      </c>
      <c r="P92" s="428">
        <v>3474</v>
      </c>
    </row>
    <row r="93" spans="2:17" ht="12.6" customHeight="1" x14ac:dyDescent="0.15">
      <c r="B93" s="460"/>
      <c r="C93" s="461"/>
      <c r="D93" s="462"/>
      <c r="E93" s="431" t="s">
        <v>422</v>
      </c>
      <c r="F93" s="432">
        <f>SUM(G93:P93)</f>
        <v>30974</v>
      </c>
      <c r="G93" s="433">
        <v>478</v>
      </c>
      <c r="H93" s="434">
        <v>2089</v>
      </c>
      <c r="I93" s="434">
        <v>1872</v>
      </c>
      <c r="J93" s="434">
        <v>4596</v>
      </c>
      <c r="K93" s="434">
        <v>6287</v>
      </c>
      <c r="L93" s="434">
        <v>5871</v>
      </c>
      <c r="M93" s="435">
        <v>2718</v>
      </c>
      <c r="N93" s="435">
        <v>2875</v>
      </c>
      <c r="O93" s="434">
        <v>2393</v>
      </c>
      <c r="P93" s="436">
        <v>1795</v>
      </c>
    </row>
    <row r="94" spans="2:17" ht="12.6" customHeight="1" x14ac:dyDescent="0.15">
      <c r="B94" s="421" t="s">
        <v>39</v>
      </c>
      <c r="C94" s="458"/>
      <c r="D94" s="459">
        <v>64377</v>
      </c>
      <c r="E94" s="424" t="s">
        <v>421</v>
      </c>
      <c r="F94" s="425">
        <v>33324</v>
      </c>
      <c r="G94" s="426">
        <v>537</v>
      </c>
      <c r="H94" s="426">
        <v>2125</v>
      </c>
      <c r="I94" s="426">
        <v>1985</v>
      </c>
      <c r="J94" s="426">
        <v>4562</v>
      </c>
      <c r="K94" s="426">
        <v>6258</v>
      </c>
      <c r="L94" s="426">
        <v>5706</v>
      </c>
      <c r="M94" s="427">
        <v>2705</v>
      </c>
      <c r="N94" s="427">
        <v>2858</v>
      </c>
      <c r="O94" s="426">
        <v>3077</v>
      </c>
      <c r="P94" s="428">
        <v>3511</v>
      </c>
    </row>
    <row r="95" spans="2:17" ht="12.6" customHeight="1" x14ac:dyDescent="0.15">
      <c r="B95" s="460"/>
      <c r="C95" s="461"/>
      <c r="D95" s="462"/>
      <c r="E95" s="431" t="s">
        <v>422</v>
      </c>
      <c r="F95" s="432">
        <v>31053</v>
      </c>
      <c r="G95" s="433">
        <v>512</v>
      </c>
      <c r="H95" s="434">
        <v>2057</v>
      </c>
      <c r="I95" s="434">
        <v>1868</v>
      </c>
      <c r="J95" s="434">
        <v>4402</v>
      </c>
      <c r="K95" s="434">
        <v>6173</v>
      </c>
      <c r="L95" s="434">
        <v>5916</v>
      </c>
      <c r="M95" s="435">
        <v>2739</v>
      </c>
      <c r="N95" s="435">
        <v>2792</v>
      </c>
      <c r="O95" s="434">
        <v>2687</v>
      </c>
      <c r="P95" s="436">
        <v>1907</v>
      </c>
    </row>
    <row r="96" spans="2:17" ht="12.6" customHeight="1" x14ac:dyDescent="0.15">
      <c r="B96" s="421" t="s">
        <v>40</v>
      </c>
      <c r="C96" s="458"/>
      <c r="D96" s="459">
        <f>F96+F97</f>
        <v>64268</v>
      </c>
      <c r="E96" s="424" t="s">
        <v>421</v>
      </c>
      <c r="F96" s="425">
        <v>33167</v>
      </c>
      <c r="G96" s="426">
        <v>480</v>
      </c>
      <c r="H96" s="426">
        <v>2105</v>
      </c>
      <c r="I96" s="426">
        <v>2032</v>
      </c>
      <c r="J96" s="426">
        <v>4404</v>
      </c>
      <c r="K96" s="426">
        <v>6087</v>
      </c>
      <c r="L96" s="426">
        <v>5838</v>
      </c>
      <c r="M96" s="427">
        <v>2679</v>
      </c>
      <c r="N96" s="427">
        <v>2756</v>
      </c>
      <c r="O96" s="426">
        <v>3255</v>
      </c>
      <c r="P96" s="428">
        <v>3531</v>
      </c>
      <c r="Q96" s="60"/>
    </row>
    <row r="97" spans="2:17" ht="12.6" customHeight="1" x14ac:dyDescent="0.15">
      <c r="B97" s="460"/>
      <c r="C97" s="461"/>
      <c r="D97" s="462"/>
      <c r="E97" s="431" t="s">
        <v>422</v>
      </c>
      <c r="F97" s="432">
        <v>31101</v>
      </c>
      <c r="G97" s="433">
        <v>434</v>
      </c>
      <c r="H97" s="434">
        <v>2062</v>
      </c>
      <c r="I97" s="434">
        <v>1843</v>
      </c>
      <c r="J97" s="434">
        <v>4333</v>
      </c>
      <c r="K97" s="434">
        <v>5941</v>
      </c>
      <c r="L97" s="434">
        <v>5995</v>
      </c>
      <c r="M97" s="435">
        <v>2773</v>
      </c>
      <c r="N97" s="435">
        <v>2705</v>
      </c>
      <c r="O97" s="434">
        <v>2923</v>
      </c>
      <c r="P97" s="436">
        <v>2092</v>
      </c>
      <c r="Q97" s="60"/>
    </row>
    <row r="98" spans="2:17" ht="12.6" customHeight="1" x14ac:dyDescent="0.15">
      <c r="B98" s="421" t="s">
        <v>41</v>
      </c>
      <c r="C98" s="458"/>
      <c r="D98" s="459">
        <f>F98+F99</f>
        <v>64225</v>
      </c>
      <c r="E98" s="424" t="s">
        <v>421</v>
      </c>
      <c r="F98" s="425">
        <v>33094</v>
      </c>
      <c r="G98" s="426">
        <v>481</v>
      </c>
      <c r="H98" s="426">
        <v>2082</v>
      </c>
      <c r="I98" s="426">
        <v>1993</v>
      </c>
      <c r="J98" s="426">
        <v>4348</v>
      </c>
      <c r="K98" s="426">
        <v>5863</v>
      </c>
      <c r="L98" s="426">
        <v>5968</v>
      </c>
      <c r="M98" s="427">
        <v>2723</v>
      </c>
      <c r="N98" s="427">
        <v>2650</v>
      </c>
      <c r="O98" s="426">
        <v>3139</v>
      </c>
      <c r="P98" s="428">
        <v>3847</v>
      </c>
      <c r="Q98" s="60"/>
    </row>
    <row r="99" spans="2:17" ht="12.6" customHeight="1" x14ac:dyDescent="0.15">
      <c r="B99" s="460"/>
      <c r="C99" s="461"/>
      <c r="D99" s="462"/>
      <c r="E99" s="431" t="s">
        <v>422</v>
      </c>
      <c r="F99" s="432">
        <v>31131</v>
      </c>
      <c r="G99" s="433">
        <v>429</v>
      </c>
      <c r="H99" s="434">
        <v>2009</v>
      </c>
      <c r="I99" s="434">
        <v>1854</v>
      </c>
      <c r="J99" s="434">
        <v>4169</v>
      </c>
      <c r="K99" s="434">
        <v>5770</v>
      </c>
      <c r="L99" s="434">
        <v>6106</v>
      </c>
      <c r="M99" s="435">
        <v>2782</v>
      </c>
      <c r="N99" s="435">
        <v>2624</v>
      </c>
      <c r="O99" s="434">
        <v>2931</v>
      </c>
      <c r="P99" s="436">
        <v>2457</v>
      </c>
      <c r="Q99" s="60"/>
    </row>
    <row r="100" spans="2:17" ht="12.6" customHeight="1" x14ac:dyDescent="0.15">
      <c r="B100" s="421" t="s">
        <v>42</v>
      </c>
      <c r="C100" s="458"/>
      <c r="D100" s="459">
        <f>F100+F101</f>
        <v>64171</v>
      </c>
      <c r="E100" s="424" t="s">
        <v>421</v>
      </c>
      <c r="F100" s="425">
        <f>SUM(G100:P100)</f>
        <v>32970</v>
      </c>
      <c r="G100" s="426">
        <v>455</v>
      </c>
      <c r="H100" s="426">
        <v>2065</v>
      </c>
      <c r="I100" s="426">
        <v>1997</v>
      </c>
      <c r="J100" s="426">
        <v>4258</v>
      </c>
      <c r="K100" s="426">
        <v>5654</v>
      </c>
      <c r="L100" s="426">
        <v>6110</v>
      </c>
      <c r="M100" s="427">
        <v>2697</v>
      </c>
      <c r="N100" s="427">
        <v>2682</v>
      </c>
      <c r="O100" s="426">
        <v>2912</v>
      </c>
      <c r="P100" s="428">
        <v>4140</v>
      </c>
      <c r="Q100" s="60"/>
    </row>
    <row r="101" spans="2:17" ht="12.6" customHeight="1" x14ac:dyDescent="0.15">
      <c r="B101" s="463"/>
      <c r="C101" s="464"/>
      <c r="D101" s="465"/>
      <c r="E101" s="466" t="s">
        <v>422</v>
      </c>
      <c r="F101" s="467">
        <f>SUM(G101:P101)</f>
        <v>31201</v>
      </c>
      <c r="G101" s="468">
        <v>403</v>
      </c>
      <c r="H101" s="469">
        <v>1925</v>
      </c>
      <c r="I101" s="469">
        <v>1857</v>
      </c>
      <c r="J101" s="469">
        <v>4122</v>
      </c>
      <c r="K101" s="469">
        <v>5543</v>
      </c>
      <c r="L101" s="469">
        <v>6222</v>
      </c>
      <c r="M101" s="470">
        <v>2819</v>
      </c>
      <c r="N101" s="470">
        <v>2668</v>
      </c>
      <c r="O101" s="469">
        <v>2854</v>
      </c>
      <c r="P101" s="471">
        <v>2788</v>
      </c>
      <c r="Q101" s="60"/>
    </row>
    <row r="102" spans="2:17" ht="11.25" customHeight="1" x14ac:dyDescent="0.15">
      <c r="B102" s="472"/>
      <c r="C102" s="472"/>
      <c r="D102" s="473"/>
      <c r="E102" s="474"/>
      <c r="F102" s="475"/>
      <c r="G102" s="475"/>
      <c r="H102" s="475"/>
      <c r="I102" s="475"/>
      <c r="J102" s="475"/>
      <c r="K102" s="475"/>
      <c r="L102" s="475"/>
      <c r="M102" s="475"/>
      <c r="N102" s="475"/>
      <c r="O102" s="475"/>
      <c r="P102" s="476"/>
      <c r="Q102" s="60"/>
    </row>
    <row r="103" spans="2:17" ht="19.899999999999999" customHeight="1" x14ac:dyDescent="0.15">
      <c r="B103" s="412" t="s">
        <v>3</v>
      </c>
      <c r="C103" s="412"/>
      <c r="D103" s="477" t="s">
        <v>407</v>
      </c>
      <c r="E103" s="478"/>
      <c r="F103" s="415" t="s">
        <v>410</v>
      </c>
      <c r="G103" s="415"/>
      <c r="H103" s="415"/>
      <c r="I103" s="415"/>
      <c r="J103" s="415"/>
      <c r="K103" s="415"/>
      <c r="L103" s="415"/>
      <c r="M103" s="415"/>
      <c r="N103" s="415"/>
      <c r="O103" s="49"/>
      <c r="P103" s="437"/>
    </row>
    <row r="104" spans="2:17" ht="19.899999999999999" customHeight="1" x14ac:dyDescent="0.15">
      <c r="B104" s="412"/>
      <c r="C104" s="412"/>
      <c r="D104" s="479"/>
      <c r="E104" s="480"/>
      <c r="F104" s="417" t="s">
        <v>411</v>
      </c>
      <c r="G104" s="418" t="s">
        <v>412</v>
      </c>
      <c r="H104" s="418" t="s">
        <v>413</v>
      </c>
      <c r="I104" s="418" t="s">
        <v>414</v>
      </c>
      <c r="J104" s="418" t="s">
        <v>415</v>
      </c>
      <c r="K104" s="418" t="s">
        <v>416</v>
      </c>
      <c r="L104" s="419" t="s">
        <v>417</v>
      </c>
      <c r="M104" s="419" t="s">
        <v>418</v>
      </c>
      <c r="N104" s="418" t="s">
        <v>419</v>
      </c>
      <c r="O104" s="420" t="s">
        <v>420</v>
      </c>
    </row>
    <row r="105" spans="2:17" ht="20.45" customHeight="1" x14ac:dyDescent="0.15">
      <c r="B105" s="481" t="s">
        <v>43</v>
      </c>
      <c r="C105" s="482"/>
      <c r="D105" s="483">
        <f>SUM(F105:O105)</f>
        <v>64098</v>
      </c>
      <c r="E105" s="484"/>
      <c r="F105" s="485">
        <v>873</v>
      </c>
      <c r="G105" s="485">
        <v>3837</v>
      </c>
      <c r="H105" s="485">
        <v>3829</v>
      </c>
      <c r="I105" s="485">
        <v>8277</v>
      </c>
      <c r="J105" s="485">
        <v>10799</v>
      </c>
      <c r="K105" s="485">
        <v>12484</v>
      </c>
      <c r="L105" s="486">
        <v>5662</v>
      </c>
      <c r="M105" s="486">
        <v>5273</v>
      </c>
      <c r="N105" s="485">
        <v>5416</v>
      </c>
      <c r="O105" s="487">
        <f>4502+3040+106</f>
        <v>7648</v>
      </c>
      <c r="P105" s="60"/>
    </row>
    <row r="106" spans="2:17" ht="20.45" customHeight="1" x14ac:dyDescent="0.15">
      <c r="B106" s="481" t="s">
        <v>44</v>
      </c>
      <c r="C106" s="482"/>
      <c r="D106" s="483">
        <f>SUM(F106:O106)</f>
        <v>63884</v>
      </c>
      <c r="E106" s="484"/>
      <c r="F106" s="485">
        <v>839</v>
      </c>
      <c r="G106" s="485">
        <v>3731</v>
      </c>
      <c r="H106" s="485">
        <v>3833</v>
      </c>
      <c r="I106" s="485">
        <v>8131</v>
      </c>
      <c r="J106" s="485">
        <v>10470</v>
      </c>
      <c r="K106" s="485">
        <v>12519</v>
      </c>
      <c r="L106" s="486">
        <v>5735</v>
      </c>
      <c r="M106" s="486">
        <v>5261</v>
      </c>
      <c r="N106" s="485">
        <v>5248</v>
      </c>
      <c r="O106" s="487">
        <f>4912+3070+135</f>
        <v>8117</v>
      </c>
      <c r="P106" s="60"/>
    </row>
    <row r="107" spans="2:17" ht="15" customHeight="1" x14ac:dyDescent="0.15">
      <c r="B107" s="3" t="s">
        <v>424</v>
      </c>
      <c r="P107" s="29"/>
    </row>
    <row r="108" spans="2:17" ht="15" customHeight="1" x14ac:dyDescent="0.15"/>
  </sheetData>
  <mergeCells count="108">
    <mergeCell ref="F103:O103"/>
    <mergeCell ref="B105:C105"/>
    <mergeCell ref="D105:E105"/>
    <mergeCell ref="B106:C106"/>
    <mergeCell ref="D106:E106"/>
    <mergeCell ref="B98:C99"/>
    <mergeCell ref="D98:D99"/>
    <mergeCell ref="B100:C101"/>
    <mergeCell ref="D100:D101"/>
    <mergeCell ref="B103:C104"/>
    <mergeCell ref="D103:E104"/>
    <mergeCell ref="B92:C93"/>
    <mergeCell ref="D92:D93"/>
    <mergeCell ref="B94:C95"/>
    <mergeCell ref="D94:D95"/>
    <mergeCell ref="B96:C97"/>
    <mergeCell ref="D96:D97"/>
    <mergeCell ref="B86:C87"/>
    <mergeCell ref="D86:D87"/>
    <mergeCell ref="B88:C89"/>
    <mergeCell ref="D88:D89"/>
    <mergeCell ref="B90:C91"/>
    <mergeCell ref="D90:D91"/>
    <mergeCell ref="B80:C81"/>
    <mergeCell ref="D80:D81"/>
    <mergeCell ref="B82:C83"/>
    <mergeCell ref="D82:D83"/>
    <mergeCell ref="B84:C85"/>
    <mergeCell ref="D84:D85"/>
    <mergeCell ref="B74:C75"/>
    <mergeCell ref="D74:D75"/>
    <mergeCell ref="B76:C77"/>
    <mergeCell ref="D76:D77"/>
    <mergeCell ref="B78:C79"/>
    <mergeCell ref="D78:D79"/>
    <mergeCell ref="B68:C69"/>
    <mergeCell ref="D68:D69"/>
    <mergeCell ref="B70:C71"/>
    <mergeCell ref="D70:D71"/>
    <mergeCell ref="B72:C73"/>
    <mergeCell ref="D72:D73"/>
    <mergeCell ref="C62:C63"/>
    <mergeCell ref="D62:D63"/>
    <mergeCell ref="C64:C65"/>
    <mergeCell ref="D64:D65"/>
    <mergeCell ref="B66:C67"/>
    <mergeCell ref="D66:D67"/>
    <mergeCell ref="B56:C57"/>
    <mergeCell ref="D56:D57"/>
    <mergeCell ref="C58:C59"/>
    <mergeCell ref="D58:D59"/>
    <mergeCell ref="C60:C61"/>
    <mergeCell ref="D60:D61"/>
    <mergeCell ref="C50:C51"/>
    <mergeCell ref="D50:D51"/>
    <mergeCell ref="C52:C53"/>
    <mergeCell ref="D52:D53"/>
    <mergeCell ref="C54:C55"/>
    <mergeCell ref="D54:D55"/>
    <mergeCell ref="C44:C45"/>
    <mergeCell ref="D44:D45"/>
    <mergeCell ref="B46:C47"/>
    <mergeCell ref="D46:D47"/>
    <mergeCell ref="C48:C49"/>
    <mergeCell ref="D48:D49"/>
    <mergeCell ref="C38:C39"/>
    <mergeCell ref="D38:D39"/>
    <mergeCell ref="C40:C41"/>
    <mergeCell ref="D40:D41"/>
    <mergeCell ref="C42:C43"/>
    <mergeCell ref="D42:D43"/>
    <mergeCell ref="C32:C33"/>
    <mergeCell ref="D32:D33"/>
    <mergeCell ref="C34:C35"/>
    <mergeCell ref="D34:D35"/>
    <mergeCell ref="B36:C37"/>
    <mergeCell ref="D36:D37"/>
    <mergeCell ref="B26:C27"/>
    <mergeCell ref="D26:D27"/>
    <mergeCell ref="C28:C29"/>
    <mergeCell ref="D28:D29"/>
    <mergeCell ref="C30:C31"/>
    <mergeCell ref="D30:D31"/>
    <mergeCell ref="C20:C21"/>
    <mergeCell ref="D20:D21"/>
    <mergeCell ref="C22:C23"/>
    <mergeCell ref="D22:D23"/>
    <mergeCell ref="C24:C25"/>
    <mergeCell ref="D24:D25"/>
    <mergeCell ref="C14:C15"/>
    <mergeCell ref="D14:D15"/>
    <mergeCell ref="B16:C17"/>
    <mergeCell ref="D16:D17"/>
    <mergeCell ref="C18:C19"/>
    <mergeCell ref="D18:D19"/>
    <mergeCell ref="C8:C9"/>
    <mergeCell ref="D8:D9"/>
    <mergeCell ref="C10:C11"/>
    <mergeCell ref="D10:D11"/>
    <mergeCell ref="C12:C13"/>
    <mergeCell ref="D12:D13"/>
    <mergeCell ref="B4:C5"/>
    <mergeCell ref="D4:D5"/>
    <mergeCell ref="E4:E5"/>
    <mergeCell ref="F4:F5"/>
    <mergeCell ref="G4:P4"/>
    <mergeCell ref="B6:C7"/>
    <mergeCell ref="D6:D7"/>
  </mergeCells>
  <phoneticPr fontId="7"/>
  <pageMargins left="0.59055118110236227" right="0.59055118110236227" top="0.78740157480314965" bottom="0.78740157480314965" header="0.39370078740157483" footer="0.39370078740157483"/>
  <pageSetup paperSize="9" orientation="portrait" r:id="rId1"/>
  <headerFooter alignWithMargins="0">
    <oddHeader>&amp;R&amp;"ＭＳ Ｐゴシック,標準"15.交通・通信</oddHeader>
    <oddFooter>&amp;C&amp;"ＭＳ Ｐゴシック,標準"-109-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4BD2CAB3CFCA4CB7346C667869C9C4" ma:contentTypeVersion="14" ma:contentTypeDescription="新しいドキュメントを作成します。" ma:contentTypeScope="" ma:versionID="ed1e23503ef735ddc2286f4441380995">
  <xsd:schema xmlns:xsd="http://www.w3.org/2001/XMLSchema" xmlns:xs="http://www.w3.org/2001/XMLSchema" xmlns:p="http://schemas.microsoft.com/office/2006/metadata/properties" xmlns:ns2="8b7246e0-c177-4354-959a-c7a77315743b" xmlns:ns3="9ab1fbee-38a4-45ff-8a74-59a225f92146" targetNamespace="http://schemas.microsoft.com/office/2006/metadata/properties" ma:root="true" ma:fieldsID="fe6360872c37cc0f23be1e15f542dc1a" ns2:_="" ns3:_="">
    <xsd:import namespace="8b7246e0-c177-4354-959a-c7a77315743b"/>
    <xsd:import namespace="9ab1fbee-38a4-45ff-8a74-59a225f92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BillingMetadata" minOccurs="0"/>
                <xsd:element ref="ns2:MediaServiceOCR" minOccurs="0"/>
                <xsd:element ref="ns2:MediaServiceLocation" minOccurs="0"/>
                <xsd:element ref="ns2:_x756a__x53f7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246e0-c177-4354-959a-c7a773157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4a7b6f62-f874-46c7-b9f3-cde6a5e29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756a__x53f7_" ma:index="21" nillable="true" ma:displayName="番号" ma:format="Dropdown" ma:internalName="_x756a__x53f7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1fbee-38a4-45ff-8a74-59a225f921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7c705b8-a033-4012-b13e-d68dd8396924}" ma:internalName="TaxCatchAll" ma:showField="CatchAllData" ma:web="9ab1fbee-38a4-45ff-8a74-59a225f921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b1fbee-38a4-45ff-8a74-59a225f92146" xsi:nil="true"/>
    <_x756a__x53f7_ xmlns="8b7246e0-c177-4354-959a-c7a77315743b" xsi:nil="true"/>
    <lcf76f155ced4ddcb4097134ff3c332f xmlns="8b7246e0-c177-4354-959a-c7a77315743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892A9B-3898-4A79-A394-E2CF5F45A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246e0-c177-4354-959a-c7a77315743b"/>
    <ds:schemaRef ds:uri="9ab1fbee-38a4-45ff-8a74-59a225f92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6B7D16-120C-4E96-9624-77D01E7A43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F19C8D-F8C9-48BF-AC54-A02099CFCB3C}">
  <ds:schemaRefs>
    <ds:schemaRef ds:uri="8b7246e0-c177-4354-959a-c7a77315743b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9ab1fbee-38a4-45ff-8a74-59a225f92146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4</vt:i4>
      </vt:variant>
    </vt:vector>
  </HeadingPairs>
  <TitlesOfParts>
    <vt:vector size="17" baseType="lpstr">
      <vt:lpstr>目次</vt:lpstr>
      <vt:lpstr>O-1</vt:lpstr>
      <vt:lpstr>O-2</vt:lpstr>
      <vt:lpstr>O-3</vt:lpstr>
      <vt:lpstr>O-4</vt:lpstr>
      <vt:lpstr>O-5</vt:lpstr>
      <vt:lpstr>O-6</vt:lpstr>
      <vt:lpstr>O-7</vt:lpstr>
      <vt:lpstr>O-8</vt:lpstr>
      <vt:lpstr>O-9</vt:lpstr>
      <vt:lpstr>O-10</vt:lpstr>
      <vt:lpstr>O-11</vt:lpstr>
      <vt:lpstr>O-12</vt:lpstr>
      <vt:lpstr>'O-5'!Print_Area</vt:lpstr>
      <vt:lpstr>'O-6'!Print_Area</vt:lpstr>
      <vt:lpstr>'O-9'!Print_Area</vt:lpstr>
      <vt:lpstr>'O-10'!Print_Titles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橋梅　綺澄</dc:creator>
  <cp:lastModifiedBy>上原　諒</cp:lastModifiedBy>
  <cp:lastPrinted>2026-04-20T07:37:33Z</cp:lastPrinted>
  <dcterms:created xsi:type="dcterms:W3CDTF">2018-04-06T07:24:18Z</dcterms:created>
  <dcterms:modified xsi:type="dcterms:W3CDTF">2026-06-11T06:56:51Z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0x0101009A4BD2CAB3CFCA4CB7346C667869C9C4</vt:lpwstr>
  </property>
  <property fmtid="{D5CDD505-2E9C-101B-9397-08002B2CF9AE}" pid="3" name="Order">
    <vt:r8>743800</vt:r8>
  </property>
</Properties>
</file>