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ehara-sb\Downloads\"/>
    </mc:Choice>
  </mc:AlternateContent>
  <xr:revisionPtr revIDLastSave="0" documentId="13_ncr:1_{D3AF8A18-EB7F-4E71-A859-44EBC4CA9D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目次" sheetId="6" r:id="rId1"/>
    <sheet name="N-1.2" sheetId="5" r:id="rId2"/>
    <sheet name="N-3" sheetId="7" r:id="rId3"/>
    <sheet name="N-4-1" sheetId="8" r:id="rId4"/>
    <sheet name="N-4-2" sheetId="9" r:id="rId5"/>
    <sheet name="N-5" sheetId="10" r:id="rId6"/>
    <sheet name="N-6" sheetId="11" r:id="rId7"/>
    <sheet name="N-7" sheetId="12" r:id="rId8"/>
    <sheet name="N-8" sheetId="13" r:id="rId9"/>
    <sheet name="N-9" sheetId="14" r:id="rId10"/>
    <sheet name="N-10" sheetId="15" r:id="rId11"/>
    <sheet name="N-11" sheetId="16" r:id="rId12"/>
    <sheet name="N-12" sheetId="17" r:id="rId13"/>
    <sheet name="N-13" sheetId="18" r:id="rId14"/>
    <sheet name="N-14" sheetId="19" r:id="rId15"/>
    <sheet name="N-15" sheetId="20" r:id="rId16"/>
    <sheet name="N-16" sheetId="21" r:id="rId17"/>
  </sheets>
  <externalReferences>
    <externalReference r:id="rId18"/>
  </externalReferences>
  <definedNames>
    <definedName name="_xlnm._FilterDatabase" localSheetId="9" hidden="1">'N-9'!$A$37:$G$37</definedName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6">'N-6'!$A$1:$X$74</definedName>
    <definedName name="_xlnm.Print_Area" localSheetId="9">'N-9'!$A$1:$G$104</definedName>
    <definedName name="Rangai0">#REF!</definedName>
    <definedName name="Title">#REF!</definedName>
    <definedName name="TitleEnglis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4" i="21" l="1"/>
  <c r="O34" i="21"/>
  <c r="AB33" i="21"/>
  <c r="AB34" i="21" s="1"/>
  <c r="AA33" i="21"/>
  <c r="Z33" i="21"/>
  <c r="Z34" i="21" s="1"/>
  <c r="Y33" i="21"/>
  <c r="X33" i="21"/>
  <c r="X34" i="21" s="1"/>
  <c r="W33" i="21"/>
  <c r="W34" i="21" s="1"/>
  <c r="V33" i="21"/>
  <c r="V34" i="21" s="1"/>
  <c r="U33" i="21"/>
  <c r="U34" i="21" s="1"/>
  <c r="T33" i="21"/>
  <c r="T34" i="21" s="1"/>
  <c r="S33" i="21"/>
  <c r="S34" i="21" s="1"/>
  <c r="R33" i="21"/>
  <c r="R34" i="21" s="1"/>
  <c r="Q33" i="21"/>
  <c r="Q34" i="21" s="1"/>
  <c r="P33" i="21"/>
  <c r="P34" i="21" s="1"/>
  <c r="O33" i="21"/>
  <c r="N33" i="21"/>
  <c r="N34" i="21" s="1"/>
  <c r="M33" i="21"/>
  <c r="L33" i="21"/>
  <c r="L34" i="21" s="1"/>
  <c r="K33" i="21"/>
  <c r="K34" i="21" s="1"/>
  <c r="J33" i="21"/>
  <c r="J34" i="21" s="1"/>
  <c r="I33" i="21"/>
  <c r="I34" i="21" s="1"/>
  <c r="H33" i="21"/>
  <c r="H34" i="21" s="1"/>
  <c r="G33" i="21"/>
  <c r="G34" i="21" s="1"/>
  <c r="F33" i="21"/>
  <c r="F34" i="21" s="1"/>
  <c r="E33" i="21"/>
  <c r="E34" i="21" s="1"/>
  <c r="D33" i="21"/>
  <c r="D34" i="21" s="1"/>
  <c r="AB27" i="21"/>
  <c r="AA27" i="21"/>
  <c r="Z27" i="21"/>
  <c r="Y27" i="21"/>
  <c r="X27" i="21"/>
  <c r="W27" i="21"/>
  <c r="V27" i="21"/>
  <c r="U27" i="21"/>
  <c r="T27" i="21"/>
  <c r="S27" i="21"/>
  <c r="R27" i="21"/>
  <c r="Q27" i="21"/>
  <c r="P27" i="21"/>
  <c r="O27" i="21"/>
  <c r="N27" i="21"/>
  <c r="M27" i="21"/>
  <c r="L27" i="21"/>
  <c r="K27" i="21"/>
  <c r="J27" i="21"/>
  <c r="I27" i="21"/>
  <c r="H27" i="21"/>
  <c r="G27" i="21"/>
  <c r="F27" i="21"/>
  <c r="E27" i="21"/>
  <c r="D27" i="21"/>
  <c r="AB20" i="21"/>
  <c r="AA20" i="21"/>
  <c r="Z20" i="21"/>
  <c r="Y20" i="21"/>
  <c r="Y34" i="21" s="1"/>
  <c r="X20" i="21"/>
  <c r="W20" i="21"/>
  <c r="V20" i="21"/>
  <c r="U20" i="21"/>
  <c r="T20" i="21"/>
  <c r="S20" i="21"/>
  <c r="R20" i="21"/>
  <c r="Q20" i="21"/>
  <c r="P20" i="21"/>
  <c r="O20" i="21"/>
  <c r="N20" i="21"/>
  <c r="M20" i="21"/>
  <c r="M34" i="21" s="1"/>
  <c r="L20" i="21"/>
  <c r="K20" i="21"/>
  <c r="J20" i="21"/>
  <c r="I20" i="21"/>
  <c r="H20" i="21"/>
  <c r="G20" i="21"/>
  <c r="F20" i="21"/>
  <c r="E20" i="21"/>
  <c r="D20" i="21"/>
  <c r="AB10" i="21"/>
  <c r="AA10" i="21"/>
  <c r="Z10" i="21"/>
  <c r="Y10" i="21"/>
  <c r="X10" i="21"/>
  <c r="W10" i="21"/>
  <c r="V10" i="21"/>
  <c r="U10" i="21"/>
  <c r="T10" i="21"/>
  <c r="S10" i="21"/>
  <c r="R10" i="21"/>
  <c r="Q10" i="21"/>
  <c r="P10" i="21"/>
  <c r="O10" i="21"/>
  <c r="N10" i="21"/>
  <c r="M10" i="21"/>
  <c r="L10" i="21"/>
  <c r="K10" i="21"/>
  <c r="J10" i="21"/>
  <c r="I10" i="21"/>
  <c r="H10" i="21"/>
  <c r="G10" i="21"/>
  <c r="F10" i="21"/>
  <c r="E10" i="21"/>
  <c r="D10" i="21"/>
  <c r="U23" i="20" l="1"/>
  <c r="X22" i="20"/>
  <c r="W22" i="20"/>
  <c r="V22" i="20"/>
  <c r="U22" i="20"/>
  <c r="T22" i="20"/>
  <c r="T23" i="20" s="1"/>
  <c r="S22" i="20"/>
  <c r="S23" i="20" s="1"/>
  <c r="R22" i="20"/>
  <c r="R23" i="20" s="1"/>
  <c r="Q22" i="20"/>
  <c r="P22" i="20"/>
  <c r="O22" i="20"/>
  <c r="N22" i="20"/>
  <c r="M22" i="20"/>
  <c r="L22" i="20"/>
  <c r="K22" i="20"/>
  <c r="J22" i="20"/>
  <c r="I22" i="20"/>
  <c r="H22" i="20"/>
  <c r="H23" i="20" s="1"/>
  <c r="G22" i="20"/>
  <c r="G23" i="20" s="1"/>
  <c r="F22" i="20"/>
  <c r="F23" i="20" s="1"/>
  <c r="E22" i="20"/>
  <c r="D22" i="20"/>
  <c r="X16" i="20"/>
  <c r="W16" i="20"/>
  <c r="V16" i="20"/>
  <c r="U16" i="20"/>
  <c r="T16" i="20"/>
  <c r="S16" i="20"/>
  <c r="R16" i="20"/>
  <c r="Q16" i="20"/>
  <c r="Q23" i="20" s="1"/>
  <c r="P16" i="20"/>
  <c r="P23" i="20" s="1"/>
  <c r="O16" i="20"/>
  <c r="O23" i="20" s="1"/>
  <c r="N16" i="20"/>
  <c r="M16" i="20"/>
  <c r="L16" i="20"/>
  <c r="K16" i="20"/>
  <c r="J16" i="20"/>
  <c r="I16" i="20"/>
  <c r="H16" i="20"/>
  <c r="G16" i="20"/>
  <c r="F16" i="20"/>
  <c r="E16" i="20"/>
  <c r="E23" i="20" s="1"/>
  <c r="D16" i="20"/>
  <c r="D23" i="20" s="1"/>
  <c r="X14" i="20"/>
  <c r="X23" i="20" s="1"/>
  <c r="W14" i="20"/>
  <c r="V14" i="20"/>
  <c r="U14" i="20"/>
  <c r="T14" i="20"/>
  <c r="S14" i="20"/>
  <c r="R14" i="20"/>
  <c r="Q14" i="20"/>
  <c r="P14" i="20"/>
  <c r="O14" i="20"/>
  <c r="N14" i="20"/>
  <c r="N23" i="20" s="1"/>
  <c r="M14" i="20"/>
  <c r="M23" i="20" s="1"/>
  <c r="L14" i="20"/>
  <c r="L23" i="20" s="1"/>
  <c r="K14" i="20"/>
  <c r="J14" i="20"/>
  <c r="I14" i="20"/>
  <c r="H14" i="20"/>
  <c r="G14" i="20"/>
  <c r="F14" i="20"/>
  <c r="E14" i="20"/>
  <c r="D14" i="20"/>
  <c r="X7" i="20"/>
  <c r="W7" i="20"/>
  <c r="W23" i="20" s="1"/>
  <c r="V7" i="20"/>
  <c r="V23" i="20" s="1"/>
  <c r="U7" i="20"/>
  <c r="T7" i="20"/>
  <c r="S7" i="20"/>
  <c r="R7" i="20"/>
  <c r="Q7" i="20"/>
  <c r="P7" i="20"/>
  <c r="O7" i="20"/>
  <c r="N7" i="20"/>
  <c r="M7" i="20"/>
  <c r="L7" i="20"/>
  <c r="K7" i="20"/>
  <c r="K23" i="20" s="1"/>
  <c r="J7" i="20"/>
  <c r="J23" i="20" s="1"/>
  <c r="I7" i="20"/>
  <c r="I23" i="20" s="1"/>
  <c r="H7" i="20"/>
  <c r="G7" i="20"/>
  <c r="F7" i="20"/>
  <c r="E7" i="20"/>
  <c r="D7" i="20"/>
  <c r="ET63" i="19" l="1"/>
  <c r="EF63" i="19"/>
  <c r="DV63" i="19"/>
  <c r="DT63" i="19"/>
  <c r="DD63" i="19"/>
  <c r="CX63" i="19"/>
  <c r="CV63" i="19"/>
  <c r="CR63" i="19"/>
  <c r="CN63" i="19"/>
  <c r="BZ63" i="19"/>
  <c r="BT63" i="19"/>
  <c r="BL63" i="19"/>
  <c r="BB63" i="19"/>
  <c r="AW63" i="19"/>
  <c r="AP63" i="19"/>
  <c r="AN63" i="19"/>
  <c r="AK63" i="19"/>
  <c r="AD63" i="19"/>
  <c r="T63" i="19"/>
  <c r="M63" i="19"/>
  <c r="H63" i="19"/>
  <c r="F63" i="19"/>
  <c r="EV62" i="19"/>
  <c r="EV63" i="19" s="1"/>
  <c r="EU62" i="19"/>
  <c r="EU63" i="19" s="1"/>
  <c r="ET62" i="19"/>
  <c r="ES62" i="19"/>
  <c r="ER62" i="19"/>
  <c r="ER63" i="19" s="1"/>
  <c r="EQ62" i="19"/>
  <c r="EO62" i="19"/>
  <c r="EN62" i="19"/>
  <c r="EN63" i="19" s="1"/>
  <c r="EM62" i="19"/>
  <c r="EM63" i="19" s="1"/>
  <c r="EL62" i="19"/>
  <c r="EL63" i="19" s="1"/>
  <c r="EK62" i="19"/>
  <c r="EK63" i="19" s="1"/>
  <c r="EJ62" i="19"/>
  <c r="EJ63" i="19" s="1"/>
  <c r="EI62" i="19"/>
  <c r="EI63" i="19" s="1"/>
  <c r="EG62" i="19"/>
  <c r="EF62" i="19"/>
  <c r="EE62" i="19"/>
  <c r="ED62" i="19"/>
  <c r="ED63" i="19" s="1"/>
  <c r="EC62" i="19"/>
  <c r="EB62" i="19"/>
  <c r="EB63" i="19" s="1"/>
  <c r="EA62" i="19"/>
  <c r="EA63" i="19" s="1"/>
  <c r="DZ62" i="19"/>
  <c r="DZ63" i="19" s="1"/>
  <c r="DY62" i="19"/>
  <c r="DY63" i="19" s="1"/>
  <c r="DX62" i="19"/>
  <c r="DX63" i="19" s="1"/>
  <c r="DW62" i="19"/>
  <c r="DW63" i="19" s="1"/>
  <c r="DV62" i="19"/>
  <c r="DU62" i="19"/>
  <c r="DT62" i="19"/>
  <c r="DS62" i="19"/>
  <c r="DQ62" i="19"/>
  <c r="DP62" i="19"/>
  <c r="DP63" i="19" s="1"/>
  <c r="DO62" i="19"/>
  <c r="DO63" i="19" s="1"/>
  <c r="DN62" i="19"/>
  <c r="DN63" i="19" s="1"/>
  <c r="DM62" i="19"/>
  <c r="DM63" i="19" s="1"/>
  <c r="DL62" i="19"/>
  <c r="DL63" i="19" s="1"/>
  <c r="DK62" i="19"/>
  <c r="DK63" i="19" s="1"/>
  <c r="DI62" i="19"/>
  <c r="DI63" i="19" s="1"/>
  <c r="DH62" i="19"/>
  <c r="DH63" i="19" s="1"/>
  <c r="DG62" i="19"/>
  <c r="DF62" i="19"/>
  <c r="DF63" i="19" s="1"/>
  <c r="DE62" i="19"/>
  <c r="DD62" i="19"/>
  <c r="DC62" i="19"/>
  <c r="DC63" i="19" s="1"/>
  <c r="DA62" i="19"/>
  <c r="DA63" i="19" s="1"/>
  <c r="CZ62" i="19"/>
  <c r="CZ63" i="19" s="1"/>
  <c r="CY62" i="19"/>
  <c r="CY63" i="19" s="1"/>
  <c r="CX62" i="19"/>
  <c r="CW62" i="19"/>
  <c r="CW63" i="19" s="1"/>
  <c r="CV62" i="19"/>
  <c r="CU62" i="19"/>
  <c r="CS62" i="19"/>
  <c r="CR62" i="19"/>
  <c r="CQ62" i="19"/>
  <c r="CQ63" i="19" s="1"/>
  <c r="CP62" i="19"/>
  <c r="CO62" i="19"/>
  <c r="CN62" i="19"/>
  <c r="CM62" i="19"/>
  <c r="CM63" i="19" s="1"/>
  <c r="CK62" i="19"/>
  <c r="CK63" i="19" s="1"/>
  <c r="CJ62" i="19"/>
  <c r="CJ63" i="19" s="1"/>
  <c r="CI62" i="19"/>
  <c r="CI63" i="19" s="1"/>
  <c r="CH62" i="19"/>
  <c r="CH63" i="19" s="1"/>
  <c r="CG62" i="19"/>
  <c r="CF62" i="19"/>
  <c r="CF63" i="19" s="1"/>
  <c r="CE62" i="19"/>
  <c r="CE63" i="19" s="1"/>
  <c r="CC62" i="19"/>
  <c r="CB62" i="19"/>
  <c r="CB63" i="19" s="1"/>
  <c r="CA62" i="19"/>
  <c r="CA63" i="19" s="1"/>
  <c r="BZ62" i="19"/>
  <c r="BY62" i="19"/>
  <c r="BY63" i="19" s="1"/>
  <c r="BX62" i="19"/>
  <c r="BX63" i="19" s="1"/>
  <c r="BW62" i="19"/>
  <c r="BW63" i="19" s="1"/>
  <c r="BU62" i="19"/>
  <c r="BT62" i="19"/>
  <c r="BS62" i="19"/>
  <c r="BS63" i="19" s="1"/>
  <c r="BR62" i="19"/>
  <c r="BQ62" i="19"/>
  <c r="BP62" i="19"/>
  <c r="BP63" i="19" s="1"/>
  <c r="BO62" i="19"/>
  <c r="BO63" i="19" s="1"/>
  <c r="BM62" i="19"/>
  <c r="BL62" i="19"/>
  <c r="BK62" i="19"/>
  <c r="BJ62" i="19"/>
  <c r="BJ63" i="19" s="1"/>
  <c r="BI62" i="19"/>
  <c r="BH62" i="19"/>
  <c r="BH63" i="19" s="1"/>
  <c r="BG62" i="19"/>
  <c r="BG63" i="19" s="1"/>
  <c r="BE62" i="19"/>
  <c r="BD62" i="19"/>
  <c r="BD63" i="19" s="1"/>
  <c r="BC62" i="19"/>
  <c r="BC63" i="19" s="1"/>
  <c r="BB62" i="19"/>
  <c r="BA62" i="19"/>
  <c r="AZ62" i="19"/>
  <c r="AZ63" i="19" s="1"/>
  <c r="AY62" i="19"/>
  <c r="AW62" i="19"/>
  <c r="AV62" i="19"/>
  <c r="AV63" i="19" s="1"/>
  <c r="AU62" i="19"/>
  <c r="AU63" i="19" s="1"/>
  <c r="AT62" i="19"/>
  <c r="AS62" i="19"/>
  <c r="AR62" i="19"/>
  <c r="AR63" i="19" s="1"/>
  <c r="AQ62" i="19"/>
  <c r="AQ63" i="19" s="1"/>
  <c r="AO62" i="19"/>
  <c r="AO63" i="19" s="1"/>
  <c r="AN62" i="19"/>
  <c r="AM62" i="19"/>
  <c r="AL62" i="19"/>
  <c r="AL63" i="19" s="1"/>
  <c r="AK62" i="19"/>
  <c r="AJ62" i="19"/>
  <c r="AJ63" i="19" s="1"/>
  <c r="AI62" i="19"/>
  <c r="AI63" i="19" s="1"/>
  <c r="AG62" i="19"/>
  <c r="AF62" i="19"/>
  <c r="AF63" i="19" s="1"/>
  <c r="AE62" i="19"/>
  <c r="AE63" i="19" s="1"/>
  <c r="AD62" i="19"/>
  <c r="AC62" i="19"/>
  <c r="AC63" i="19" s="1"/>
  <c r="AB62" i="19"/>
  <c r="AB63" i="19" s="1"/>
  <c r="AA62" i="19"/>
  <c r="Y62" i="19"/>
  <c r="X62" i="19"/>
  <c r="X63" i="19" s="1"/>
  <c r="W62" i="19"/>
  <c r="W63" i="19" s="1"/>
  <c r="V62" i="19"/>
  <c r="V63" i="19" s="1"/>
  <c r="U62" i="19"/>
  <c r="T62" i="19"/>
  <c r="S62" i="19"/>
  <c r="S63" i="19" s="1"/>
  <c r="Q62" i="19"/>
  <c r="Q63" i="19" s="1"/>
  <c r="P62" i="19"/>
  <c r="P63" i="19" s="1"/>
  <c r="O62" i="19"/>
  <c r="O63" i="19" s="1"/>
  <c r="N62" i="19"/>
  <c r="N63" i="19" s="1"/>
  <c r="M62" i="19"/>
  <c r="L62" i="19"/>
  <c r="L63" i="19" s="1"/>
  <c r="K62" i="19"/>
  <c r="K63" i="19" s="1"/>
  <c r="J62" i="19"/>
  <c r="J63" i="19" s="1"/>
  <c r="I62" i="19"/>
  <c r="H62" i="19"/>
  <c r="G62" i="19"/>
  <c r="G63" i="19" s="1"/>
  <c r="F62" i="19"/>
  <c r="E62" i="19"/>
  <c r="E63" i="19" s="1"/>
  <c r="EP61" i="19"/>
  <c r="EH61" i="19"/>
  <c r="DZ61" i="19"/>
  <c r="DR61" i="19"/>
  <c r="DJ61" i="19"/>
  <c r="DB61" i="19"/>
  <c r="CT61" i="19"/>
  <c r="CL61" i="19"/>
  <c r="CD61" i="19"/>
  <c r="BV61" i="19"/>
  <c r="BN61" i="19"/>
  <c r="BF61" i="19"/>
  <c r="EP60" i="19"/>
  <c r="EH60" i="19"/>
  <c r="DZ60" i="19"/>
  <c r="DR60" i="19"/>
  <c r="DJ60" i="19"/>
  <c r="DB60" i="19"/>
  <c r="CT60" i="19"/>
  <c r="CL60" i="19"/>
  <c r="CD60" i="19"/>
  <c r="BV60" i="19"/>
  <c r="BN60" i="19"/>
  <c r="BF60" i="19"/>
  <c r="BF62" i="19" s="1"/>
  <c r="BF63" i="19" s="1"/>
  <c r="AX60" i="19"/>
  <c r="AP60" i="19"/>
  <c r="AH60" i="19"/>
  <c r="Z60" i="19"/>
  <c r="R60" i="19"/>
  <c r="J60" i="19"/>
  <c r="EP59" i="19"/>
  <c r="EH59" i="19"/>
  <c r="DZ59" i="19"/>
  <c r="DR59" i="19"/>
  <c r="DJ59" i="19"/>
  <c r="DB59" i="19"/>
  <c r="DB62" i="19" s="1"/>
  <c r="DB63" i="19" s="1"/>
  <c r="CT59" i="19"/>
  <c r="CL59" i="19"/>
  <c r="CD59" i="19"/>
  <c r="BV59" i="19"/>
  <c r="BN59" i="19"/>
  <c r="BN62" i="19" s="1"/>
  <c r="BN63" i="19" s="1"/>
  <c r="BF59" i="19"/>
  <c r="AX59" i="19"/>
  <c r="AX62" i="19" s="1"/>
  <c r="AX63" i="19" s="1"/>
  <c r="AP59" i="19"/>
  <c r="AH59" i="19"/>
  <c r="AH62" i="19" s="1"/>
  <c r="AH63" i="19" s="1"/>
  <c r="Z59" i="19"/>
  <c r="R59" i="19"/>
  <c r="J59" i="19"/>
  <c r="EP58" i="19"/>
  <c r="EH58" i="19"/>
  <c r="EH62" i="19" s="1"/>
  <c r="EH63" i="19" s="1"/>
  <c r="DZ58" i="19"/>
  <c r="DR58" i="19"/>
  <c r="DR62" i="19" s="1"/>
  <c r="DR63" i="19" s="1"/>
  <c r="DJ58" i="19"/>
  <c r="DJ62" i="19" s="1"/>
  <c r="DJ63" i="19" s="1"/>
  <c r="DB58" i="19"/>
  <c r="CT58" i="19"/>
  <c r="CT62" i="19" s="1"/>
  <c r="CT63" i="19" s="1"/>
  <c r="CL58" i="19"/>
  <c r="CL62" i="19" s="1"/>
  <c r="CL63" i="19" s="1"/>
  <c r="CD58" i="19"/>
  <c r="CD62" i="19" s="1"/>
  <c r="CD63" i="19" s="1"/>
  <c r="BV58" i="19"/>
  <c r="BV62" i="19" s="1"/>
  <c r="BV63" i="19" s="1"/>
  <c r="BF58" i="19"/>
  <c r="AP58" i="19"/>
  <c r="AP62" i="19" s="1"/>
  <c r="Z58" i="19"/>
  <c r="Z62" i="19" s="1"/>
  <c r="Z63" i="19" s="1"/>
  <c r="EV57" i="19"/>
  <c r="EU57" i="19"/>
  <c r="ET57" i="19"/>
  <c r="ES57" i="19"/>
  <c r="ER57" i="19"/>
  <c r="EQ57" i="19"/>
  <c r="EP57" i="19"/>
  <c r="EO57" i="19"/>
  <c r="EO63" i="19" s="1"/>
  <c r="EN57" i="19"/>
  <c r="EM57" i="19"/>
  <c r="EL57" i="19"/>
  <c r="EK57" i="19"/>
  <c r="EJ57" i="19"/>
  <c r="EI57" i="19"/>
  <c r="EG57" i="19"/>
  <c r="EF57" i="19"/>
  <c r="EE57" i="19"/>
  <c r="ED57" i="19"/>
  <c r="EC57" i="19"/>
  <c r="EC63" i="19" s="1"/>
  <c r="EB57" i="19"/>
  <c r="EA57" i="19"/>
  <c r="DZ57" i="19"/>
  <c r="DY57" i="19"/>
  <c r="DX57" i="19"/>
  <c r="DW57" i="19"/>
  <c r="DV57" i="19"/>
  <c r="DU57" i="19"/>
  <c r="DT57" i="19"/>
  <c r="DS57" i="19"/>
  <c r="DQ57" i="19"/>
  <c r="DQ63" i="19" s="1"/>
  <c r="DP57" i="19"/>
  <c r="DO57" i="19"/>
  <c r="DN57" i="19"/>
  <c r="DM57" i="19"/>
  <c r="DL57" i="19"/>
  <c r="DK57" i="19"/>
  <c r="DI57" i="19"/>
  <c r="DH57" i="19"/>
  <c r="DG57" i="19"/>
  <c r="DF57" i="19"/>
  <c r="DE57" i="19"/>
  <c r="DE63" i="19" s="1"/>
  <c r="DD57" i="19"/>
  <c r="DC57" i="19"/>
  <c r="DB57" i="19"/>
  <c r="DA57" i="19"/>
  <c r="CZ57" i="19"/>
  <c r="CY57" i="19"/>
  <c r="CX57" i="19"/>
  <c r="CW57" i="19"/>
  <c r="CV57" i="19"/>
  <c r="CU57" i="19"/>
  <c r="CS57" i="19"/>
  <c r="CS63" i="19" s="1"/>
  <c r="CR57" i="19"/>
  <c r="CQ57" i="19"/>
  <c r="CP57" i="19"/>
  <c r="CO57" i="19"/>
  <c r="CN57" i="19"/>
  <c r="CM57" i="19"/>
  <c r="CK57" i="19"/>
  <c r="CJ57" i="19"/>
  <c r="CI57" i="19"/>
  <c r="CH57" i="19"/>
  <c r="CG57" i="19"/>
  <c r="CG63" i="19" s="1"/>
  <c r="CF57" i="19"/>
  <c r="CE57" i="19"/>
  <c r="CD57" i="19"/>
  <c r="CC57" i="19"/>
  <c r="CB57" i="19"/>
  <c r="CA57" i="19"/>
  <c r="BZ57" i="19"/>
  <c r="BY57" i="19"/>
  <c r="BX57" i="19"/>
  <c r="BW57" i="19"/>
  <c r="BV57" i="19"/>
  <c r="BU57" i="19"/>
  <c r="BU63" i="19" s="1"/>
  <c r="BT57" i="19"/>
  <c r="BS57" i="19"/>
  <c r="BR57" i="19"/>
  <c r="BQ57" i="19"/>
  <c r="BP57" i="19"/>
  <c r="BO57" i="19"/>
  <c r="BN57" i="19"/>
  <c r="BM57" i="19"/>
  <c r="BL57" i="19"/>
  <c r="BK57" i="19"/>
  <c r="BJ57" i="19"/>
  <c r="BI57" i="19"/>
  <c r="BI63" i="19" s="1"/>
  <c r="BH57" i="19"/>
  <c r="BG57" i="19"/>
  <c r="BF57" i="19"/>
  <c r="BE57" i="19"/>
  <c r="BD57" i="19"/>
  <c r="BC57" i="19"/>
  <c r="BB57" i="19"/>
  <c r="BA57" i="19"/>
  <c r="AZ57" i="19"/>
  <c r="AY57" i="19"/>
  <c r="AX57" i="19"/>
  <c r="AW57" i="19"/>
  <c r="AV57" i="19"/>
  <c r="AU57" i="19"/>
  <c r="AT57" i="19"/>
  <c r="AS57" i="19"/>
  <c r="AR57" i="19"/>
  <c r="AQ57" i="19"/>
  <c r="AP57" i="19"/>
  <c r="AO57" i="19"/>
  <c r="AN57" i="19"/>
  <c r="AM57" i="19"/>
  <c r="AL57" i="19"/>
  <c r="AK57" i="19"/>
  <c r="AJ57" i="19"/>
  <c r="AI57" i="19"/>
  <c r="AH57" i="19"/>
  <c r="AG57" i="19"/>
  <c r="AF57" i="19"/>
  <c r="AE57" i="19"/>
  <c r="AD57" i="19"/>
  <c r="AC57" i="19"/>
  <c r="AB57" i="19"/>
  <c r="AA57" i="19"/>
  <c r="Y57" i="19"/>
  <c r="Y63" i="19" s="1"/>
  <c r="X57" i="19"/>
  <c r="W57" i="19"/>
  <c r="V57" i="19"/>
  <c r="U57" i="19"/>
  <c r="T57" i="19"/>
  <c r="S57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F57" i="19"/>
  <c r="E57" i="19"/>
  <c r="EP56" i="19"/>
  <c r="EH56" i="19"/>
  <c r="EH57" i="19" s="1"/>
  <c r="DZ56" i="19"/>
  <c r="DR56" i="19"/>
  <c r="DR57" i="19" s="1"/>
  <c r="DJ56" i="19"/>
  <c r="DJ57" i="19" s="1"/>
  <c r="DB56" i="19"/>
  <c r="CT56" i="19"/>
  <c r="CT57" i="19" s="1"/>
  <c r="CL56" i="19"/>
  <c r="CL57" i="19" s="1"/>
  <c r="CD56" i="19"/>
  <c r="BV56" i="19"/>
  <c r="Z55" i="19"/>
  <c r="Z54" i="19"/>
  <c r="Z57" i="19" s="1"/>
  <c r="EG53" i="19"/>
  <c r="ED53" i="19"/>
  <c r="DM53" i="19"/>
  <c r="DF53" i="19"/>
  <c r="DA53" i="19"/>
  <c r="CY53" i="19"/>
  <c r="CK53" i="19"/>
  <c r="CH53" i="19"/>
  <c r="BY53" i="19"/>
  <c r="BM53" i="19"/>
  <c r="BJ53" i="19"/>
  <c r="BA53" i="19"/>
  <c r="AW53" i="19"/>
  <c r="AS53" i="19"/>
  <c r="AL53" i="19"/>
  <c r="AG53" i="19"/>
  <c r="S53" i="19"/>
  <c r="Q53" i="19"/>
  <c r="N53" i="19"/>
  <c r="EV52" i="19"/>
  <c r="EV53" i="19" s="1"/>
  <c r="EU52" i="19"/>
  <c r="ET52" i="19"/>
  <c r="ET53" i="19" s="1"/>
  <c r="ES52" i="19"/>
  <c r="ES53" i="19" s="1"/>
  <c r="ER52" i="19"/>
  <c r="ER53" i="19" s="1"/>
  <c r="EQ52" i="19"/>
  <c r="EQ53" i="19" s="1"/>
  <c r="EO52" i="19"/>
  <c r="EO53" i="19" s="1"/>
  <c r="EN52" i="19"/>
  <c r="EN53" i="19" s="1"/>
  <c r="EM52" i="19"/>
  <c r="EL52" i="19"/>
  <c r="EL53" i="19" s="1"/>
  <c r="EK52" i="19"/>
  <c r="EK53" i="19" s="1"/>
  <c r="EJ52" i="19"/>
  <c r="EI52" i="19"/>
  <c r="EG52" i="19"/>
  <c r="EF52" i="19"/>
  <c r="EF53" i="19" s="1"/>
  <c r="EE52" i="19"/>
  <c r="ED52" i="19"/>
  <c r="EC52" i="19"/>
  <c r="EC53" i="19" s="1"/>
  <c r="EB52" i="19"/>
  <c r="EB53" i="19" s="1"/>
  <c r="EA52" i="19"/>
  <c r="DY52" i="19"/>
  <c r="DY53" i="19" s="1"/>
  <c r="DX52" i="19"/>
  <c r="DW52" i="19"/>
  <c r="DV52" i="19"/>
  <c r="DV53" i="19" s="1"/>
  <c r="DU52" i="19"/>
  <c r="DU53" i="19" s="1"/>
  <c r="DT52" i="19"/>
  <c r="DT53" i="19" s="1"/>
  <c r="DS52" i="19"/>
  <c r="DQ52" i="19"/>
  <c r="DQ53" i="19" s="1"/>
  <c r="DP52" i="19"/>
  <c r="DP53" i="19" s="1"/>
  <c r="DO52" i="19"/>
  <c r="DO53" i="19" s="1"/>
  <c r="DN52" i="19"/>
  <c r="DN53" i="19" s="1"/>
  <c r="DM52" i="19"/>
  <c r="DL52" i="19"/>
  <c r="DK52" i="19"/>
  <c r="DJ52" i="19"/>
  <c r="DI52" i="19"/>
  <c r="DI53" i="19" s="1"/>
  <c r="DH52" i="19"/>
  <c r="DH53" i="19" s="1"/>
  <c r="DG52" i="19"/>
  <c r="DF52" i="19"/>
  <c r="DE52" i="19"/>
  <c r="DE53" i="19" s="1"/>
  <c r="DD52" i="19"/>
  <c r="DC52" i="19"/>
  <c r="DA52" i="19"/>
  <c r="CZ52" i="19"/>
  <c r="CY52" i="19"/>
  <c r="CX52" i="19"/>
  <c r="CX53" i="19" s="1"/>
  <c r="CW52" i="19"/>
  <c r="CW53" i="19" s="1"/>
  <c r="CV52" i="19"/>
  <c r="CV53" i="19" s="1"/>
  <c r="CU52" i="19"/>
  <c r="CS52" i="19"/>
  <c r="CS53" i="19" s="1"/>
  <c r="CR52" i="19"/>
  <c r="CQ52" i="19"/>
  <c r="CP52" i="19"/>
  <c r="CP53" i="19" s="1"/>
  <c r="CO52" i="19"/>
  <c r="CO53" i="19" s="1"/>
  <c r="CN52" i="19"/>
  <c r="CM52" i="19"/>
  <c r="CK52" i="19"/>
  <c r="CJ52" i="19"/>
  <c r="CJ53" i="19" s="1"/>
  <c r="CI52" i="19"/>
  <c r="CI53" i="19" s="1"/>
  <c r="CH52" i="19"/>
  <c r="CG52" i="19"/>
  <c r="CG53" i="19" s="1"/>
  <c r="CF52" i="19"/>
  <c r="CE52" i="19"/>
  <c r="CE53" i="19" s="1"/>
  <c r="CC52" i="19"/>
  <c r="CC53" i="19" s="1"/>
  <c r="CB52" i="19"/>
  <c r="CA52" i="19"/>
  <c r="BZ52" i="19"/>
  <c r="BZ53" i="19" s="1"/>
  <c r="BY52" i="19"/>
  <c r="BX52" i="19"/>
  <c r="BX53" i="19" s="1"/>
  <c r="BW52" i="19"/>
  <c r="BU52" i="19"/>
  <c r="BU53" i="19" s="1"/>
  <c r="BT52" i="19"/>
  <c r="BS52" i="19"/>
  <c r="BS53" i="19" s="1"/>
  <c r="BR52" i="19"/>
  <c r="BR53" i="19" s="1"/>
  <c r="BQ52" i="19"/>
  <c r="BQ53" i="19" s="1"/>
  <c r="BP52" i="19"/>
  <c r="BP53" i="19" s="1"/>
  <c r="BO52" i="19"/>
  <c r="BN52" i="19"/>
  <c r="BM52" i="19"/>
  <c r="BL52" i="19"/>
  <c r="BL53" i="19" s="1"/>
  <c r="BK52" i="19"/>
  <c r="BK53" i="19" s="1"/>
  <c r="BJ52" i="19"/>
  <c r="BI52" i="19"/>
  <c r="BI53" i="19" s="1"/>
  <c r="BH52" i="19"/>
  <c r="BG52" i="19"/>
  <c r="BE52" i="19"/>
  <c r="BE53" i="19" s="1"/>
  <c r="BD52" i="19"/>
  <c r="BD53" i="19" s="1"/>
  <c r="BC52" i="19"/>
  <c r="BB52" i="19"/>
  <c r="BB53" i="19" s="1"/>
  <c r="BA52" i="19"/>
  <c r="AZ52" i="19"/>
  <c r="AZ53" i="19" s="1"/>
  <c r="AY52" i="19"/>
  <c r="AW52" i="19"/>
  <c r="AV52" i="19"/>
  <c r="AV53" i="19" s="1"/>
  <c r="AU52" i="19"/>
  <c r="AU53" i="19" s="1"/>
  <c r="AT52" i="19"/>
  <c r="AT53" i="19" s="1"/>
  <c r="AS52" i="19"/>
  <c r="AR52" i="19"/>
  <c r="AR53" i="19" s="1"/>
  <c r="AQ52" i="19"/>
  <c r="AP52" i="19"/>
  <c r="AO52" i="19"/>
  <c r="AO53" i="19" s="1"/>
  <c r="AN52" i="19"/>
  <c r="AN53" i="19" s="1"/>
  <c r="AM52" i="19"/>
  <c r="AL52" i="19"/>
  <c r="AK52" i="19"/>
  <c r="AK53" i="19" s="1"/>
  <c r="AJ52" i="19"/>
  <c r="AJ53" i="19" s="1"/>
  <c r="AI52" i="19"/>
  <c r="AI53" i="19" s="1"/>
  <c r="AG52" i="19"/>
  <c r="AF52" i="19"/>
  <c r="AE52" i="19"/>
  <c r="AD52" i="19"/>
  <c r="AD53" i="19" s="1"/>
  <c r="AC52" i="19"/>
  <c r="AC53" i="19" s="1"/>
  <c r="AB52" i="19"/>
  <c r="AB53" i="19" s="1"/>
  <c r="AA52" i="19"/>
  <c r="Y52" i="19"/>
  <c r="X52" i="19"/>
  <c r="W52" i="19"/>
  <c r="V52" i="19"/>
  <c r="V53" i="19" s="1"/>
  <c r="U52" i="19"/>
  <c r="U53" i="19" s="1"/>
  <c r="T52" i="19"/>
  <c r="S52" i="19"/>
  <c r="R52" i="19"/>
  <c r="Q52" i="19"/>
  <c r="P52" i="19"/>
  <c r="P53" i="19" s="1"/>
  <c r="O52" i="19"/>
  <c r="O53" i="19" s="1"/>
  <c r="N52" i="19"/>
  <c r="M52" i="19"/>
  <c r="M53" i="19" s="1"/>
  <c r="L52" i="19"/>
  <c r="K52" i="19"/>
  <c r="I52" i="19"/>
  <c r="I53" i="19" s="1"/>
  <c r="H52" i="19"/>
  <c r="H53" i="19" s="1"/>
  <c r="G52" i="19"/>
  <c r="F52" i="19"/>
  <c r="F53" i="19" s="1"/>
  <c r="E52" i="19"/>
  <c r="E53" i="19" s="1"/>
  <c r="EP51" i="19"/>
  <c r="EH51" i="19"/>
  <c r="DZ51" i="19"/>
  <c r="DR51" i="19"/>
  <c r="DJ51" i="19"/>
  <c r="DB51" i="19"/>
  <c r="CT51" i="19"/>
  <c r="CL51" i="19"/>
  <c r="CD51" i="19"/>
  <c r="BV51" i="19"/>
  <c r="EP50" i="19"/>
  <c r="EH50" i="19"/>
  <c r="DZ50" i="19"/>
  <c r="DR50" i="19"/>
  <c r="DJ50" i="19"/>
  <c r="DB50" i="19"/>
  <c r="DB52" i="19" s="1"/>
  <c r="CT50" i="19"/>
  <c r="CL50" i="19"/>
  <c r="CD50" i="19"/>
  <c r="CD52" i="19" s="1"/>
  <c r="BV50" i="19"/>
  <c r="BN50" i="19"/>
  <c r="BF50" i="19"/>
  <c r="AX50" i="19"/>
  <c r="AP50" i="19"/>
  <c r="AH50" i="19"/>
  <c r="Z50" i="19"/>
  <c r="R50" i="19"/>
  <c r="J50" i="19"/>
  <c r="J52" i="19" s="1"/>
  <c r="EP49" i="19"/>
  <c r="EH49" i="19"/>
  <c r="EH52" i="19" s="1"/>
  <c r="DZ49" i="19"/>
  <c r="DZ52" i="19" s="1"/>
  <c r="DR49" i="19"/>
  <c r="DR52" i="19" s="1"/>
  <c r="DJ49" i="19"/>
  <c r="DB49" i="19"/>
  <c r="CT49" i="19"/>
  <c r="CT52" i="19" s="1"/>
  <c r="CT53" i="19" s="1"/>
  <c r="CL49" i="19"/>
  <c r="CL52" i="19" s="1"/>
  <c r="CL53" i="19" s="1"/>
  <c r="CD49" i="19"/>
  <c r="BV49" i="19"/>
  <c r="BV52" i="19" s="1"/>
  <c r="BN49" i="19"/>
  <c r="BF49" i="19"/>
  <c r="BF52" i="19" s="1"/>
  <c r="AX49" i="19"/>
  <c r="AP49" i="19"/>
  <c r="AH49" i="19"/>
  <c r="AH52" i="19" s="1"/>
  <c r="AH53" i="19" s="1"/>
  <c r="Z49" i="19"/>
  <c r="Z52" i="19" s="1"/>
  <c r="R49" i="19"/>
  <c r="J49" i="19"/>
  <c r="EV48" i="19"/>
  <c r="EU48" i="19"/>
  <c r="EU53" i="19" s="1"/>
  <c r="ET48" i="19"/>
  <c r="ES48" i="19"/>
  <c r="ER48" i="19"/>
  <c r="EQ48" i="19"/>
  <c r="EO48" i="19"/>
  <c r="EN48" i="19"/>
  <c r="EM48" i="19"/>
  <c r="EL48" i="19"/>
  <c r="EK48" i="19"/>
  <c r="EJ48" i="19"/>
  <c r="EI48" i="19"/>
  <c r="EI53" i="19" s="1"/>
  <c r="EG48" i="19"/>
  <c r="EF48" i="19"/>
  <c r="EE48" i="19"/>
  <c r="ED48" i="19"/>
  <c r="EC48" i="19"/>
  <c r="EB48" i="19"/>
  <c r="EA48" i="19"/>
  <c r="DY48" i="19"/>
  <c r="DX48" i="19"/>
  <c r="DW48" i="19"/>
  <c r="DW53" i="19" s="1"/>
  <c r="DV48" i="19"/>
  <c r="DU48" i="19"/>
  <c r="DT48" i="19"/>
  <c r="DS48" i="19"/>
  <c r="DQ48" i="19"/>
  <c r="DP48" i="19"/>
  <c r="DO48" i="19"/>
  <c r="DN48" i="19"/>
  <c r="DM48" i="19"/>
  <c r="DL48" i="19"/>
  <c r="DK48" i="19"/>
  <c r="DK53" i="19" s="1"/>
  <c r="DI48" i="19"/>
  <c r="DH48" i="19"/>
  <c r="DG48" i="19"/>
  <c r="DF48" i="19"/>
  <c r="DE48" i="19"/>
  <c r="DD48" i="19"/>
  <c r="DC48" i="19"/>
  <c r="DA48" i="19"/>
  <c r="CZ48" i="19"/>
  <c r="CY48" i="19"/>
  <c r="CX48" i="19"/>
  <c r="CW48" i="19"/>
  <c r="CV48" i="19"/>
  <c r="CU48" i="19"/>
  <c r="CS48" i="19"/>
  <c r="CR48" i="19"/>
  <c r="CQ48" i="19"/>
  <c r="CP48" i="19"/>
  <c r="CO48" i="19"/>
  <c r="CN48" i="19"/>
  <c r="CM48" i="19"/>
  <c r="CM53" i="19" s="1"/>
  <c r="CK48" i="19"/>
  <c r="CJ48" i="19"/>
  <c r="CI48" i="19"/>
  <c r="CH48" i="19"/>
  <c r="CG48" i="19"/>
  <c r="CF48" i="19"/>
  <c r="CE48" i="19"/>
  <c r="CC48" i="19"/>
  <c r="CB48" i="19"/>
  <c r="CA48" i="19"/>
  <c r="CA53" i="19" s="1"/>
  <c r="BZ48" i="19"/>
  <c r="BY48" i="19"/>
  <c r="BX48" i="19"/>
  <c r="BW48" i="19"/>
  <c r="BU48" i="19"/>
  <c r="BT48" i="19"/>
  <c r="BS48" i="19"/>
  <c r="BR48" i="19"/>
  <c r="BQ48" i="19"/>
  <c r="BP48" i="19"/>
  <c r="BO48" i="19"/>
  <c r="BO53" i="19" s="1"/>
  <c r="BM48" i="19"/>
  <c r="BL48" i="19"/>
  <c r="BK48" i="19"/>
  <c r="BJ48" i="19"/>
  <c r="BI48" i="19"/>
  <c r="BH48" i="19"/>
  <c r="BG48" i="19"/>
  <c r="BE48" i="19"/>
  <c r="BD48" i="19"/>
  <c r="BC48" i="19"/>
  <c r="BC53" i="19" s="1"/>
  <c r="BB48" i="19"/>
  <c r="BA48" i="19"/>
  <c r="AZ48" i="19"/>
  <c r="AY48" i="19"/>
  <c r="AW48" i="19"/>
  <c r="AV48" i="19"/>
  <c r="AU48" i="19"/>
  <c r="AT48" i="19"/>
  <c r="AS48" i="19"/>
  <c r="AR48" i="19"/>
  <c r="AQ48" i="19"/>
  <c r="AQ53" i="19" s="1"/>
  <c r="AO48" i="19"/>
  <c r="AN48" i="19"/>
  <c r="AM48" i="19"/>
  <c r="AL48" i="19"/>
  <c r="AK48" i="19"/>
  <c r="AJ48" i="19"/>
  <c r="AI48" i="19"/>
  <c r="AG48" i="19"/>
  <c r="AF48" i="19"/>
  <c r="AE48" i="19"/>
  <c r="AE53" i="19" s="1"/>
  <c r="AD48" i="19"/>
  <c r="AC48" i="19"/>
  <c r="AB48" i="19"/>
  <c r="AA48" i="19"/>
  <c r="Y48" i="19"/>
  <c r="Y53" i="19" s="1"/>
  <c r="X48" i="19"/>
  <c r="W48" i="19"/>
  <c r="V48" i="19"/>
  <c r="U48" i="19"/>
  <c r="T48" i="19"/>
  <c r="S48" i="19"/>
  <c r="Q48" i="19"/>
  <c r="P48" i="19"/>
  <c r="O48" i="19"/>
  <c r="N48" i="19"/>
  <c r="M48" i="19"/>
  <c r="L48" i="19"/>
  <c r="K48" i="19"/>
  <c r="I48" i="19"/>
  <c r="H48" i="19"/>
  <c r="G48" i="19"/>
  <c r="G53" i="19" s="1"/>
  <c r="F48" i="19"/>
  <c r="E48" i="19"/>
  <c r="EP47" i="19"/>
  <c r="EH47" i="19"/>
  <c r="DZ47" i="19"/>
  <c r="DR47" i="19"/>
  <c r="DJ47" i="19"/>
  <c r="DB47" i="19"/>
  <c r="CT47" i="19"/>
  <c r="CL47" i="19"/>
  <c r="CD47" i="19"/>
  <c r="BV47" i="19"/>
  <c r="EP46" i="19"/>
  <c r="EH46" i="19"/>
  <c r="DZ46" i="19"/>
  <c r="DR46" i="19"/>
  <c r="DJ46" i="19"/>
  <c r="DB46" i="19"/>
  <c r="CT46" i="19"/>
  <c r="CL46" i="19"/>
  <c r="CD46" i="19"/>
  <c r="BV46" i="19"/>
  <c r="BN45" i="19"/>
  <c r="BF45" i="19"/>
  <c r="AX45" i="19"/>
  <c r="AP45" i="19"/>
  <c r="AH45" i="19"/>
  <c r="Z45" i="19"/>
  <c r="R45" i="19"/>
  <c r="J45" i="19"/>
  <c r="EP44" i="19"/>
  <c r="EH44" i="19"/>
  <c r="DZ44" i="19"/>
  <c r="DR44" i="19"/>
  <c r="DJ44" i="19"/>
  <c r="DB44" i="19"/>
  <c r="CT44" i="19"/>
  <c r="CL44" i="19"/>
  <c r="CD44" i="19"/>
  <c r="BV44" i="19"/>
  <c r="BN44" i="19"/>
  <c r="BF44" i="19"/>
  <c r="AX44" i="19"/>
  <c r="AP44" i="19"/>
  <c r="AH44" i="19"/>
  <c r="Z44" i="19"/>
  <c r="R44" i="19"/>
  <c r="J44" i="19"/>
  <c r="EP43" i="19"/>
  <c r="EH43" i="19"/>
  <c r="DZ43" i="19"/>
  <c r="DR43" i="19"/>
  <c r="DJ43" i="19"/>
  <c r="DB43" i="19"/>
  <c r="CT43" i="19"/>
  <c r="CL43" i="19"/>
  <c r="CD43" i="19"/>
  <c r="BV43" i="19"/>
  <c r="BN43" i="19"/>
  <c r="BF43" i="19"/>
  <c r="AX43" i="19"/>
  <c r="AP43" i="19"/>
  <c r="AH43" i="19"/>
  <c r="Z43" i="19"/>
  <c r="R43" i="19"/>
  <c r="J43" i="19"/>
  <c r="EP42" i="19"/>
  <c r="EH42" i="19"/>
  <c r="DZ42" i="19"/>
  <c r="DR42" i="19"/>
  <c r="DJ42" i="19"/>
  <c r="DB42" i="19"/>
  <c r="CT42" i="19"/>
  <c r="CL42" i="19"/>
  <c r="CD42" i="19"/>
  <c r="BV42" i="19"/>
  <c r="BN42" i="19"/>
  <c r="BF42" i="19"/>
  <c r="AX42" i="19"/>
  <c r="AP42" i="19"/>
  <c r="AH42" i="19"/>
  <c r="Z42" i="19"/>
  <c r="R42" i="19"/>
  <c r="J42" i="19"/>
  <c r="EP41" i="19"/>
  <c r="EH41" i="19"/>
  <c r="DZ41" i="19"/>
  <c r="DZ48" i="19" s="1"/>
  <c r="DR41" i="19"/>
  <c r="DJ41" i="19"/>
  <c r="DB41" i="19"/>
  <c r="CT41" i="19"/>
  <c r="CT48" i="19" s="1"/>
  <c r="CL41" i="19"/>
  <c r="CL48" i="19" s="1"/>
  <c r="CD41" i="19"/>
  <c r="CD48" i="19" s="1"/>
  <c r="BV41" i="19"/>
  <c r="BN41" i="19"/>
  <c r="BF41" i="19"/>
  <c r="AX41" i="19"/>
  <c r="AP41" i="19"/>
  <c r="AH41" i="19"/>
  <c r="Z41" i="19"/>
  <c r="R41" i="19"/>
  <c r="J41" i="19"/>
  <c r="BN40" i="19"/>
  <c r="BN48" i="19" s="1"/>
  <c r="BF40" i="19"/>
  <c r="BF48" i="19" s="1"/>
  <c r="AX40" i="19"/>
  <c r="AX48" i="19" s="1"/>
  <c r="AP40" i="19"/>
  <c r="AH40" i="19"/>
  <c r="AH48" i="19" s="1"/>
  <c r="Z40" i="19"/>
  <c r="R40" i="19"/>
  <c r="R48" i="19" s="1"/>
  <c r="J40" i="19"/>
  <c r="CU39" i="19"/>
  <c r="BX39" i="19"/>
  <c r="AN39" i="19"/>
  <c r="P39" i="19"/>
  <c r="EV38" i="19"/>
  <c r="EU38" i="19"/>
  <c r="ET38" i="19"/>
  <c r="ES38" i="19"/>
  <c r="ES39" i="19" s="1"/>
  <c r="ER38" i="19"/>
  <c r="ER39" i="19" s="1"/>
  <c r="EQ38" i="19"/>
  <c r="EQ39" i="19" s="1"/>
  <c r="EO38" i="19"/>
  <c r="EO39" i="19" s="1"/>
  <c r="EN38" i="19"/>
  <c r="EN39" i="19" s="1"/>
  <c r="EM38" i="19"/>
  <c r="EL38" i="19"/>
  <c r="EK38" i="19"/>
  <c r="EJ38" i="19"/>
  <c r="EI38" i="19"/>
  <c r="EG38" i="19"/>
  <c r="EG39" i="19" s="1"/>
  <c r="EF38" i="19"/>
  <c r="EF39" i="19" s="1"/>
  <c r="EE38" i="19"/>
  <c r="EE39" i="19" s="1"/>
  <c r="ED38" i="19"/>
  <c r="ED39" i="19" s="1"/>
  <c r="EC38" i="19"/>
  <c r="EC39" i="19" s="1"/>
  <c r="EB38" i="19"/>
  <c r="EB39" i="19" s="1"/>
  <c r="EA38" i="19"/>
  <c r="DY38" i="19"/>
  <c r="DX38" i="19"/>
  <c r="DW38" i="19"/>
  <c r="DV38" i="19"/>
  <c r="DU38" i="19"/>
  <c r="DU39" i="19" s="1"/>
  <c r="DT38" i="19"/>
  <c r="DS38" i="19"/>
  <c r="DQ38" i="19"/>
  <c r="DQ39" i="19" s="1"/>
  <c r="DP38" i="19"/>
  <c r="DP39" i="19" s="1"/>
  <c r="DO38" i="19"/>
  <c r="DO39" i="19" s="1"/>
  <c r="DN38" i="19"/>
  <c r="DM38" i="19"/>
  <c r="DL38" i="19"/>
  <c r="DK38" i="19"/>
  <c r="DI38" i="19"/>
  <c r="DI39" i="19" s="1"/>
  <c r="DH38" i="19"/>
  <c r="DH39" i="19" s="1"/>
  <c r="DG38" i="19"/>
  <c r="DG39" i="19" s="1"/>
  <c r="DF38" i="19"/>
  <c r="DF39" i="19" s="1"/>
  <c r="DE38" i="19"/>
  <c r="DE39" i="19" s="1"/>
  <c r="DD38" i="19"/>
  <c r="DD39" i="19" s="1"/>
  <c r="DC38" i="19"/>
  <c r="DC39" i="19" s="1"/>
  <c r="DA38" i="19"/>
  <c r="CZ38" i="19"/>
  <c r="CY38" i="19"/>
  <c r="CY39" i="19" s="1"/>
  <c r="CX38" i="19"/>
  <c r="CW38" i="19"/>
  <c r="CW39" i="19" s="1"/>
  <c r="CV38" i="19"/>
  <c r="CV39" i="19" s="1"/>
  <c r="CU38" i="19"/>
  <c r="CS38" i="19"/>
  <c r="CR38" i="19"/>
  <c r="CR39" i="19" s="1"/>
  <c r="CQ38" i="19"/>
  <c r="CQ39" i="19" s="1"/>
  <c r="CP38" i="19"/>
  <c r="CO38" i="19"/>
  <c r="CN38" i="19"/>
  <c r="CM38" i="19"/>
  <c r="CM39" i="19" s="1"/>
  <c r="CK38" i="19"/>
  <c r="CK39" i="19" s="1"/>
  <c r="CJ38" i="19"/>
  <c r="CJ39" i="19" s="1"/>
  <c r="CI38" i="19"/>
  <c r="CH38" i="19"/>
  <c r="CG38" i="19"/>
  <c r="CF38" i="19"/>
  <c r="CF39" i="19" s="1"/>
  <c r="CE38" i="19"/>
  <c r="CE39" i="19" s="1"/>
  <c r="CC38" i="19"/>
  <c r="CC39" i="19" s="1"/>
  <c r="CB38" i="19"/>
  <c r="CA38" i="19"/>
  <c r="BZ38" i="19"/>
  <c r="BY38" i="19"/>
  <c r="BX38" i="19"/>
  <c r="BW38" i="19"/>
  <c r="BW39" i="19" s="1"/>
  <c r="BU38" i="19"/>
  <c r="BT38" i="19"/>
  <c r="BT39" i="19" s="1"/>
  <c r="BS38" i="19"/>
  <c r="BS39" i="19" s="1"/>
  <c r="BR38" i="19"/>
  <c r="BR39" i="19" s="1"/>
  <c r="BQ38" i="19"/>
  <c r="BQ39" i="19" s="1"/>
  <c r="BP38" i="19"/>
  <c r="BO38" i="19"/>
  <c r="BM38" i="19"/>
  <c r="BM39" i="19" s="1"/>
  <c r="BL38" i="19"/>
  <c r="BL39" i="19" s="1"/>
  <c r="BK38" i="19"/>
  <c r="BK39" i="19" s="1"/>
  <c r="BJ38" i="19"/>
  <c r="BI38" i="19"/>
  <c r="BH38" i="19"/>
  <c r="BG38" i="19"/>
  <c r="BG39" i="19" s="1"/>
  <c r="BF38" i="19"/>
  <c r="BE38" i="19"/>
  <c r="BE39" i="19" s="1"/>
  <c r="BD38" i="19"/>
  <c r="BD39" i="19" s="1"/>
  <c r="BC38" i="19"/>
  <c r="BC39" i="19" s="1"/>
  <c r="BB38" i="19"/>
  <c r="BA38" i="19"/>
  <c r="BA39" i="19" s="1"/>
  <c r="AZ38" i="19"/>
  <c r="AZ39" i="19" s="1"/>
  <c r="AY38" i="19"/>
  <c r="AY39" i="19" s="1"/>
  <c r="AW38" i="19"/>
  <c r="AV38" i="19"/>
  <c r="AV39" i="19" s="1"/>
  <c r="AU38" i="19"/>
  <c r="AU39" i="19" s="1"/>
  <c r="AT38" i="19"/>
  <c r="AT39" i="19" s="1"/>
  <c r="AS38" i="19"/>
  <c r="AS39" i="19" s="1"/>
  <c r="AR38" i="19"/>
  <c r="AQ38" i="19"/>
  <c r="AO38" i="19"/>
  <c r="AN38" i="19"/>
  <c r="AM38" i="19"/>
  <c r="AM39" i="19" s="1"/>
  <c r="AL38" i="19"/>
  <c r="AK38" i="19"/>
  <c r="AJ38" i="19"/>
  <c r="AJ39" i="19" s="1"/>
  <c r="AI38" i="19"/>
  <c r="AI39" i="19" s="1"/>
  <c r="AG38" i="19"/>
  <c r="AG39" i="19" s="1"/>
  <c r="AF38" i="19"/>
  <c r="AE38" i="19"/>
  <c r="AD38" i="19"/>
  <c r="AC38" i="19"/>
  <c r="AC39" i="19" s="1"/>
  <c r="AB38" i="19"/>
  <c r="AB39" i="19" s="1"/>
  <c r="AA38" i="19"/>
  <c r="AA39" i="19" s="1"/>
  <c r="Y38" i="19"/>
  <c r="X38" i="19"/>
  <c r="W38" i="19"/>
  <c r="W39" i="19" s="1"/>
  <c r="V38" i="19"/>
  <c r="V39" i="19" s="1"/>
  <c r="U38" i="19"/>
  <c r="U39" i="19" s="1"/>
  <c r="T38" i="19"/>
  <c r="T39" i="19" s="1"/>
  <c r="S38" i="19"/>
  <c r="Q38" i="19"/>
  <c r="Q39" i="19" s="1"/>
  <c r="P38" i="19"/>
  <c r="O38" i="19"/>
  <c r="O39" i="19" s="1"/>
  <c r="N38" i="19"/>
  <c r="M38" i="19"/>
  <c r="M39" i="19" s="1"/>
  <c r="L38" i="19"/>
  <c r="L39" i="19" s="1"/>
  <c r="K38" i="19"/>
  <c r="K39" i="19" s="1"/>
  <c r="J38" i="19"/>
  <c r="J39" i="19" s="1"/>
  <c r="I38" i="19"/>
  <c r="I39" i="19" s="1"/>
  <c r="H38" i="19"/>
  <c r="H39" i="19" s="1"/>
  <c r="G38" i="19"/>
  <c r="G39" i="19" s="1"/>
  <c r="F38" i="19"/>
  <c r="E38" i="19"/>
  <c r="E39" i="19" s="1"/>
  <c r="EP37" i="19"/>
  <c r="EH37" i="19"/>
  <c r="DZ37" i="19"/>
  <c r="DR37" i="19"/>
  <c r="DJ37" i="19"/>
  <c r="DB37" i="19"/>
  <c r="CT37" i="19"/>
  <c r="CL37" i="19"/>
  <c r="CD37" i="19"/>
  <c r="EP36" i="19"/>
  <c r="EH36" i="19"/>
  <c r="DZ36" i="19"/>
  <c r="DR36" i="19"/>
  <c r="DJ36" i="19"/>
  <c r="DB36" i="19"/>
  <c r="EP35" i="19"/>
  <c r="EH35" i="19"/>
  <c r="DZ35" i="19"/>
  <c r="DR35" i="19"/>
  <c r="DJ35" i="19"/>
  <c r="DB35" i="19"/>
  <c r="CT35" i="19"/>
  <c r="CL35" i="19"/>
  <c r="CD35" i="19"/>
  <c r="BV35" i="19"/>
  <c r="BN35" i="19"/>
  <c r="BF35" i="19"/>
  <c r="AX35" i="19"/>
  <c r="EP34" i="19"/>
  <c r="EH34" i="19"/>
  <c r="DZ34" i="19"/>
  <c r="DR34" i="19"/>
  <c r="DJ34" i="19"/>
  <c r="DB34" i="19"/>
  <c r="CT34" i="19"/>
  <c r="CL34" i="19"/>
  <c r="CD34" i="19"/>
  <c r="BV34" i="19"/>
  <c r="BN34" i="19"/>
  <c r="BF34" i="19"/>
  <c r="AX34" i="19"/>
  <c r="AP34" i="19"/>
  <c r="AH34" i="19"/>
  <c r="Z34" i="19"/>
  <c r="R34" i="19"/>
  <c r="J34" i="19"/>
  <c r="EP33" i="19"/>
  <c r="EH33" i="19"/>
  <c r="DZ33" i="19"/>
  <c r="DR33" i="19"/>
  <c r="DJ33" i="19"/>
  <c r="DB33" i="19"/>
  <c r="CT33" i="19"/>
  <c r="CL33" i="19"/>
  <c r="CD33" i="19"/>
  <c r="BV33" i="19"/>
  <c r="BN33" i="19"/>
  <c r="BF33" i="19"/>
  <c r="AX33" i="19"/>
  <c r="AP33" i="19"/>
  <c r="AH33" i="19"/>
  <c r="Z33" i="19"/>
  <c r="R33" i="19"/>
  <c r="J33" i="19"/>
  <c r="EP32" i="19"/>
  <c r="EP38" i="19" s="1"/>
  <c r="EP39" i="19" s="1"/>
  <c r="EH32" i="19"/>
  <c r="EH38" i="19" s="1"/>
  <c r="EH39" i="19" s="1"/>
  <c r="DZ32" i="19"/>
  <c r="DR32" i="19"/>
  <c r="DJ32" i="19"/>
  <c r="DB32" i="19"/>
  <c r="CT32" i="19"/>
  <c r="CL32" i="19"/>
  <c r="CD32" i="19"/>
  <c r="BV32" i="19"/>
  <c r="BN32" i="19"/>
  <c r="BF32" i="19"/>
  <c r="AX32" i="19"/>
  <c r="AP32" i="19"/>
  <c r="AH32" i="19"/>
  <c r="AH38" i="19" s="1"/>
  <c r="Z32" i="19"/>
  <c r="R32" i="19"/>
  <c r="J32" i="19"/>
  <c r="EP31" i="19"/>
  <c r="EH31" i="19"/>
  <c r="DZ31" i="19"/>
  <c r="DR31" i="19"/>
  <c r="DR38" i="19" s="1"/>
  <c r="DR39" i="19" s="1"/>
  <c r="DJ31" i="19"/>
  <c r="DJ38" i="19" s="1"/>
  <c r="DJ39" i="19" s="1"/>
  <c r="DB31" i="19"/>
  <c r="CT31" i="19"/>
  <c r="CT38" i="19" s="1"/>
  <c r="CT39" i="19" s="1"/>
  <c r="CL31" i="19"/>
  <c r="CL38" i="19" s="1"/>
  <c r="CD31" i="19"/>
  <c r="CD38" i="19" s="1"/>
  <c r="BV31" i="19"/>
  <c r="BV38" i="19" s="1"/>
  <c r="BN31" i="19"/>
  <c r="BN38" i="19" s="1"/>
  <c r="BN39" i="19" s="1"/>
  <c r="BF31" i="19"/>
  <c r="AX31" i="19"/>
  <c r="AX38" i="19" s="1"/>
  <c r="AP31" i="19"/>
  <c r="AP38" i="19" s="1"/>
  <c r="AH31" i="19"/>
  <c r="Z31" i="19"/>
  <c r="Z38" i="19" s="1"/>
  <c r="Z39" i="19" s="1"/>
  <c r="R31" i="19"/>
  <c r="R38" i="19" s="1"/>
  <c r="R39" i="19" s="1"/>
  <c r="J31" i="19"/>
  <c r="EV30" i="19"/>
  <c r="EU30" i="19"/>
  <c r="EU39" i="19" s="1"/>
  <c r="ET30" i="19"/>
  <c r="ES30" i="19"/>
  <c r="ER30" i="19"/>
  <c r="EP30" i="19" s="1"/>
  <c r="EQ30" i="19"/>
  <c r="EO30" i="19"/>
  <c r="EN30" i="19"/>
  <c r="EM30" i="19"/>
  <c r="EM39" i="19" s="1"/>
  <c r="EL30" i="19"/>
  <c r="EL39" i="19" s="1"/>
  <c r="EK30" i="19"/>
  <c r="EJ30" i="19"/>
  <c r="EI30" i="19"/>
  <c r="EI39" i="19" s="1"/>
  <c r="EH30" i="19"/>
  <c r="EG30" i="19"/>
  <c r="EF30" i="19"/>
  <c r="EE30" i="19"/>
  <c r="ED30" i="19"/>
  <c r="EC30" i="19"/>
  <c r="EB30" i="19"/>
  <c r="EA30" i="19"/>
  <c r="EA39" i="19" s="1"/>
  <c r="DY30" i="19"/>
  <c r="DX30" i="19"/>
  <c r="DW30" i="19"/>
  <c r="DW39" i="19" s="1"/>
  <c r="DV30" i="19"/>
  <c r="DU30" i="19"/>
  <c r="DT30" i="19"/>
  <c r="DR30" i="19" s="1"/>
  <c r="DS30" i="19"/>
  <c r="DS39" i="19" s="1"/>
  <c r="DQ30" i="19"/>
  <c r="DP30" i="19"/>
  <c r="DO30" i="19"/>
  <c r="DN30" i="19"/>
  <c r="DN39" i="19" s="1"/>
  <c r="DM30" i="19"/>
  <c r="DL30" i="19"/>
  <c r="DK30" i="19"/>
  <c r="DK39" i="19" s="1"/>
  <c r="DJ30" i="19"/>
  <c r="DI30" i="19"/>
  <c r="DH30" i="19"/>
  <c r="DG30" i="19"/>
  <c r="DF30" i="19"/>
  <c r="DE30" i="19"/>
  <c r="DD30" i="19"/>
  <c r="DC30" i="19"/>
  <c r="DB30" i="19" s="1"/>
  <c r="DA30" i="19"/>
  <c r="CZ30" i="19"/>
  <c r="CY30" i="19"/>
  <c r="CX30" i="19"/>
  <c r="CW30" i="19"/>
  <c r="CV30" i="19"/>
  <c r="CU30" i="19"/>
  <c r="CS30" i="19"/>
  <c r="CR30" i="19"/>
  <c r="CQ30" i="19"/>
  <c r="CP30" i="19"/>
  <c r="CP39" i="19" s="1"/>
  <c r="CO30" i="19"/>
  <c r="CN30" i="19"/>
  <c r="CM30" i="19"/>
  <c r="CK30" i="19"/>
  <c r="CJ30" i="19"/>
  <c r="CI30" i="19"/>
  <c r="CI39" i="19" s="1"/>
  <c r="CH30" i="19"/>
  <c r="CG30" i="19"/>
  <c r="CF30" i="19"/>
  <c r="CE30" i="19"/>
  <c r="CC30" i="19"/>
  <c r="CB30" i="19"/>
  <c r="CB39" i="19" s="1"/>
  <c r="CA30" i="19"/>
  <c r="CA39" i="19" s="1"/>
  <c r="BZ30" i="19"/>
  <c r="BY30" i="19"/>
  <c r="BY39" i="19" s="1"/>
  <c r="BX30" i="19"/>
  <c r="BW30" i="19"/>
  <c r="BU30" i="19"/>
  <c r="BT30" i="19"/>
  <c r="BS30" i="19"/>
  <c r="BR30" i="19"/>
  <c r="BQ30" i="19"/>
  <c r="BP30" i="19"/>
  <c r="BP39" i="19" s="1"/>
  <c r="BO30" i="19"/>
  <c r="BO39" i="19" s="1"/>
  <c r="BN30" i="19"/>
  <c r="BM30" i="19"/>
  <c r="BL30" i="19"/>
  <c r="BK30" i="19"/>
  <c r="BJ30" i="19"/>
  <c r="BI30" i="19"/>
  <c r="BH30" i="19"/>
  <c r="BH39" i="19" s="1"/>
  <c r="BG30" i="19"/>
  <c r="BE30" i="19"/>
  <c r="BD30" i="19"/>
  <c r="BC30" i="19"/>
  <c r="BB30" i="19"/>
  <c r="BA30" i="19"/>
  <c r="AZ30" i="19"/>
  <c r="AY30" i="19"/>
  <c r="AW30" i="19"/>
  <c r="AV30" i="19"/>
  <c r="AU30" i="19"/>
  <c r="AT30" i="19"/>
  <c r="AS30" i="19"/>
  <c r="AR30" i="19"/>
  <c r="AR39" i="19" s="1"/>
  <c r="AQ30" i="19"/>
  <c r="AQ39" i="19" s="1"/>
  <c r="AO30" i="19"/>
  <c r="AO39" i="19" s="1"/>
  <c r="AN30" i="19"/>
  <c r="AM30" i="19"/>
  <c r="AL30" i="19"/>
  <c r="AK30" i="19"/>
  <c r="AJ30" i="19"/>
  <c r="AI30" i="19"/>
  <c r="AG30" i="19"/>
  <c r="AF30" i="19"/>
  <c r="AF39" i="19" s="1"/>
  <c r="AE30" i="19"/>
  <c r="AE39" i="19" s="1"/>
  <c r="AD30" i="19"/>
  <c r="AC30" i="19"/>
  <c r="AB30" i="19"/>
  <c r="AA30" i="19"/>
  <c r="Y30" i="19"/>
  <c r="Y39" i="19" s="1"/>
  <c r="X30" i="19"/>
  <c r="X39" i="19" s="1"/>
  <c r="W30" i="19"/>
  <c r="V30" i="19"/>
  <c r="U30" i="19"/>
  <c r="T30" i="19"/>
  <c r="S30" i="19"/>
  <c r="S39" i="19" s="1"/>
  <c r="R30" i="19"/>
  <c r="Q30" i="19"/>
  <c r="P30" i="19"/>
  <c r="O30" i="19"/>
  <c r="N30" i="19"/>
  <c r="M30" i="19"/>
  <c r="L30" i="19"/>
  <c r="K30" i="19"/>
  <c r="I30" i="19"/>
  <c r="H30" i="19"/>
  <c r="G30" i="19"/>
  <c r="F30" i="19"/>
  <c r="E30" i="19"/>
  <c r="AP29" i="19"/>
  <c r="AH29" i="19"/>
  <c r="Z29" i="19"/>
  <c r="R29" i="19"/>
  <c r="J29" i="19"/>
  <c r="DZ28" i="19"/>
  <c r="DR28" i="19"/>
  <c r="DJ28" i="19"/>
  <c r="DB28" i="19"/>
  <c r="CT28" i="19"/>
  <c r="CL28" i="19"/>
  <c r="CD28" i="19"/>
  <c r="BV28" i="19"/>
  <c r="BN28" i="19"/>
  <c r="CT27" i="19"/>
  <c r="CL27" i="19"/>
  <c r="CD27" i="19"/>
  <c r="BV27" i="19"/>
  <c r="BN27" i="19"/>
  <c r="BV26" i="19"/>
  <c r="BN26" i="19"/>
  <c r="BF26" i="19"/>
  <c r="AX26" i="19"/>
  <c r="AP26" i="19"/>
  <c r="AH26" i="19"/>
  <c r="Z26" i="19"/>
  <c r="R26" i="19"/>
  <c r="J26" i="19"/>
  <c r="EP25" i="19"/>
  <c r="EH25" i="19"/>
  <c r="DZ25" i="19"/>
  <c r="DR25" i="19"/>
  <c r="DJ25" i="19"/>
  <c r="DB25" i="19"/>
  <c r="CT25" i="19"/>
  <c r="CL25" i="19"/>
  <c r="CD25" i="19"/>
  <c r="BV25" i="19"/>
  <c r="BN25" i="19"/>
  <c r="BF25" i="19"/>
  <c r="AX25" i="19"/>
  <c r="AP25" i="19"/>
  <c r="AH25" i="19"/>
  <c r="Z25" i="19"/>
  <c r="R25" i="19"/>
  <c r="J25" i="19"/>
  <c r="EP24" i="19"/>
  <c r="EH24" i="19"/>
  <c r="DZ24" i="19"/>
  <c r="DR24" i="19"/>
  <c r="DJ24" i="19"/>
  <c r="DB24" i="19"/>
  <c r="CT24" i="19"/>
  <c r="CL24" i="19"/>
  <c r="CD24" i="19"/>
  <c r="BV24" i="19"/>
  <c r="BN24" i="19"/>
  <c r="BF24" i="19"/>
  <c r="AX24" i="19"/>
  <c r="AP24" i="19"/>
  <c r="AH24" i="19"/>
  <c r="Z24" i="19"/>
  <c r="R24" i="19"/>
  <c r="J24" i="19"/>
  <c r="EP23" i="19"/>
  <c r="EH23" i="19"/>
  <c r="DZ23" i="19"/>
  <c r="DR23" i="19"/>
  <c r="DJ23" i="19"/>
  <c r="DB23" i="19"/>
  <c r="CT23" i="19"/>
  <c r="CL23" i="19"/>
  <c r="CL30" i="19" s="1"/>
  <c r="CD23" i="19"/>
  <c r="BV23" i="19"/>
  <c r="BN23" i="19"/>
  <c r="BF23" i="19"/>
  <c r="AX23" i="19"/>
  <c r="AP23" i="19"/>
  <c r="AH23" i="19"/>
  <c r="AH30" i="19" s="1"/>
  <c r="Z23" i="19"/>
  <c r="R23" i="19"/>
  <c r="J23" i="19"/>
  <c r="EP22" i="19"/>
  <c r="EH22" i="19"/>
  <c r="DZ22" i="19"/>
  <c r="DR22" i="19"/>
  <c r="DJ22" i="19"/>
  <c r="DB22" i="19"/>
  <c r="CT22" i="19"/>
  <c r="CT30" i="19" s="1"/>
  <c r="CL22" i="19"/>
  <c r="CD22" i="19"/>
  <c r="CD30" i="19" s="1"/>
  <c r="BV22" i="19"/>
  <c r="BV30" i="19" s="1"/>
  <c r="BN22" i="19"/>
  <c r="BF22" i="19"/>
  <c r="BF30" i="19" s="1"/>
  <c r="AX22" i="19"/>
  <c r="AX30" i="19" s="1"/>
  <c r="AP22" i="19"/>
  <c r="AP30" i="19" s="1"/>
  <c r="AH22" i="19"/>
  <c r="Z22" i="19"/>
  <c r="Z30" i="19" s="1"/>
  <c r="R22" i="19"/>
  <c r="J22" i="19"/>
  <c r="J30" i="19" s="1"/>
  <c r="ED21" i="19"/>
  <c r="DF21" i="19"/>
  <c r="CH21" i="19"/>
  <c r="BJ21" i="19"/>
  <c r="AL21" i="19"/>
  <c r="N21" i="19"/>
  <c r="EV20" i="19"/>
  <c r="EV65" i="19" s="1"/>
  <c r="EU20" i="19"/>
  <c r="EU65" i="19" s="1"/>
  <c r="ET20" i="19"/>
  <c r="ET65" i="19" s="1"/>
  <c r="ES20" i="19"/>
  <c r="ES65" i="19" s="1"/>
  <c r="ER20" i="19"/>
  <c r="ER65" i="19" s="1"/>
  <c r="EQ20" i="19"/>
  <c r="EQ65" i="19" s="1"/>
  <c r="EO20" i="19"/>
  <c r="EO65" i="19" s="1"/>
  <c r="EN20" i="19"/>
  <c r="EN65" i="19" s="1"/>
  <c r="EM20" i="19"/>
  <c r="EM65" i="19" s="1"/>
  <c r="EL20" i="19"/>
  <c r="EL65" i="19" s="1"/>
  <c r="EK20" i="19"/>
  <c r="EK65" i="19" s="1"/>
  <c r="EJ20" i="19"/>
  <c r="EJ65" i="19" s="1"/>
  <c r="EI20" i="19"/>
  <c r="EI65" i="19" s="1"/>
  <c r="EG20" i="19"/>
  <c r="EG65" i="19" s="1"/>
  <c r="EF20" i="19"/>
  <c r="EF65" i="19" s="1"/>
  <c r="EE20" i="19"/>
  <c r="EE65" i="19" s="1"/>
  <c r="ED20" i="19"/>
  <c r="ED65" i="19" s="1"/>
  <c r="EC20" i="19"/>
  <c r="EC65" i="19" s="1"/>
  <c r="EB20" i="19"/>
  <c r="EB65" i="19" s="1"/>
  <c r="EA20" i="19"/>
  <c r="EA65" i="19" s="1"/>
  <c r="DY20" i="19"/>
  <c r="DY65" i="19" s="1"/>
  <c r="DX20" i="19"/>
  <c r="DX65" i="19" s="1"/>
  <c r="DW20" i="19"/>
  <c r="DW65" i="19" s="1"/>
  <c r="DV20" i="19"/>
  <c r="DV65" i="19" s="1"/>
  <c r="DU20" i="19"/>
  <c r="DU65" i="19" s="1"/>
  <c r="DT20" i="19"/>
  <c r="DT65" i="19" s="1"/>
  <c r="DS20" i="19"/>
  <c r="DS65" i="19" s="1"/>
  <c r="DQ20" i="19"/>
  <c r="DQ65" i="19" s="1"/>
  <c r="DP20" i="19"/>
  <c r="DP65" i="19" s="1"/>
  <c r="DO20" i="19"/>
  <c r="DO65" i="19" s="1"/>
  <c r="DN20" i="19"/>
  <c r="DN21" i="19" s="1"/>
  <c r="DM20" i="19"/>
  <c r="DM65" i="19" s="1"/>
  <c r="DL20" i="19"/>
  <c r="DL21" i="19" s="1"/>
  <c r="DK20" i="19"/>
  <c r="DK65" i="19" s="1"/>
  <c r="DI20" i="19"/>
  <c r="DI21" i="19" s="1"/>
  <c r="DH20" i="19"/>
  <c r="DH65" i="19" s="1"/>
  <c r="DG20" i="19"/>
  <c r="DG65" i="19" s="1"/>
  <c r="DF20" i="19"/>
  <c r="DF65" i="19" s="1"/>
  <c r="DE20" i="19"/>
  <c r="DE65" i="19" s="1"/>
  <c r="DD20" i="19"/>
  <c r="DD65" i="19" s="1"/>
  <c r="DC20" i="19"/>
  <c r="DC65" i="19" s="1"/>
  <c r="DA20" i="19"/>
  <c r="DA65" i="19" s="1"/>
  <c r="CZ20" i="19"/>
  <c r="CZ65" i="19" s="1"/>
  <c r="CY20" i="19"/>
  <c r="CY65" i="19" s="1"/>
  <c r="CX20" i="19"/>
  <c r="CX65" i="19" s="1"/>
  <c r="CW20" i="19"/>
  <c r="CW65" i="19" s="1"/>
  <c r="CV20" i="19"/>
  <c r="CV65" i="19" s="1"/>
  <c r="CU20" i="19"/>
  <c r="CU65" i="19" s="1"/>
  <c r="CS20" i="19"/>
  <c r="CS65" i="19" s="1"/>
  <c r="CR20" i="19"/>
  <c r="CR65" i="19" s="1"/>
  <c r="CQ20" i="19"/>
  <c r="CQ65" i="19" s="1"/>
  <c r="CP20" i="19"/>
  <c r="CP21" i="19" s="1"/>
  <c r="CO20" i="19"/>
  <c r="CO65" i="19" s="1"/>
  <c r="CN20" i="19"/>
  <c r="CN65" i="19" s="1"/>
  <c r="CM20" i="19"/>
  <c r="CM65" i="19" s="1"/>
  <c r="CK20" i="19"/>
  <c r="CK65" i="19" s="1"/>
  <c r="CJ20" i="19"/>
  <c r="CJ65" i="19" s="1"/>
  <c r="CI20" i="19"/>
  <c r="CI65" i="19" s="1"/>
  <c r="CH20" i="19"/>
  <c r="CH65" i="19" s="1"/>
  <c r="CG20" i="19"/>
  <c r="CG65" i="19" s="1"/>
  <c r="CF20" i="19"/>
  <c r="CF65" i="19" s="1"/>
  <c r="CE20" i="19"/>
  <c r="CE65" i="19" s="1"/>
  <c r="CC20" i="19"/>
  <c r="CC65" i="19" s="1"/>
  <c r="CB20" i="19"/>
  <c r="CB21" i="19" s="1"/>
  <c r="CA20" i="19"/>
  <c r="CA65" i="19" s="1"/>
  <c r="BZ20" i="19"/>
  <c r="BZ65" i="19" s="1"/>
  <c r="BY20" i="19"/>
  <c r="BY21" i="19" s="1"/>
  <c r="BX20" i="19"/>
  <c r="BX65" i="19" s="1"/>
  <c r="BW20" i="19"/>
  <c r="BW65" i="19" s="1"/>
  <c r="BU20" i="19"/>
  <c r="BU65" i="19" s="1"/>
  <c r="BT20" i="19"/>
  <c r="BT65" i="19" s="1"/>
  <c r="BS20" i="19"/>
  <c r="BS65" i="19" s="1"/>
  <c r="BR20" i="19"/>
  <c r="BR21" i="19" s="1"/>
  <c r="BQ20" i="19"/>
  <c r="BQ65" i="19" s="1"/>
  <c r="BP20" i="19"/>
  <c r="BP65" i="19" s="1"/>
  <c r="BO20" i="19"/>
  <c r="BO65" i="19" s="1"/>
  <c r="BM20" i="19"/>
  <c r="BM65" i="19" s="1"/>
  <c r="BL20" i="19"/>
  <c r="BL65" i="19" s="1"/>
  <c r="BK20" i="19"/>
  <c r="BK65" i="19" s="1"/>
  <c r="BJ20" i="19"/>
  <c r="BJ65" i="19" s="1"/>
  <c r="BI20" i="19"/>
  <c r="BI65" i="19" s="1"/>
  <c r="BH20" i="19"/>
  <c r="BH65" i="19" s="1"/>
  <c r="BG20" i="19"/>
  <c r="BG65" i="19" s="1"/>
  <c r="BE20" i="19"/>
  <c r="BE65" i="19" s="1"/>
  <c r="BD20" i="19"/>
  <c r="BD65" i="19" s="1"/>
  <c r="BC20" i="19"/>
  <c r="BC65" i="19" s="1"/>
  <c r="BB20" i="19"/>
  <c r="BB65" i="19" s="1"/>
  <c r="BA20" i="19"/>
  <c r="BA65" i="19" s="1"/>
  <c r="AZ20" i="19"/>
  <c r="AZ65" i="19" s="1"/>
  <c r="AY20" i="19"/>
  <c r="AY65" i="19" s="1"/>
  <c r="AW20" i="19"/>
  <c r="AW65" i="19" s="1"/>
  <c r="AV20" i="19"/>
  <c r="AV65" i="19" s="1"/>
  <c r="AU20" i="19"/>
  <c r="AU65" i="19" s="1"/>
  <c r="AT20" i="19"/>
  <c r="AT21" i="19" s="1"/>
  <c r="AS20" i="19"/>
  <c r="AS65" i="19" s="1"/>
  <c r="AR20" i="19"/>
  <c r="AR21" i="19" s="1"/>
  <c r="AQ20" i="19"/>
  <c r="AQ65" i="19" s="1"/>
  <c r="AP20" i="19"/>
  <c r="AO20" i="19"/>
  <c r="AO21" i="19" s="1"/>
  <c r="AN20" i="19"/>
  <c r="AN65" i="19" s="1"/>
  <c r="AM20" i="19"/>
  <c r="AM65" i="19" s="1"/>
  <c r="AL20" i="19"/>
  <c r="AL65" i="19" s="1"/>
  <c r="AK20" i="19"/>
  <c r="AK65" i="19" s="1"/>
  <c r="AJ20" i="19"/>
  <c r="AJ65" i="19" s="1"/>
  <c r="AI20" i="19"/>
  <c r="AI65" i="19" s="1"/>
  <c r="AG20" i="19"/>
  <c r="AG65" i="19" s="1"/>
  <c r="AF20" i="19"/>
  <c r="AF65" i="19" s="1"/>
  <c r="AE20" i="19"/>
  <c r="AE65" i="19" s="1"/>
  <c r="AD20" i="19"/>
  <c r="AD65" i="19" s="1"/>
  <c r="AC20" i="19"/>
  <c r="AC65" i="19" s="1"/>
  <c r="AB20" i="19"/>
  <c r="AB65" i="19" s="1"/>
  <c r="AA20" i="19"/>
  <c r="AA65" i="19" s="1"/>
  <c r="Y20" i="19"/>
  <c r="Y65" i="19" s="1"/>
  <c r="X20" i="19"/>
  <c r="X65" i="19" s="1"/>
  <c r="W20" i="19"/>
  <c r="W65" i="19" s="1"/>
  <c r="V20" i="19"/>
  <c r="V21" i="19" s="1"/>
  <c r="U20" i="19"/>
  <c r="U65" i="19" s="1"/>
  <c r="T20" i="19"/>
  <c r="T65" i="19" s="1"/>
  <c r="S20" i="19"/>
  <c r="S65" i="19" s="1"/>
  <c r="Q20" i="19"/>
  <c r="Q65" i="19" s="1"/>
  <c r="P20" i="19"/>
  <c r="P65" i="19" s="1"/>
  <c r="O20" i="19"/>
  <c r="O65" i="19" s="1"/>
  <c r="N20" i="19"/>
  <c r="N65" i="19" s="1"/>
  <c r="M20" i="19"/>
  <c r="M65" i="19" s="1"/>
  <c r="L20" i="19"/>
  <c r="L65" i="19" s="1"/>
  <c r="K20" i="19"/>
  <c r="K65" i="19" s="1"/>
  <c r="I20" i="19"/>
  <c r="I65" i="19" s="1"/>
  <c r="H20" i="19"/>
  <c r="H21" i="19" s="1"/>
  <c r="G20" i="19"/>
  <c r="G65" i="19" s="1"/>
  <c r="F20" i="19"/>
  <c r="F65" i="19" s="1"/>
  <c r="E20" i="19"/>
  <c r="E21" i="19" s="1"/>
  <c r="EP19" i="19"/>
  <c r="EH19" i="19"/>
  <c r="DZ19" i="19"/>
  <c r="DR19" i="19"/>
  <c r="DJ19" i="19"/>
  <c r="DB19" i="19"/>
  <c r="CT19" i="19"/>
  <c r="CL19" i="19"/>
  <c r="CD19" i="19"/>
  <c r="BV19" i="19"/>
  <c r="BN19" i="19"/>
  <c r="BN20" i="19" s="1"/>
  <c r="BF19" i="19"/>
  <c r="AX19" i="19"/>
  <c r="AP19" i="19"/>
  <c r="EP18" i="19"/>
  <c r="EH18" i="19"/>
  <c r="DZ18" i="19"/>
  <c r="DR18" i="19"/>
  <c r="DJ18" i="19"/>
  <c r="DB18" i="19"/>
  <c r="CT18" i="19"/>
  <c r="CL18" i="19"/>
  <c r="CL20" i="19" s="1"/>
  <c r="CD18" i="19"/>
  <c r="BV18" i="19"/>
  <c r="BN18" i="19"/>
  <c r="BF18" i="19"/>
  <c r="AX18" i="19"/>
  <c r="AP18" i="19"/>
  <c r="AH18" i="19"/>
  <c r="Z18" i="19"/>
  <c r="EP17" i="19"/>
  <c r="EP20" i="19" s="1"/>
  <c r="EH17" i="19"/>
  <c r="EH20" i="19" s="1"/>
  <c r="DZ17" i="19"/>
  <c r="DZ20" i="19" s="1"/>
  <c r="DR17" i="19"/>
  <c r="DR20" i="19" s="1"/>
  <c r="DJ17" i="19"/>
  <c r="DJ20" i="19" s="1"/>
  <c r="DB17" i="19"/>
  <c r="DB20" i="19" s="1"/>
  <c r="CT17" i="19"/>
  <c r="CT20" i="19" s="1"/>
  <c r="CL17" i="19"/>
  <c r="CD17" i="19"/>
  <c r="CD20" i="19" s="1"/>
  <c r="BV17" i="19"/>
  <c r="BV20" i="19" s="1"/>
  <c r="BN17" i="19"/>
  <c r="BF17" i="19"/>
  <c r="BF20" i="19" s="1"/>
  <c r="AX17" i="19"/>
  <c r="AX20" i="19" s="1"/>
  <c r="AP17" i="19"/>
  <c r="AH17" i="19"/>
  <c r="AH20" i="19" s="1"/>
  <c r="Z17" i="19"/>
  <c r="Z20" i="19" s="1"/>
  <c r="R17" i="19"/>
  <c r="R20" i="19" s="1"/>
  <c r="J17" i="19"/>
  <c r="J20" i="19" s="1"/>
  <c r="EV16" i="19"/>
  <c r="EV64" i="19" s="1"/>
  <c r="EV66" i="19" s="1"/>
  <c r="EU16" i="19"/>
  <c r="EU64" i="19" s="1"/>
  <c r="ET16" i="19"/>
  <c r="ET64" i="19" s="1"/>
  <c r="ES16" i="19"/>
  <c r="ES64" i="19" s="1"/>
  <c r="ER16" i="19"/>
  <c r="ER64" i="19" s="1"/>
  <c r="ER66" i="19" s="1"/>
  <c r="EQ16" i="19"/>
  <c r="EQ64" i="19" s="1"/>
  <c r="EQ66" i="19" s="1"/>
  <c r="EO16" i="19"/>
  <c r="EO64" i="19" s="1"/>
  <c r="EO66" i="19" s="1"/>
  <c r="EN16" i="19"/>
  <c r="EN64" i="19" s="1"/>
  <c r="EN66" i="19" s="1"/>
  <c r="EM16" i="19"/>
  <c r="EM64" i="19" s="1"/>
  <c r="EM66" i="19" s="1"/>
  <c r="EL16" i="19"/>
  <c r="EL64" i="19" s="1"/>
  <c r="EL66" i="19" s="1"/>
  <c r="EK16" i="19"/>
  <c r="EK64" i="19" s="1"/>
  <c r="EK66" i="19" s="1"/>
  <c r="EJ16" i="19"/>
  <c r="EJ64" i="19" s="1"/>
  <c r="EI16" i="19"/>
  <c r="EI64" i="19" s="1"/>
  <c r="EG16" i="19"/>
  <c r="EG64" i="19" s="1"/>
  <c r="EF16" i="19"/>
  <c r="EF64" i="19" s="1"/>
  <c r="EE16" i="19"/>
  <c r="EE64" i="19" s="1"/>
  <c r="EE66" i="19" s="1"/>
  <c r="ED16" i="19"/>
  <c r="ED64" i="19" s="1"/>
  <c r="ED66" i="19" s="1"/>
  <c r="EC16" i="19"/>
  <c r="EC64" i="19" s="1"/>
  <c r="EC66" i="19" s="1"/>
  <c r="EB16" i="19"/>
  <c r="EB64" i="19" s="1"/>
  <c r="EB66" i="19" s="1"/>
  <c r="EA16" i="19"/>
  <c r="EA64" i="19" s="1"/>
  <c r="EA66" i="19" s="1"/>
  <c r="DY16" i="19"/>
  <c r="DY64" i="19" s="1"/>
  <c r="DY66" i="19" s="1"/>
  <c r="DX16" i="19"/>
  <c r="DX64" i="19" s="1"/>
  <c r="DX66" i="19" s="1"/>
  <c r="DW16" i="19"/>
  <c r="DW64" i="19" s="1"/>
  <c r="DV16" i="19"/>
  <c r="DV64" i="19" s="1"/>
  <c r="DU16" i="19"/>
  <c r="DU64" i="19" s="1"/>
  <c r="DT16" i="19"/>
  <c r="DT64" i="19" s="1"/>
  <c r="DS16" i="19"/>
  <c r="DS64" i="19" s="1"/>
  <c r="DS66" i="19" s="1"/>
  <c r="DQ16" i="19"/>
  <c r="DQ64" i="19" s="1"/>
  <c r="DQ66" i="19" s="1"/>
  <c r="DP16" i="19"/>
  <c r="DP64" i="19" s="1"/>
  <c r="DP66" i="19" s="1"/>
  <c r="DO16" i="19"/>
  <c r="DO64" i="19" s="1"/>
  <c r="DO66" i="19" s="1"/>
  <c r="DN16" i="19"/>
  <c r="DN64" i="19" s="1"/>
  <c r="DM16" i="19"/>
  <c r="DM64" i="19" s="1"/>
  <c r="DM66" i="19" s="1"/>
  <c r="DL16" i="19"/>
  <c r="DL64" i="19" s="1"/>
  <c r="DK16" i="19"/>
  <c r="DK64" i="19" s="1"/>
  <c r="DI16" i="19"/>
  <c r="DI64" i="19" s="1"/>
  <c r="DH16" i="19"/>
  <c r="DH64" i="19" s="1"/>
  <c r="DG16" i="19"/>
  <c r="DG64" i="19" s="1"/>
  <c r="DG66" i="19" s="1"/>
  <c r="DF16" i="19"/>
  <c r="DF64" i="19" s="1"/>
  <c r="DF66" i="19" s="1"/>
  <c r="DE16" i="19"/>
  <c r="DE64" i="19" s="1"/>
  <c r="DE66" i="19" s="1"/>
  <c r="DD16" i="19"/>
  <c r="DD64" i="19" s="1"/>
  <c r="DD66" i="19" s="1"/>
  <c r="DC16" i="19"/>
  <c r="DC64" i="19" s="1"/>
  <c r="DC66" i="19" s="1"/>
  <c r="DA16" i="19"/>
  <c r="DA64" i="19" s="1"/>
  <c r="DA66" i="19" s="1"/>
  <c r="CZ16" i="19"/>
  <c r="CZ64" i="19" s="1"/>
  <c r="CY16" i="19"/>
  <c r="CY64" i="19" s="1"/>
  <c r="CX16" i="19"/>
  <c r="CX64" i="19" s="1"/>
  <c r="CW16" i="19"/>
  <c r="CW64" i="19" s="1"/>
  <c r="CV16" i="19"/>
  <c r="CV64" i="19" s="1"/>
  <c r="CU16" i="19"/>
  <c r="CU64" i="19" s="1"/>
  <c r="CU66" i="19" s="1"/>
  <c r="CS16" i="19"/>
  <c r="CS64" i="19" s="1"/>
  <c r="CS66" i="19" s="1"/>
  <c r="CR16" i="19"/>
  <c r="CR64" i="19" s="1"/>
  <c r="CR66" i="19" s="1"/>
  <c r="CQ16" i="19"/>
  <c r="CQ64" i="19" s="1"/>
  <c r="CQ66" i="19" s="1"/>
  <c r="CP16" i="19"/>
  <c r="CP64" i="19" s="1"/>
  <c r="CO16" i="19"/>
  <c r="CO64" i="19" s="1"/>
  <c r="CO66" i="19" s="1"/>
  <c r="CN16" i="19"/>
  <c r="CN64" i="19" s="1"/>
  <c r="CN66" i="19" s="1"/>
  <c r="CM16" i="19"/>
  <c r="CM64" i="19" s="1"/>
  <c r="CK16" i="19"/>
  <c r="CK64" i="19" s="1"/>
  <c r="CJ16" i="19"/>
  <c r="CJ64" i="19" s="1"/>
  <c r="CI16" i="19"/>
  <c r="CI64" i="19" s="1"/>
  <c r="CI66" i="19" s="1"/>
  <c r="CH16" i="19"/>
  <c r="CH64" i="19" s="1"/>
  <c r="CH66" i="19" s="1"/>
  <c r="CG16" i="19"/>
  <c r="CG64" i="19" s="1"/>
  <c r="CG66" i="19" s="1"/>
  <c r="CF16" i="19"/>
  <c r="CF64" i="19" s="1"/>
  <c r="CF66" i="19" s="1"/>
  <c r="CE16" i="19"/>
  <c r="CE64" i="19" s="1"/>
  <c r="CE66" i="19" s="1"/>
  <c r="CC16" i="19"/>
  <c r="CC64" i="19" s="1"/>
  <c r="CC66" i="19" s="1"/>
  <c r="CB16" i="19"/>
  <c r="CB64" i="19" s="1"/>
  <c r="CA16" i="19"/>
  <c r="CA64" i="19" s="1"/>
  <c r="BZ16" i="19"/>
  <c r="BZ64" i="19" s="1"/>
  <c r="BY16" i="19"/>
  <c r="BY64" i="19" s="1"/>
  <c r="BX16" i="19"/>
  <c r="BX64" i="19" s="1"/>
  <c r="BW16" i="19"/>
  <c r="BW64" i="19" s="1"/>
  <c r="BW66" i="19" s="1"/>
  <c r="BU16" i="19"/>
  <c r="BU64" i="19" s="1"/>
  <c r="BU66" i="19" s="1"/>
  <c r="BT16" i="19"/>
  <c r="BT64" i="19" s="1"/>
  <c r="BT66" i="19" s="1"/>
  <c r="BS16" i="19"/>
  <c r="BS64" i="19" s="1"/>
  <c r="BS66" i="19" s="1"/>
  <c r="BR16" i="19"/>
  <c r="BR64" i="19" s="1"/>
  <c r="BQ16" i="19"/>
  <c r="BQ64" i="19" s="1"/>
  <c r="BQ66" i="19" s="1"/>
  <c r="BP16" i="19"/>
  <c r="BP64" i="19" s="1"/>
  <c r="BP66" i="19" s="1"/>
  <c r="BO16" i="19"/>
  <c r="BO64" i="19" s="1"/>
  <c r="BM16" i="19"/>
  <c r="BM64" i="19" s="1"/>
  <c r="BL16" i="19"/>
  <c r="BL64" i="19" s="1"/>
  <c r="BK16" i="19"/>
  <c r="BK64" i="19" s="1"/>
  <c r="BK66" i="19" s="1"/>
  <c r="BJ16" i="19"/>
  <c r="BJ64" i="19" s="1"/>
  <c r="BJ66" i="19" s="1"/>
  <c r="BI16" i="19"/>
  <c r="BI64" i="19" s="1"/>
  <c r="BI66" i="19" s="1"/>
  <c r="BH16" i="19"/>
  <c r="BH64" i="19" s="1"/>
  <c r="BH66" i="19" s="1"/>
  <c r="BG16" i="19"/>
  <c r="BG64" i="19" s="1"/>
  <c r="BG66" i="19" s="1"/>
  <c r="BE16" i="19"/>
  <c r="BE64" i="19" s="1"/>
  <c r="BE66" i="19" s="1"/>
  <c r="BD16" i="19"/>
  <c r="BD64" i="19" s="1"/>
  <c r="BD66" i="19" s="1"/>
  <c r="BC16" i="19"/>
  <c r="BC64" i="19" s="1"/>
  <c r="BB16" i="19"/>
  <c r="BB64" i="19" s="1"/>
  <c r="BA16" i="19"/>
  <c r="BA64" i="19" s="1"/>
  <c r="AZ16" i="19"/>
  <c r="AZ64" i="19" s="1"/>
  <c r="AY16" i="19"/>
  <c r="AY64" i="19" s="1"/>
  <c r="AY66" i="19" s="1"/>
  <c r="AW16" i="19"/>
  <c r="AW64" i="19" s="1"/>
  <c r="AW66" i="19" s="1"/>
  <c r="AV16" i="19"/>
  <c r="AV64" i="19" s="1"/>
  <c r="AV66" i="19" s="1"/>
  <c r="AU16" i="19"/>
  <c r="AU64" i="19" s="1"/>
  <c r="AU66" i="19" s="1"/>
  <c r="AT16" i="19"/>
  <c r="AT64" i="19" s="1"/>
  <c r="AS16" i="19"/>
  <c r="AS64" i="19" s="1"/>
  <c r="AS66" i="19" s="1"/>
  <c r="AR16" i="19"/>
  <c r="AR64" i="19" s="1"/>
  <c r="AQ16" i="19"/>
  <c r="AQ64" i="19" s="1"/>
  <c r="AO16" i="19"/>
  <c r="AO64" i="19" s="1"/>
  <c r="AN16" i="19"/>
  <c r="AN64" i="19" s="1"/>
  <c r="AM16" i="19"/>
  <c r="AM64" i="19" s="1"/>
  <c r="AM66" i="19" s="1"/>
  <c r="AL16" i="19"/>
  <c r="AL64" i="19" s="1"/>
  <c r="AL66" i="19" s="1"/>
  <c r="AK16" i="19"/>
  <c r="AK64" i="19" s="1"/>
  <c r="AK66" i="19" s="1"/>
  <c r="AJ16" i="19"/>
  <c r="AJ64" i="19" s="1"/>
  <c r="AJ66" i="19" s="1"/>
  <c r="AI16" i="19"/>
  <c r="AI64" i="19" s="1"/>
  <c r="AI66" i="19" s="1"/>
  <c r="AG16" i="19"/>
  <c r="AG64" i="19" s="1"/>
  <c r="AG66" i="19" s="1"/>
  <c r="AF16" i="19"/>
  <c r="AF64" i="19" s="1"/>
  <c r="AF66" i="19" s="1"/>
  <c r="AE16" i="19"/>
  <c r="AE64" i="19" s="1"/>
  <c r="AD16" i="19"/>
  <c r="AD64" i="19" s="1"/>
  <c r="AC16" i="19"/>
  <c r="AC64" i="19" s="1"/>
  <c r="AB16" i="19"/>
  <c r="AB64" i="19" s="1"/>
  <c r="AA16" i="19"/>
  <c r="AA64" i="19" s="1"/>
  <c r="AA66" i="19" s="1"/>
  <c r="Y16" i="19"/>
  <c r="Y64" i="19" s="1"/>
  <c r="Y66" i="19" s="1"/>
  <c r="X16" i="19"/>
  <c r="X64" i="19" s="1"/>
  <c r="X66" i="19" s="1"/>
  <c r="W16" i="19"/>
  <c r="W64" i="19" s="1"/>
  <c r="W66" i="19" s="1"/>
  <c r="V16" i="19"/>
  <c r="V64" i="19" s="1"/>
  <c r="U16" i="19"/>
  <c r="U64" i="19" s="1"/>
  <c r="U66" i="19" s="1"/>
  <c r="T16" i="19"/>
  <c r="T64" i="19" s="1"/>
  <c r="T66" i="19" s="1"/>
  <c r="S16" i="19"/>
  <c r="S64" i="19" s="1"/>
  <c r="Q16" i="19"/>
  <c r="Q64" i="19" s="1"/>
  <c r="P16" i="19"/>
  <c r="P64" i="19" s="1"/>
  <c r="O16" i="19"/>
  <c r="O64" i="19" s="1"/>
  <c r="O66" i="19" s="1"/>
  <c r="N16" i="19"/>
  <c r="N64" i="19" s="1"/>
  <c r="N66" i="19" s="1"/>
  <c r="M16" i="19"/>
  <c r="M64" i="19" s="1"/>
  <c r="M66" i="19" s="1"/>
  <c r="L16" i="19"/>
  <c r="L64" i="19" s="1"/>
  <c r="L66" i="19" s="1"/>
  <c r="K16" i="19"/>
  <c r="K64" i="19" s="1"/>
  <c r="K66" i="19" s="1"/>
  <c r="I16" i="19"/>
  <c r="I64" i="19" s="1"/>
  <c r="I66" i="19" s="1"/>
  <c r="H16" i="19"/>
  <c r="H64" i="19" s="1"/>
  <c r="G16" i="19"/>
  <c r="G64" i="19" s="1"/>
  <c r="F16" i="19"/>
  <c r="F64" i="19" s="1"/>
  <c r="E16" i="19"/>
  <c r="E64" i="19" s="1"/>
  <c r="AH15" i="19"/>
  <c r="Z15" i="19"/>
  <c r="R15" i="19"/>
  <c r="J15" i="19"/>
  <c r="EP14" i="19"/>
  <c r="EH14" i="19"/>
  <c r="DZ14" i="19"/>
  <c r="DR14" i="19"/>
  <c r="DJ14" i="19"/>
  <c r="DB14" i="19"/>
  <c r="CT14" i="19"/>
  <c r="CL14" i="19"/>
  <c r="CD14" i="19"/>
  <c r="BV14" i="19"/>
  <c r="BN14" i="19"/>
  <c r="BF14" i="19"/>
  <c r="AX14" i="19"/>
  <c r="AP14" i="19"/>
  <c r="AH14" i="19"/>
  <c r="Z14" i="19"/>
  <c r="R14" i="19"/>
  <c r="J14" i="19"/>
  <c r="EP13" i="19"/>
  <c r="EH13" i="19"/>
  <c r="DZ13" i="19"/>
  <c r="DZ16" i="19" s="1"/>
  <c r="DR13" i="19"/>
  <c r="DJ13" i="19"/>
  <c r="DB13" i="19"/>
  <c r="CT13" i="19"/>
  <c r="CL13" i="19"/>
  <c r="CD12" i="19"/>
  <c r="CD16" i="19" s="1"/>
  <c r="BV12" i="19"/>
  <c r="BN12" i="19"/>
  <c r="BF12" i="19"/>
  <c r="AX12" i="19"/>
  <c r="AP12" i="19"/>
  <c r="AH12" i="19"/>
  <c r="Z12" i="19"/>
  <c r="R12" i="19"/>
  <c r="J12" i="19"/>
  <c r="CD11" i="19"/>
  <c r="BV11" i="19"/>
  <c r="BN11" i="19"/>
  <c r="BF11" i="19"/>
  <c r="AX11" i="19"/>
  <c r="AP11" i="19"/>
  <c r="AH11" i="19"/>
  <c r="Z11" i="19"/>
  <c r="R11" i="19"/>
  <c r="J11" i="19"/>
  <c r="EP10" i="19"/>
  <c r="EH10" i="19"/>
  <c r="DZ10" i="19"/>
  <c r="DR10" i="19"/>
  <c r="DJ10" i="19"/>
  <c r="DB10" i="19"/>
  <c r="CT10" i="19"/>
  <c r="CL10" i="19"/>
  <c r="CD10" i="19"/>
  <c r="BV10" i="19"/>
  <c r="BN10" i="19"/>
  <c r="BN16" i="19" s="1"/>
  <c r="BN64" i="19" s="1"/>
  <c r="BF10" i="19"/>
  <c r="BF16" i="19" s="1"/>
  <c r="BF64" i="19" s="1"/>
  <c r="AX10" i="19"/>
  <c r="AX16" i="19" s="1"/>
  <c r="AX64" i="19" s="1"/>
  <c r="AP10" i="19"/>
  <c r="AP16" i="19" s="1"/>
  <c r="AH10" i="19"/>
  <c r="Z10" i="19"/>
  <c r="R10" i="19"/>
  <c r="J10" i="19"/>
  <c r="R9" i="19"/>
  <c r="J9" i="19"/>
  <c r="AH8" i="19"/>
  <c r="Z8" i="19"/>
  <c r="R8" i="19"/>
  <c r="J8" i="19"/>
  <c r="EP7" i="19"/>
  <c r="EP16" i="19" s="1"/>
  <c r="EH7" i="19"/>
  <c r="EH16" i="19" s="1"/>
  <c r="DZ7" i="19"/>
  <c r="DR7" i="19"/>
  <c r="DR16" i="19" s="1"/>
  <c r="DJ7" i="19"/>
  <c r="DJ16" i="19" s="1"/>
  <c r="DB7" i="19"/>
  <c r="DB16" i="19" s="1"/>
  <c r="CT7" i="19"/>
  <c r="CT16" i="19" s="1"/>
  <c r="CL7" i="19"/>
  <c r="CL16" i="19" s="1"/>
  <c r="CD7" i="19"/>
  <c r="BV7" i="19"/>
  <c r="BV16" i="19" s="1"/>
  <c r="AH7" i="19"/>
  <c r="AH16" i="19" s="1"/>
  <c r="Z7" i="19"/>
  <c r="Z16" i="19" s="1"/>
  <c r="R7" i="19"/>
  <c r="R16" i="19" s="1"/>
  <c r="R64" i="19" s="1"/>
  <c r="J7" i="19"/>
  <c r="J16" i="19" s="1"/>
  <c r="CD21" i="19" l="1"/>
  <c r="CD65" i="19"/>
  <c r="CL39" i="19"/>
  <c r="EP64" i="19"/>
  <c r="CT65" i="19"/>
  <c r="CT21" i="19"/>
  <c r="EJ66" i="19"/>
  <c r="J21" i="19"/>
  <c r="J65" i="19"/>
  <c r="DB21" i="19"/>
  <c r="DB65" i="19"/>
  <c r="AH64" i="19"/>
  <c r="BN66" i="19"/>
  <c r="DZ64" i="19"/>
  <c r="R21" i="19"/>
  <c r="DJ65" i="19"/>
  <c r="DJ21" i="19"/>
  <c r="BN65" i="19"/>
  <c r="BN21" i="19"/>
  <c r="DL66" i="19"/>
  <c r="AH21" i="19"/>
  <c r="AH65" i="19"/>
  <c r="DZ21" i="19"/>
  <c r="DZ65" i="19"/>
  <c r="AP39" i="19"/>
  <c r="BF39" i="19"/>
  <c r="CL64" i="19"/>
  <c r="EH65" i="19"/>
  <c r="EH21" i="19"/>
  <c r="AX39" i="19"/>
  <c r="DR65" i="19"/>
  <c r="DR21" i="19"/>
  <c r="CT64" i="19"/>
  <c r="H66" i="19"/>
  <c r="CZ66" i="19"/>
  <c r="AX21" i="19"/>
  <c r="EP21" i="19"/>
  <c r="Z65" i="19"/>
  <c r="Z21" i="19"/>
  <c r="BF21" i="19"/>
  <c r="BF65" i="19"/>
  <c r="BF66" i="19" s="1"/>
  <c r="CL65" i="19"/>
  <c r="CL21" i="19"/>
  <c r="DJ64" i="19"/>
  <c r="DJ66" i="19" s="1"/>
  <c r="CD64" i="19"/>
  <c r="CD66" i="19" s="1"/>
  <c r="BV39" i="19"/>
  <c r="CB66" i="19"/>
  <c r="BV65" i="19"/>
  <c r="BV21" i="19"/>
  <c r="CD39" i="19"/>
  <c r="AH39" i="19"/>
  <c r="M21" i="19"/>
  <c r="Y21" i="19"/>
  <c r="AK21" i="19"/>
  <c r="AW21" i="19"/>
  <c r="BI21" i="19"/>
  <c r="BU21" i="19"/>
  <c r="CG21" i="19"/>
  <c r="CS21" i="19"/>
  <c r="DE21" i="19"/>
  <c r="DQ21" i="19"/>
  <c r="EC21" i="19"/>
  <c r="EO21" i="19"/>
  <c r="CB53" i="19"/>
  <c r="DC53" i="19"/>
  <c r="I63" i="19"/>
  <c r="BR65" i="19"/>
  <c r="BR66" i="19"/>
  <c r="CP66" i="19"/>
  <c r="AP65" i="19"/>
  <c r="DD53" i="19"/>
  <c r="O21" i="19"/>
  <c r="AA21" i="19"/>
  <c r="AM21" i="19"/>
  <c r="AY21" i="19"/>
  <c r="BK21" i="19"/>
  <c r="BW21" i="19"/>
  <c r="CI21" i="19"/>
  <c r="CU21" i="19"/>
  <c r="DG21" i="19"/>
  <c r="DS21" i="19"/>
  <c r="EE21" i="19"/>
  <c r="EQ21" i="19"/>
  <c r="CQ53" i="19"/>
  <c r="EE53" i="19"/>
  <c r="AY63" i="19"/>
  <c r="BK63" i="19"/>
  <c r="E65" i="19"/>
  <c r="AO65" i="19"/>
  <c r="AO66" i="19" s="1"/>
  <c r="BY65" i="19"/>
  <c r="DI65" i="19"/>
  <c r="P21" i="19"/>
  <c r="AB21" i="19"/>
  <c r="AN21" i="19"/>
  <c r="AZ21" i="19"/>
  <c r="BL21" i="19"/>
  <c r="BX21" i="19"/>
  <c r="CJ21" i="19"/>
  <c r="CV21" i="19"/>
  <c r="DH21" i="19"/>
  <c r="DT21" i="19"/>
  <c r="EF21" i="19"/>
  <c r="ER21" i="19"/>
  <c r="CG39" i="19"/>
  <c r="CS39" i="19"/>
  <c r="DB48" i="19"/>
  <c r="DB53" i="19" s="1"/>
  <c r="R53" i="19"/>
  <c r="CF53" i="19"/>
  <c r="CR53" i="19"/>
  <c r="DS53" i="19"/>
  <c r="H65" i="19"/>
  <c r="AR65" i="19"/>
  <c r="AR66" i="19" s="1"/>
  <c r="CB65" i="19"/>
  <c r="DL65" i="19"/>
  <c r="Q21" i="19"/>
  <c r="AC21" i="19"/>
  <c r="BA21" i="19"/>
  <c r="BM21" i="19"/>
  <c r="CK21" i="19"/>
  <c r="CW21" i="19"/>
  <c r="DU21" i="19"/>
  <c r="EG21" i="19"/>
  <c r="ES21" i="19"/>
  <c r="DB38" i="19"/>
  <c r="DB39" i="19" s="1"/>
  <c r="AK39" i="19"/>
  <c r="AW39" i="19"/>
  <c r="BI39" i="19"/>
  <c r="BU39" i="19"/>
  <c r="CH39" i="19"/>
  <c r="DT39" i="19"/>
  <c r="DJ48" i="19"/>
  <c r="AF53" i="19"/>
  <c r="BG53" i="19"/>
  <c r="DG53" i="19"/>
  <c r="AA63" i="19"/>
  <c r="AM63" i="19"/>
  <c r="BA63" i="19"/>
  <c r="BM63" i="19"/>
  <c r="AT65" i="19"/>
  <c r="AT66" i="19" s="1"/>
  <c r="DN65" i="19"/>
  <c r="DN66" i="19" s="1"/>
  <c r="F21" i="19"/>
  <c r="AD21" i="19"/>
  <c r="AP21" i="19"/>
  <c r="BB21" i="19"/>
  <c r="BZ21" i="19"/>
  <c r="CX21" i="19"/>
  <c r="DV21" i="19"/>
  <c r="ET21" i="19"/>
  <c r="DZ30" i="19"/>
  <c r="N39" i="19"/>
  <c r="AL39" i="19"/>
  <c r="BJ39" i="19"/>
  <c r="DR48" i="19"/>
  <c r="DR53" i="19" s="1"/>
  <c r="T53" i="19"/>
  <c r="BH53" i="19"/>
  <c r="BT53" i="19"/>
  <c r="CU53" i="19"/>
  <c r="CO63" i="19"/>
  <c r="G21" i="19"/>
  <c r="S21" i="19"/>
  <c r="AE21" i="19"/>
  <c r="AQ21" i="19"/>
  <c r="BC21" i="19"/>
  <c r="BO21" i="19"/>
  <c r="CA21" i="19"/>
  <c r="CM21" i="19"/>
  <c r="CY21" i="19"/>
  <c r="DK21" i="19"/>
  <c r="DW21" i="19"/>
  <c r="EI21" i="19"/>
  <c r="EU21" i="19"/>
  <c r="ET39" i="19"/>
  <c r="CC63" i="19"/>
  <c r="CP63" i="19"/>
  <c r="EQ63" i="19"/>
  <c r="P66" i="19"/>
  <c r="AB66" i="19"/>
  <c r="AN66" i="19"/>
  <c r="AZ66" i="19"/>
  <c r="BL66" i="19"/>
  <c r="BX66" i="19"/>
  <c r="CJ66" i="19"/>
  <c r="CV66" i="19"/>
  <c r="DH66" i="19"/>
  <c r="DT66" i="19"/>
  <c r="EF66" i="19"/>
  <c r="T21" i="19"/>
  <c r="AF21" i="19"/>
  <c r="BD21" i="19"/>
  <c r="BP21" i="19"/>
  <c r="CN21" i="19"/>
  <c r="CZ21" i="19"/>
  <c r="DX21" i="19"/>
  <c r="EJ21" i="19"/>
  <c r="EV21" i="19"/>
  <c r="DZ38" i="19"/>
  <c r="DV39" i="19"/>
  <c r="J48" i="19"/>
  <c r="J64" i="19" s="1"/>
  <c r="J66" i="19" s="1"/>
  <c r="EH48" i="19"/>
  <c r="EH53" i="19" s="1"/>
  <c r="BW53" i="19"/>
  <c r="DJ53" i="19"/>
  <c r="EJ53" i="19"/>
  <c r="EP62" i="19"/>
  <c r="EP63" i="19" s="1"/>
  <c r="BQ63" i="19"/>
  <c r="Q66" i="19"/>
  <c r="AC66" i="19"/>
  <c r="BA66" i="19"/>
  <c r="BM66" i="19"/>
  <c r="BY66" i="19"/>
  <c r="CK66" i="19"/>
  <c r="CW66" i="19"/>
  <c r="DI66" i="19"/>
  <c r="DU66" i="19"/>
  <c r="EG66" i="19"/>
  <c r="ES66" i="19"/>
  <c r="I21" i="19"/>
  <c r="U21" i="19"/>
  <c r="AG21" i="19"/>
  <c r="AS21" i="19"/>
  <c r="BE21" i="19"/>
  <c r="BQ21" i="19"/>
  <c r="CC21" i="19"/>
  <c r="CO21" i="19"/>
  <c r="DA21" i="19"/>
  <c r="DM21" i="19"/>
  <c r="DY21" i="19"/>
  <c r="EK21" i="19"/>
  <c r="CX39" i="19"/>
  <c r="EJ39" i="19"/>
  <c r="EV39" i="19"/>
  <c r="EP48" i="19"/>
  <c r="DZ53" i="19"/>
  <c r="CD53" i="19"/>
  <c r="K53" i="19"/>
  <c r="W53" i="19"/>
  <c r="DX53" i="19"/>
  <c r="BE63" i="19"/>
  <c r="BR63" i="19"/>
  <c r="DS63" i="19"/>
  <c r="EE63" i="19"/>
  <c r="ES63" i="19"/>
  <c r="V65" i="19"/>
  <c r="V66" i="19" s="1"/>
  <c r="CP65" i="19"/>
  <c r="E66" i="19"/>
  <c r="F66" i="19"/>
  <c r="AD66" i="19"/>
  <c r="BB66" i="19"/>
  <c r="BZ66" i="19"/>
  <c r="CX66" i="19"/>
  <c r="DV66" i="19"/>
  <c r="ET66" i="19"/>
  <c r="EL21" i="19"/>
  <c r="F39" i="19"/>
  <c r="AD39" i="19"/>
  <c r="BB39" i="19"/>
  <c r="BZ39" i="19"/>
  <c r="DL39" i="19"/>
  <c r="DX39" i="19"/>
  <c r="EK39" i="19"/>
  <c r="Z48" i="19"/>
  <c r="Z64" i="19" s="1"/>
  <c r="Z66" i="19" s="1"/>
  <c r="L53" i="19"/>
  <c r="X53" i="19"/>
  <c r="AY53" i="19"/>
  <c r="DL53" i="19"/>
  <c r="R62" i="19"/>
  <c r="R63" i="19" s="1"/>
  <c r="AS63" i="19"/>
  <c r="G66" i="19"/>
  <c r="S66" i="19"/>
  <c r="AE66" i="19"/>
  <c r="AQ66" i="19"/>
  <c r="BC66" i="19"/>
  <c r="BO66" i="19"/>
  <c r="CA66" i="19"/>
  <c r="CM66" i="19"/>
  <c r="CY66" i="19"/>
  <c r="DK66" i="19"/>
  <c r="DW66" i="19"/>
  <c r="EI66" i="19"/>
  <c r="EU66" i="19"/>
  <c r="K21" i="19"/>
  <c r="W21" i="19"/>
  <c r="AI21" i="19"/>
  <c r="AU21" i="19"/>
  <c r="BG21" i="19"/>
  <c r="BS21" i="19"/>
  <c r="CE21" i="19"/>
  <c r="CQ21" i="19"/>
  <c r="DC21" i="19"/>
  <c r="DO21" i="19"/>
  <c r="EA21" i="19"/>
  <c r="EM21" i="19"/>
  <c r="CN39" i="19"/>
  <c r="CZ39" i="19"/>
  <c r="DM39" i="19"/>
  <c r="DY39" i="19"/>
  <c r="AX52" i="19"/>
  <c r="AX53" i="19" s="1"/>
  <c r="EP52" i="19"/>
  <c r="EP53" i="19" s="1"/>
  <c r="AM53" i="19"/>
  <c r="CZ53" i="19"/>
  <c r="EA53" i="19"/>
  <c r="EM53" i="19"/>
  <c r="AG63" i="19"/>
  <c r="AT63" i="19"/>
  <c r="CU63" i="19"/>
  <c r="DG63" i="19"/>
  <c r="DU63" i="19"/>
  <c r="EG63" i="19"/>
  <c r="L21" i="19"/>
  <c r="X21" i="19"/>
  <c r="AJ21" i="19"/>
  <c r="AV21" i="19"/>
  <c r="BH21" i="19"/>
  <c r="BT21" i="19"/>
  <c r="CF21" i="19"/>
  <c r="CR21" i="19"/>
  <c r="DD21" i="19"/>
  <c r="DP21" i="19"/>
  <c r="EB21" i="19"/>
  <c r="EN21" i="19"/>
  <c r="CO39" i="19"/>
  <c r="DA39" i="19"/>
  <c r="AP48" i="19"/>
  <c r="AP64" i="19" s="1"/>
  <c r="AP66" i="19" s="1"/>
  <c r="BV48" i="19"/>
  <c r="BV53" i="19" s="1"/>
  <c r="BF53" i="19"/>
  <c r="J53" i="19"/>
  <c r="AA53" i="19"/>
  <c r="BN53" i="19"/>
  <c r="CN53" i="19"/>
  <c r="U63" i="19"/>
  <c r="AX65" i="19" l="1"/>
  <c r="AX66" i="19" s="1"/>
  <c r="R65" i="19"/>
  <c r="R66" i="19" s="1"/>
  <c r="DZ66" i="19"/>
  <c r="CT66" i="19"/>
  <c r="AH66" i="19"/>
  <c r="EP66" i="19"/>
  <c r="AP53" i="19"/>
  <c r="DB64" i="19"/>
  <c r="DB66" i="19" s="1"/>
  <c r="BV64" i="19"/>
  <c r="BV66" i="19" s="1"/>
  <c r="EH64" i="19"/>
  <c r="EH66" i="19" s="1"/>
  <c r="DR64" i="19"/>
  <c r="DR66" i="19" s="1"/>
  <c r="DZ39" i="19"/>
  <c r="Z53" i="19"/>
  <c r="EP65" i="19"/>
  <c r="CL66" i="19"/>
  <c r="N64" i="18" l="1"/>
  <c r="M64" i="18"/>
  <c r="H64" i="18"/>
  <c r="N63" i="18"/>
  <c r="H63" i="18"/>
  <c r="N48" i="18"/>
  <c r="H48" i="18"/>
  <c r="N47" i="18"/>
  <c r="H47" i="18"/>
  <c r="J44" i="18"/>
  <c r="N44" i="18" s="1"/>
  <c r="D44" i="18"/>
  <c r="H44" i="18" s="1"/>
  <c r="J43" i="18"/>
  <c r="N43" i="18" s="1"/>
  <c r="D43" i="18"/>
  <c r="H43" i="18" s="1"/>
  <c r="J42" i="18"/>
  <c r="N42" i="18" s="1"/>
  <c r="D42" i="18"/>
  <c r="H42" i="18" s="1"/>
  <c r="J41" i="18"/>
  <c r="J40" i="18" s="1"/>
  <c r="N40" i="18" s="1"/>
  <c r="D41" i="18"/>
  <c r="H41" i="18" s="1"/>
  <c r="M40" i="18"/>
  <c r="L40" i="18"/>
  <c r="K40" i="18"/>
  <c r="I40" i="18"/>
  <c r="G40" i="18"/>
  <c r="F40" i="18"/>
  <c r="E40" i="18"/>
  <c r="C40" i="18"/>
  <c r="J39" i="18"/>
  <c r="N39" i="18" s="1"/>
  <c r="D39" i="18"/>
  <c r="H39" i="18" s="1"/>
  <c r="J38" i="18"/>
  <c r="N38" i="18" s="1"/>
  <c r="D38" i="18"/>
  <c r="H38" i="18" s="1"/>
  <c r="J37" i="18"/>
  <c r="N37" i="18" s="1"/>
  <c r="D37" i="18"/>
  <c r="H37" i="18" s="1"/>
  <c r="J36" i="18"/>
  <c r="N36" i="18" s="1"/>
  <c r="D36" i="18"/>
  <c r="H36" i="18" s="1"/>
  <c r="M35" i="18"/>
  <c r="L35" i="18"/>
  <c r="K35" i="18"/>
  <c r="I35" i="18"/>
  <c r="G35" i="18"/>
  <c r="F35" i="18"/>
  <c r="E35" i="18"/>
  <c r="C35" i="18"/>
  <c r="J34" i="18"/>
  <c r="N34" i="18" s="1"/>
  <c r="D34" i="18"/>
  <c r="H34" i="18" s="1"/>
  <c r="J33" i="18"/>
  <c r="N33" i="18" s="1"/>
  <c r="D33" i="18"/>
  <c r="H33" i="18" s="1"/>
  <c r="J32" i="18"/>
  <c r="N32" i="18" s="1"/>
  <c r="D32" i="18"/>
  <c r="H32" i="18" s="1"/>
  <c r="J31" i="18"/>
  <c r="J30" i="18" s="1"/>
  <c r="N30" i="18" s="1"/>
  <c r="D31" i="18"/>
  <c r="H31" i="18" s="1"/>
  <c r="M30" i="18"/>
  <c r="L30" i="18"/>
  <c r="K30" i="18"/>
  <c r="I30" i="18"/>
  <c r="G30" i="18"/>
  <c r="F30" i="18"/>
  <c r="E30" i="18"/>
  <c r="C30" i="18"/>
  <c r="J29" i="18"/>
  <c r="N29" i="18" s="1"/>
  <c r="D29" i="18"/>
  <c r="H29" i="18" s="1"/>
  <c r="J28" i="18"/>
  <c r="N28" i="18" s="1"/>
  <c r="D28" i="18"/>
  <c r="H28" i="18" s="1"/>
  <c r="J27" i="18"/>
  <c r="N27" i="18" s="1"/>
  <c r="D27" i="18"/>
  <c r="H27" i="18" s="1"/>
  <c r="J26" i="18"/>
  <c r="J25" i="18" s="1"/>
  <c r="N25" i="18" s="1"/>
  <c r="D26" i="18"/>
  <c r="D25" i="18" s="1"/>
  <c r="H25" i="18" s="1"/>
  <c r="M25" i="18"/>
  <c r="L25" i="18"/>
  <c r="K25" i="18"/>
  <c r="I25" i="18"/>
  <c r="G25" i="18"/>
  <c r="F25" i="18"/>
  <c r="E25" i="18"/>
  <c r="C25" i="18"/>
  <c r="J24" i="18"/>
  <c r="N24" i="18" s="1"/>
  <c r="D24" i="18"/>
  <c r="H24" i="18" s="1"/>
  <c r="J23" i="18"/>
  <c r="N23" i="18" s="1"/>
  <c r="D23" i="18"/>
  <c r="H23" i="18" s="1"/>
  <c r="J22" i="18"/>
  <c r="N22" i="18" s="1"/>
  <c r="D22" i="18"/>
  <c r="H22" i="18" s="1"/>
  <c r="J21" i="18"/>
  <c r="N21" i="18" s="1"/>
  <c r="D21" i="18"/>
  <c r="H21" i="18" s="1"/>
  <c r="M20" i="18"/>
  <c r="L20" i="18"/>
  <c r="K20" i="18"/>
  <c r="I20" i="18"/>
  <c r="G20" i="18"/>
  <c r="F20" i="18"/>
  <c r="E20" i="18"/>
  <c r="C20" i="18"/>
  <c r="J19" i="18"/>
  <c r="N19" i="18" s="1"/>
  <c r="D19" i="18"/>
  <c r="H19" i="18" s="1"/>
  <c r="J18" i="18"/>
  <c r="N18" i="18" s="1"/>
  <c r="D18" i="18"/>
  <c r="H18" i="18" s="1"/>
  <c r="J17" i="18"/>
  <c r="N17" i="18" s="1"/>
  <c r="D17" i="18"/>
  <c r="H17" i="18" s="1"/>
  <c r="J16" i="18"/>
  <c r="J15" i="18" s="1"/>
  <c r="N15" i="18" s="1"/>
  <c r="D16" i="18"/>
  <c r="H16" i="18" s="1"/>
  <c r="M15" i="18"/>
  <c r="L15" i="18"/>
  <c r="K15" i="18"/>
  <c r="I15" i="18"/>
  <c r="G15" i="18"/>
  <c r="F15" i="18"/>
  <c r="E15" i="18"/>
  <c r="C15" i="18"/>
  <c r="J14" i="18"/>
  <c r="N14" i="18" s="1"/>
  <c r="D14" i="18"/>
  <c r="H14" i="18" s="1"/>
  <c r="J13" i="18"/>
  <c r="N13" i="18" s="1"/>
  <c r="D13" i="18"/>
  <c r="H13" i="18" s="1"/>
  <c r="J12" i="18"/>
  <c r="N12" i="18" s="1"/>
  <c r="D12" i="18"/>
  <c r="H12" i="18" s="1"/>
  <c r="J11" i="18"/>
  <c r="J10" i="18" s="1"/>
  <c r="N10" i="18" s="1"/>
  <c r="D11" i="18"/>
  <c r="H11" i="18" s="1"/>
  <c r="M10" i="18"/>
  <c r="L10" i="18"/>
  <c r="K10" i="18"/>
  <c r="I10" i="18"/>
  <c r="G10" i="18"/>
  <c r="F10" i="18"/>
  <c r="E10" i="18"/>
  <c r="C10" i="18"/>
  <c r="J9" i="18"/>
  <c r="N9" i="18" s="1"/>
  <c r="D9" i="18"/>
  <c r="H9" i="18" s="1"/>
  <c r="J8" i="18"/>
  <c r="N8" i="18" s="1"/>
  <c r="D8" i="18"/>
  <c r="H8" i="18" s="1"/>
  <c r="J7" i="18"/>
  <c r="N7" i="18" s="1"/>
  <c r="D7" i="18"/>
  <c r="H7" i="18" s="1"/>
  <c r="J6" i="18"/>
  <c r="N6" i="18" s="1"/>
  <c r="D6" i="18"/>
  <c r="H6" i="18" s="1"/>
  <c r="D10" i="18" l="1"/>
  <c r="H10" i="18" s="1"/>
  <c r="H26" i="18"/>
  <c r="N11" i="18"/>
  <c r="J20" i="18"/>
  <c r="N20" i="18" s="1"/>
  <c r="N26" i="18"/>
  <c r="J35" i="18"/>
  <c r="N35" i="18" s="1"/>
  <c r="N41" i="18"/>
  <c r="D15" i="18"/>
  <c r="H15" i="18" s="1"/>
  <c r="D30" i="18"/>
  <c r="H30" i="18" s="1"/>
  <c r="N16" i="18"/>
  <c r="N31" i="18"/>
  <c r="D40" i="18"/>
  <c r="H40" i="18" s="1"/>
  <c r="D20" i="18"/>
  <c r="H20" i="18" s="1"/>
  <c r="D35" i="18"/>
  <c r="H35" i="18" s="1"/>
  <c r="C65" i="17"/>
  <c r="C64" i="17"/>
  <c r="C63" i="17"/>
  <c r="C62" i="17"/>
  <c r="C61" i="17"/>
  <c r="C60" i="17"/>
  <c r="C59" i="17"/>
  <c r="C58" i="17"/>
  <c r="C57" i="17"/>
  <c r="C56" i="17"/>
  <c r="C55" i="17"/>
  <c r="C54" i="17"/>
  <c r="C53" i="17"/>
  <c r="C52" i="17"/>
  <c r="C51" i="17"/>
  <c r="C50" i="17"/>
  <c r="C49" i="17"/>
  <c r="C48" i="17"/>
  <c r="C47" i="17"/>
  <c r="C46" i="17"/>
  <c r="C45" i="17"/>
  <c r="C44" i="17"/>
  <c r="C43" i="17"/>
  <c r="C42" i="17"/>
  <c r="F41" i="17"/>
  <c r="C41" i="17" s="1"/>
  <c r="E41" i="17"/>
  <c r="D41" i="17"/>
  <c r="C40" i="17"/>
  <c r="C39" i="17"/>
  <c r="C38" i="17"/>
  <c r="C37" i="17"/>
  <c r="F36" i="17"/>
  <c r="E36" i="17"/>
  <c r="D36" i="17"/>
  <c r="C36" i="17"/>
  <c r="C35" i="17"/>
  <c r="C34" i="17"/>
  <c r="C33" i="17"/>
  <c r="C32" i="17"/>
  <c r="F31" i="17"/>
  <c r="E31" i="17"/>
  <c r="D31" i="17"/>
  <c r="C31" i="17"/>
  <c r="C30" i="17"/>
  <c r="C29" i="17"/>
  <c r="C28" i="17"/>
  <c r="C27" i="17"/>
  <c r="F26" i="17"/>
  <c r="C26" i="17" s="1"/>
  <c r="E26" i="17"/>
  <c r="D26" i="17"/>
  <c r="C25" i="17"/>
  <c r="C24" i="17"/>
  <c r="C23" i="17"/>
  <c r="C22" i="17"/>
  <c r="F21" i="17"/>
  <c r="E21" i="17"/>
  <c r="D21" i="17"/>
  <c r="C21" i="17"/>
  <c r="C20" i="17"/>
  <c r="C19" i="17"/>
  <c r="C18" i="17"/>
  <c r="C17" i="17"/>
  <c r="F16" i="17"/>
  <c r="E16" i="17"/>
  <c r="D16" i="17"/>
  <c r="C16" i="17"/>
  <c r="C15" i="17"/>
  <c r="C14" i="17"/>
  <c r="C13" i="17"/>
  <c r="C12" i="17"/>
  <c r="F11" i="17"/>
  <c r="C11" i="17" s="1"/>
  <c r="E11" i="17"/>
  <c r="D11" i="17"/>
  <c r="C10" i="17"/>
  <c r="C9" i="17"/>
  <c r="C8" i="17"/>
  <c r="C7" i="17"/>
  <c r="F6" i="17"/>
  <c r="E6" i="17"/>
  <c r="D6" i="17"/>
  <c r="C6" i="17"/>
  <c r="D26" i="16" l="1"/>
  <c r="S26" i="15"/>
  <c r="M26" i="15"/>
  <c r="F26" i="15"/>
  <c r="T26" i="15" s="1"/>
  <c r="S25" i="15"/>
  <c r="H25" i="15"/>
  <c r="M25" i="15" s="1"/>
  <c r="F25" i="15"/>
  <c r="T25" i="15" s="1"/>
  <c r="S24" i="15"/>
  <c r="M24" i="15"/>
  <c r="T24" i="15" s="1"/>
  <c r="F24" i="15"/>
  <c r="S23" i="15"/>
  <c r="M23" i="15"/>
  <c r="F23" i="15"/>
  <c r="T23" i="15" s="1"/>
  <c r="T22" i="15"/>
  <c r="S22" i="15"/>
  <c r="M22" i="15"/>
  <c r="F22" i="15"/>
  <c r="S21" i="15"/>
  <c r="M21" i="15"/>
  <c r="T21" i="15" s="1"/>
  <c r="F21" i="15"/>
  <c r="S20" i="15"/>
  <c r="M20" i="15"/>
  <c r="F20" i="15"/>
  <c r="T20" i="15" s="1"/>
  <c r="S19" i="15"/>
  <c r="M19" i="15"/>
  <c r="T19" i="15" s="1"/>
  <c r="F19" i="15"/>
  <c r="S18" i="15"/>
  <c r="M18" i="15"/>
  <c r="T18" i="15" s="1"/>
  <c r="F18" i="15"/>
  <c r="S17" i="15"/>
  <c r="M17" i="15"/>
  <c r="F17" i="15"/>
  <c r="T17" i="15" s="1"/>
  <c r="T16" i="15"/>
  <c r="S16" i="15"/>
  <c r="M16" i="15"/>
  <c r="F16" i="15"/>
  <c r="S15" i="15"/>
  <c r="M15" i="15"/>
  <c r="T15" i="15" s="1"/>
  <c r="F15" i="15"/>
  <c r="S14" i="15"/>
  <c r="M14" i="15"/>
  <c r="F14" i="15"/>
  <c r="T14" i="15" s="1"/>
  <c r="T13" i="15"/>
  <c r="S13" i="15"/>
  <c r="M13" i="15"/>
  <c r="F13" i="15"/>
  <c r="S12" i="15"/>
  <c r="M12" i="15"/>
  <c r="T12" i="15" s="1"/>
  <c r="F12" i="15"/>
  <c r="S11" i="15"/>
  <c r="M11" i="15"/>
  <c r="F11" i="15"/>
  <c r="T11" i="15" s="1"/>
  <c r="T10" i="15"/>
  <c r="S10" i="15"/>
  <c r="M10" i="15"/>
  <c r="F10" i="15"/>
  <c r="S9" i="15"/>
  <c r="M9" i="15"/>
  <c r="T9" i="15" s="1"/>
  <c r="F9" i="15"/>
  <c r="S8" i="15"/>
  <c r="M8" i="15"/>
  <c r="F8" i="15"/>
  <c r="T8" i="15" s="1"/>
  <c r="T7" i="15"/>
  <c r="S7" i="15"/>
  <c r="M7" i="15"/>
  <c r="F7" i="15"/>
  <c r="G98" i="14" l="1"/>
  <c r="F98" i="14"/>
  <c r="E98" i="14"/>
  <c r="C98" i="14" s="1"/>
  <c r="D98" i="14"/>
  <c r="C97" i="14"/>
  <c r="C96" i="14"/>
  <c r="C95" i="14"/>
  <c r="C94" i="14"/>
  <c r="G93" i="14"/>
  <c r="F93" i="14"/>
  <c r="E93" i="14"/>
  <c r="D93" i="14"/>
  <c r="C93" i="14" s="1"/>
  <c r="C92" i="14"/>
  <c r="C91" i="14"/>
  <c r="C90" i="14"/>
  <c r="C89" i="14"/>
  <c r="G88" i="14"/>
  <c r="F88" i="14"/>
  <c r="E88" i="14"/>
  <c r="D88" i="14"/>
  <c r="C88" i="14"/>
  <c r="C87" i="14"/>
  <c r="C86" i="14"/>
  <c r="C85" i="14"/>
  <c r="C84" i="14"/>
  <c r="G83" i="14"/>
  <c r="F83" i="14"/>
  <c r="E83" i="14"/>
  <c r="D83" i="14"/>
  <c r="C83" i="14"/>
  <c r="C82" i="14"/>
  <c r="C81" i="14"/>
  <c r="C80" i="14"/>
  <c r="C79" i="14"/>
  <c r="G78" i="14"/>
  <c r="F78" i="14"/>
  <c r="E78" i="14"/>
  <c r="C78" i="14" s="1"/>
  <c r="D78" i="14"/>
  <c r="C77" i="14"/>
  <c r="C76" i="14"/>
  <c r="C75" i="14"/>
  <c r="C74" i="14"/>
  <c r="G73" i="14"/>
  <c r="F73" i="14"/>
  <c r="E73" i="14"/>
  <c r="D73" i="14"/>
  <c r="C73" i="14"/>
  <c r="C72" i="14"/>
  <c r="C71" i="14"/>
  <c r="C70" i="14"/>
  <c r="C69" i="14"/>
  <c r="G68" i="14"/>
  <c r="F68" i="14"/>
  <c r="E68" i="14"/>
  <c r="D68" i="14"/>
  <c r="C68" i="14"/>
  <c r="C67" i="14"/>
  <c r="C66" i="14"/>
  <c r="C65" i="14"/>
  <c r="C64" i="14"/>
  <c r="G63" i="14"/>
  <c r="F63" i="14"/>
  <c r="E63" i="14"/>
  <c r="D63" i="14"/>
  <c r="C63" i="14"/>
  <c r="C62" i="14"/>
  <c r="C61" i="14"/>
  <c r="C60" i="14"/>
  <c r="C59" i="14"/>
  <c r="C58" i="14"/>
  <c r="C57" i="14"/>
  <c r="C56" i="14"/>
  <c r="C53" i="14" s="1"/>
  <c r="C55" i="14"/>
  <c r="C54" i="14"/>
  <c r="G53" i="14"/>
  <c r="F53" i="14"/>
  <c r="E53" i="14"/>
  <c r="D53" i="14"/>
  <c r="C52" i="14"/>
  <c r="C51" i="14"/>
  <c r="C50" i="14"/>
  <c r="C49" i="14"/>
  <c r="C48" i="14" s="1"/>
  <c r="G48" i="14"/>
  <c r="F48" i="14"/>
  <c r="E48" i="14"/>
  <c r="D48" i="14"/>
  <c r="C47" i="14"/>
  <c r="C46" i="14"/>
  <c r="C45" i="14"/>
  <c r="C44" i="14"/>
  <c r="C43" i="14" s="1"/>
  <c r="G43" i="14"/>
  <c r="F43" i="14"/>
  <c r="E43" i="14"/>
  <c r="D43" i="14"/>
  <c r="C35" i="14"/>
  <c r="C34" i="14"/>
  <c r="C33" i="14"/>
  <c r="C32" i="14"/>
  <c r="C31" i="14"/>
  <c r="G30" i="14"/>
  <c r="F30" i="14"/>
  <c r="E30" i="14"/>
  <c r="D30" i="14"/>
  <c r="C30" i="14"/>
  <c r="C29" i="14"/>
  <c r="C28" i="14"/>
  <c r="C27" i="14"/>
  <c r="C26" i="14"/>
  <c r="G25" i="14"/>
  <c r="F25" i="14"/>
  <c r="E25" i="14"/>
  <c r="D25" i="14"/>
  <c r="C25" i="14"/>
  <c r="C24" i="14"/>
  <c r="C23" i="14"/>
  <c r="C22" i="14"/>
  <c r="C21" i="14"/>
  <c r="G20" i="14"/>
  <c r="F20" i="14"/>
  <c r="E20" i="14"/>
  <c r="D20" i="14"/>
  <c r="C20" i="14"/>
  <c r="C19" i="14"/>
  <c r="C18" i="14"/>
  <c r="C17" i="14"/>
  <c r="C16" i="14"/>
  <c r="G15" i="14"/>
  <c r="F15" i="14"/>
  <c r="E15" i="14"/>
  <c r="C15" i="14" s="1"/>
  <c r="D15" i="14"/>
  <c r="C14" i="14"/>
  <c r="C13" i="14"/>
  <c r="C12" i="14"/>
  <c r="C11" i="14"/>
  <c r="G10" i="14"/>
  <c r="F10" i="14"/>
  <c r="E10" i="14"/>
  <c r="D10" i="14"/>
  <c r="C10" i="14"/>
  <c r="C9" i="14"/>
  <c r="C8" i="14"/>
  <c r="C7" i="14"/>
  <c r="C6" i="14"/>
  <c r="G5" i="14"/>
  <c r="F5" i="14"/>
  <c r="E5" i="14"/>
  <c r="D5" i="14"/>
  <c r="C5" i="14"/>
  <c r="M99" i="13" l="1"/>
  <c r="L99" i="13"/>
  <c r="E99" i="13" s="1"/>
  <c r="K99" i="13"/>
  <c r="J99" i="13"/>
  <c r="I99" i="13"/>
  <c r="H99" i="13"/>
  <c r="G99" i="13"/>
  <c r="F99" i="13"/>
  <c r="D99" i="13"/>
  <c r="C99" i="13"/>
  <c r="E98" i="13"/>
  <c r="E97" i="13"/>
  <c r="E96" i="13"/>
  <c r="E95" i="13"/>
  <c r="M94" i="13"/>
  <c r="L94" i="13"/>
  <c r="K94" i="13"/>
  <c r="J94" i="13"/>
  <c r="I94" i="13"/>
  <c r="H94" i="13"/>
  <c r="G94" i="13"/>
  <c r="F94" i="13"/>
  <c r="E94" i="13"/>
  <c r="D94" i="13"/>
  <c r="C94" i="13"/>
  <c r="E93" i="13"/>
  <c r="E92" i="13"/>
  <c r="E91" i="13"/>
  <c r="E90" i="13"/>
  <c r="M89" i="13"/>
  <c r="L89" i="13"/>
  <c r="K89" i="13"/>
  <c r="J89" i="13"/>
  <c r="I89" i="13"/>
  <c r="H89" i="13"/>
  <c r="G89" i="13"/>
  <c r="F89" i="13"/>
  <c r="E89" i="13" s="1"/>
  <c r="D89" i="13"/>
  <c r="C89" i="13"/>
  <c r="E88" i="13"/>
  <c r="E87" i="13"/>
  <c r="E86" i="13"/>
  <c r="E85" i="13"/>
  <c r="M84" i="13"/>
  <c r="L84" i="13"/>
  <c r="K84" i="13"/>
  <c r="J84" i="13"/>
  <c r="I84" i="13"/>
  <c r="H84" i="13"/>
  <c r="G84" i="13"/>
  <c r="E84" i="13" s="1"/>
  <c r="F84" i="13"/>
  <c r="D84" i="13"/>
  <c r="C84" i="13"/>
  <c r="E83" i="13"/>
  <c r="E82" i="13"/>
  <c r="E81" i="13"/>
  <c r="E80" i="13"/>
  <c r="M79" i="13"/>
  <c r="L79" i="13"/>
  <c r="E79" i="13" s="1"/>
  <c r="K79" i="13"/>
  <c r="J79" i="13"/>
  <c r="I79" i="13"/>
  <c r="H79" i="13"/>
  <c r="G79" i="13"/>
  <c r="F79" i="13"/>
  <c r="D79" i="13"/>
  <c r="C79" i="13"/>
  <c r="E78" i="13"/>
  <c r="E77" i="13"/>
  <c r="E76" i="13"/>
  <c r="E75" i="13"/>
  <c r="M74" i="13"/>
  <c r="L74" i="13"/>
  <c r="K74" i="13"/>
  <c r="J74" i="13"/>
  <c r="I74" i="13"/>
  <c r="H74" i="13"/>
  <c r="G74" i="13"/>
  <c r="F74" i="13"/>
  <c r="E74" i="13"/>
  <c r="D74" i="13"/>
  <c r="C74" i="13"/>
  <c r="E73" i="13"/>
  <c r="E72" i="13"/>
  <c r="E71" i="13"/>
  <c r="E70" i="13"/>
  <c r="M69" i="13"/>
  <c r="L69" i="13"/>
  <c r="K69" i="13"/>
  <c r="J69" i="13"/>
  <c r="I69" i="13"/>
  <c r="H69" i="13"/>
  <c r="G69" i="13"/>
  <c r="F69" i="13"/>
  <c r="E69" i="13" s="1"/>
  <c r="D69" i="13"/>
  <c r="C69" i="13"/>
  <c r="E68" i="13"/>
  <c r="E67" i="13"/>
  <c r="E66" i="13"/>
  <c r="E65" i="13"/>
  <c r="M64" i="13"/>
  <c r="L64" i="13"/>
  <c r="K64" i="13"/>
  <c r="J64" i="13"/>
  <c r="I64" i="13"/>
  <c r="E64" i="13" s="1"/>
  <c r="H64" i="13"/>
  <c r="G64" i="13"/>
  <c r="F64" i="13"/>
  <c r="D64" i="13"/>
  <c r="C64" i="13"/>
  <c r="E63" i="13"/>
  <c r="E62" i="13"/>
  <c r="E61" i="13"/>
  <c r="E60" i="13"/>
  <c r="E59" i="13" s="1"/>
  <c r="M59" i="13"/>
  <c r="L59" i="13"/>
  <c r="K59" i="13"/>
  <c r="J59" i="13"/>
  <c r="I59" i="13"/>
  <c r="H59" i="13"/>
  <c r="G59" i="13"/>
  <c r="F59" i="13"/>
  <c r="D59" i="13"/>
  <c r="C59" i="13"/>
  <c r="E58" i="13"/>
  <c r="E57" i="13"/>
  <c r="E56" i="13"/>
  <c r="E55" i="13"/>
  <c r="M54" i="13"/>
  <c r="L54" i="13"/>
  <c r="K54" i="13"/>
  <c r="J54" i="13"/>
  <c r="I54" i="13"/>
  <c r="H54" i="13"/>
  <c r="G54" i="13"/>
  <c r="F54" i="13"/>
  <c r="E54" i="13"/>
  <c r="D54" i="13"/>
  <c r="C54" i="13"/>
  <c r="E53" i="13"/>
  <c r="E52" i="13"/>
  <c r="E51" i="13"/>
  <c r="E50" i="13"/>
  <c r="E49" i="13" s="1"/>
  <c r="M49" i="13"/>
  <c r="L49" i="13"/>
  <c r="K49" i="13"/>
  <c r="J49" i="13"/>
  <c r="I49" i="13"/>
  <c r="H49" i="13"/>
  <c r="G49" i="13"/>
  <c r="F49" i="13"/>
  <c r="D49" i="13"/>
  <c r="C49" i="13"/>
  <c r="E48" i="13"/>
  <c r="E47" i="13"/>
  <c r="E46" i="13"/>
  <c r="E45" i="13"/>
  <c r="E44" i="13" s="1"/>
  <c r="M44" i="13"/>
  <c r="L44" i="13"/>
  <c r="K44" i="13"/>
  <c r="J44" i="13"/>
  <c r="I44" i="13"/>
  <c r="H44" i="13"/>
  <c r="G44" i="13"/>
  <c r="F44" i="13"/>
  <c r="D44" i="13"/>
  <c r="C44" i="13"/>
  <c r="E36" i="13"/>
  <c r="E35" i="13"/>
  <c r="E34" i="13"/>
  <c r="E33" i="13"/>
  <c r="E31" i="13" s="1"/>
  <c r="E32" i="13"/>
  <c r="M31" i="13"/>
  <c r="L31" i="13"/>
  <c r="K31" i="13"/>
  <c r="J31" i="13"/>
  <c r="I31" i="13"/>
  <c r="H31" i="13"/>
  <c r="G31" i="13"/>
  <c r="F31" i="13"/>
  <c r="D31" i="13"/>
  <c r="C31" i="13"/>
  <c r="E30" i="13"/>
  <c r="E29" i="13"/>
  <c r="E26" i="13" s="1"/>
  <c r="E28" i="13"/>
  <c r="E27" i="13"/>
  <c r="M26" i="13"/>
  <c r="L26" i="13"/>
  <c r="K26" i="13"/>
  <c r="J26" i="13"/>
  <c r="I26" i="13"/>
  <c r="H26" i="13"/>
  <c r="G26" i="13"/>
  <c r="F26" i="13"/>
  <c r="D26" i="13"/>
  <c r="C26" i="13"/>
  <c r="E25" i="13"/>
  <c r="E24" i="13"/>
  <c r="E23" i="13"/>
  <c r="E22" i="13"/>
  <c r="E21" i="13" s="1"/>
  <c r="M21" i="13"/>
  <c r="L21" i="13"/>
  <c r="K21" i="13"/>
  <c r="J21" i="13"/>
  <c r="I21" i="13"/>
  <c r="H21" i="13"/>
  <c r="G21" i="13"/>
  <c r="F21" i="13"/>
  <c r="D21" i="13"/>
  <c r="C21" i="13"/>
  <c r="E20" i="13"/>
  <c r="E19" i="13"/>
  <c r="E18" i="13"/>
  <c r="E17" i="13"/>
  <c r="E16" i="13" s="1"/>
  <c r="M16" i="13"/>
  <c r="L16" i="13"/>
  <c r="K16" i="13"/>
  <c r="J16" i="13"/>
  <c r="I16" i="13"/>
  <c r="H16" i="13"/>
  <c r="G16" i="13"/>
  <c r="F16" i="13"/>
  <c r="D16" i="13"/>
  <c r="C16" i="13"/>
  <c r="E15" i="13"/>
  <c r="E14" i="13"/>
  <c r="E13" i="13"/>
  <c r="E11" i="13" s="1"/>
  <c r="E12" i="13"/>
  <c r="M11" i="13"/>
  <c r="L11" i="13"/>
  <c r="K11" i="13"/>
  <c r="J11" i="13"/>
  <c r="I11" i="13"/>
  <c r="H11" i="13"/>
  <c r="G11" i="13"/>
  <c r="F11" i="13"/>
  <c r="D11" i="13"/>
  <c r="C11" i="13"/>
  <c r="E10" i="13"/>
  <c r="E9" i="13"/>
  <c r="E6" i="13" s="1"/>
  <c r="E8" i="13"/>
  <c r="E7" i="13"/>
  <c r="M6" i="13"/>
  <c r="L6" i="13"/>
  <c r="K6" i="13"/>
  <c r="J6" i="13"/>
  <c r="I6" i="13"/>
  <c r="H6" i="13"/>
  <c r="G6" i="13"/>
  <c r="F6" i="13"/>
  <c r="D6" i="13"/>
  <c r="C6" i="13"/>
  <c r="C60" i="12" l="1"/>
  <c r="M60" i="12" s="1"/>
  <c r="C59" i="12"/>
  <c r="M59" i="12" s="1"/>
  <c r="M58" i="12"/>
  <c r="C58" i="12"/>
  <c r="C57" i="12"/>
  <c r="M57" i="12" s="1"/>
  <c r="C56" i="12"/>
  <c r="M56" i="12" s="1"/>
  <c r="C55" i="12"/>
  <c r="M55" i="12" s="1"/>
  <c r="C54" i="12"/>
  <c r="M54" i="12" s="1"/>
  <c r="C53" i="12"/>
  <c r="M53" i="12" s="1"/>
  <c r="M52" i="12"/>
  <c r="C52" i="12"/>
  <c r="C51" i="12"/>
  <c r="M51" i="12" s="1"/>
  <c r="C50" i="12"/>
  <c r="M50" i="12" s="1"/>
  <c r="C49" i="12"/>
  <c r="M49" i="12" s="1"/>
  <c r="C48" i="12"/>
  <c r="M48" i="12" s="1"/>
  <c r="C47" i="12"/>
  <c r="M47" i="12" s="1"/>
  <c r="M46" i="12"/>
  <c r="C46" i="12"/>
  <c r="C45" i="12"/>
  <c r="M45" i="12" s="1"/>
  <c r="C44" i="12"/>
  <c r="M44" i="12" s="1"/>
  <c r="C43" i="12"/>
  <c r="M43" i="12" s="1"/>
  <c r="C42" i="12"/>
  <c r="M42" i="12" s="1"/>
  <c r="C37" i="12"/>
  <c r="L37" i="12" s="1"/>
  <c r="L36" i="12"/>
  <c r="C36" i="12"/>
  <c r="C35" i="12"/>
  <c r="L35" i="12" s="1"/>
  <c r="C34" i="12"/>
  <c r="L34" i="12" s="1"/>
  <c r="C33" i="12"/>
  <c r="C32" i="12" s="1"/>
  <c r="L32" i="12" s="1"/>
  <c r="K32" i="12"/>
  <c r="J32" i="12"/>
  <c r="I32" i="12"/>
  <c r="H32" i="12"/>
  <c r="G32" i="12"/>
  <c r="F32" i="12"/>
  <c r="E32" i="12"/>
  <c r="D32" i="12"/>
  <c r="C31" i="12"/>
  <c r="L31" i="12" s="1"/>
  <c r="C30" i="12"/>
  <c r="L30" i="12" s="1"/>
  <c r="C29" i="12"/>
  <c r="L29" i="12" s="1"/>
  <c r="L28" i="12"/>
  <c r="C28" i="12"/>
  <c r="K27" i="12"/>
  <c r="J27" i="12"/>
  <c r="I27" i="12"/>
  <c r="H27" i="12"/>
  <c r="G27" i="12"/>
  <c r="F27" i="12"/>
  <c r="E27" i="12"/>
  <c r="D27" i="12"/>
  <c r="C27" i="12"/>
  <c r="L27" i="12" s="1"/>
  <c r="L26" i="12"/>
  <c r="C26" i="12"/>
  <c r="C25" i="12"/>
  <c r="L25" i="12" s="1"/>
  <c r="C24" i="12"/>
  <c r="L24" i="12" s="1"/>
  <c r="C23" i="12"/>
  <c r="C22" i="12" s="1"/>
  <c r="L22" i="12" s="1"/>
  <c r="K22" i="12"/>
  <c r="J22" i="12"/>
  <c r="I22" i="12"/>
  <c r="H22" i="12"/>
  <c r="G22" i="12"/>
  <c r="F22" i="12"/>
  <c r="E22" i="12"/>
  <c r="D22" i="12"/>
  <c r="C21" i="12"/>
  <c r="L21" i="12" s="1"/>
  <c r="C20" i="12"/>
  <c r="L20" i="12" s="1"/>
  <c r="C19" i="12"/>
  <c r="L19" i="12" s="1"/>
  <c r="L18" i="12"/>
  <c r="C18" i="12"/>
  <c r="K17" i="12"/>
  <c r="J17" i="12"/>
  <c r="I17" i="12"/>
  <c r="H17" i="12"/>
  <c r="G17" i="12"/>
  <c r="F17" i="12"/>
  <c r="E17" i="12"/>
  <c r="D17" i="12"/>
  <c r="C17" i="12"/>
  <c r="L17" i="12" s="1"/>
  <c r="L16" i="12"/>
  <c r="C16" i="12"/>
  <c r="C15" i="12"/>
  <c r="L15" i="12" s="1"/>
  <c r="C14" i="12"/>
  <c r="L14" i="12" s="1"/>
  <c r="C13" i="12"/>
  <c r="C12" i="12" s="1"/>
  <c r="L12" i="12" s="1"/>
  <c r="K12" i="12"/>
  <c r="J12" i="12"/>
  <c r="I12" i="12"/>
  <c r="H12" i="12"/>
  <c r="G12" i="12"/>
  <c r="F12" i="12"/>
  <c r="E12" i="12"/>
  <c r="D12" i="12"/>
  <c r="C11" i="12"/>
  <c r="L11" i="12" s="1"/>
  <c r="C10" i="12"/>
  <c r="L10" i="12" s="1"/>
  <c r="C9" i="12"/>
  <c r="L9" i="12" s="1"/>
  <c r="L8" i="12"/>
  <c r="C8" i="12"/>
  <c r="K7" i="12"/>
  <c r="J7" i="12"/>
  <c r="I7" i="12"/>
  <c r="H7" i="12"/>
  <c r="G7" i="12"/>
  <c r="F7" i="12"/>
  <c r="E7" i="12"/>
  <c r="D7" i="12"/>
  <c r="C7" i="12" l="1"/>
  <c r="L7" i="12" s="1"/>
  <c r="L13" i="12"/>
  <c r="L23" i="12"/>
  <c r="L33" i="12"/>
  <c r="R67" i="11"/>
  <c r="O67" i="11"/>
  <c r="N67" i="11"/>
  <c r="L67" i="11"/>
  <c r="H67" i="11"/>
  <c r="X67" i="11" s="1"/>
  <c r="G67" i="11"/>
  <c r="V67" i="11" s="1"/>
  <c r="X66" i="11"/>
  <c r="V66" i="11"/>
  <c r="R66" i="11"/>
  <c r="O66" i="11"/>
  <c r="N66" i="11"/>
  <c r="L66" i="11"/>
  <c r="H66" i="11"/>
  <c r="G66" i="11"/>
  <c r="R65" i="11"/>
  <c r="O65" i="11"/>
  <c r="N65" i="11"/>
  <c r="L65" i="11"/>
  <c r="H65" i="11"/>
  <c r="X65" i="11" s="1"/>
  <c r="G65" i="11"/>
  <c r="V65" i="11" s="1"/>
  <c r="R64" i="11"/>
  <c r="O64" i="11"/>
  <c r="N64" i="11"/>
  <c r="L64" i="11"/>
  <c r="H64" i="11"/>
  <c r="X64" i="11" s="1"/>
  <c r="G64" i="11"/>
  <c r="V64" i="11" s="1"/>
  <c r="X63" i="11"/>
  <c r="V63" i="11"/>
  <c r="R63" i="11"/>
  <c r="O63" i="11"/>
  <c r="N63" i="11"/>
  <c r="L63" i="11"/>
  <c r="H63" i="11"/>
  <c r="G63" i="11"/>
  <c r="R62" i="11"/>
  <c r="O62" i="11"/>
  <c r="N62" i="11"/>
  <c r="L62" i="11"/>
  <c r="H62" i="11"/>
  <c r="X62" i="11" s="1"/>
  <c r="G62" i="11"/>
  <c r="V62" i="11" s="1"/>
  <c r="R61" i="11"/>
  <c r="O61" i="11"/>
  <c r="N61" i="11"/>
  <c r="L61" i="11"/>
  <c r="H61" i="11"/>
  <c r="X61" i="11" s="1"/>
  <c r="G61" i="11"/>
  <c r="V61" i="11" s="1"/>
  <c r="X60" i="11"/>
  <c r="V60" i="11"/>
  <c r="R60" i="11"/>
  <c r="O60" i="11"/>
  <c r="N60" i="11"/>
  <c r="L60" i="11"/>
  <c r="H60" i="11"/>
  <c r="G60" i="11"/>
  <c r="R59" i="11"/>
  <c r="O59" i="11"/>
  <c r="N59" i="11"/>
  <c r="L59" i="11"/>
  <c r="H59" i="11"/>
  <c r="X59" i="11" s="1"/>
  <c r="G59" i="11"/>
  <c r="V59" i="11" s="1"/>
  <c r="R58" i="11"/>
  <c r="O58" i="11"/>
  <c r="N58" i="11"/>
  <c r="L58" i="11"/>
  <c r="H58" i="11"/>
  <c r="X58" i="11" s="1"/>
  <c r="G58" i="11"/>
  <c r="V58" i="11" s="1"/>
  <c r="X57" i="11"/>
  <c r="V57" i="11"/>
  <c r="R57" i="11"/>
  <c r="O57" i="11"/>
  <c r="N57" i="11"/>
  <c r="L57" i="11"/>
  <c r="H57" i="11"/>
  <c r="G57" i="11"/>
  <c r="R56" i="11"/>
  <c r="O56" i="11"/>
  <c r="N56" i="11"/>
  <c r="L56" i="11"/>
  <c r="H56" i="11"/>
  <c r="X56" i="11" s="1"/>
  <c r="G56" i="11"/>
  <c r="V56" i="11" s="1"/>
  <c r="R55" i="11"/>
  <c r="O55" i="11"/>
  <c r="N55" i="11"/>
  <c r="L55" i="11"/>
  <c r="H55" i="11"/>
  <c r="X55" i="11" s="1"/>
  <c r="G55" i="11"/>
  <c r="V55" i="11" s="1"/>
  <c r="X54" i="11"/>
  <c r="V54" i="11"/>
  <c r="R54" i="11"/>
  <c r="O54" i="11"/>
  <c r="N54" i="11"/>
  <c r="L54" i="11"/>
  <c r="H54" i="11"/>
  <c r="G54" i="11"/>
  <c r="R53" i="11"/>
  <c r="O53" i="11"/>
  <c r="N53" i="11"/>
  <c r="L53" i="11"/>
  <c r="H53" i="11"/>
  <c r="X53" i="11" s="1"/>
  <c r="G53" i="11"/>
  <c r="V53" i="11" s="1"/>
  <c r="R52" i="11"/>
  <c r="O52" i="11"/>
  <c r="N52" i="11"/>
  <c r="L52" i="11"/>
  <c r="H52" i="11"/>
  <c r="X52" i="11" s="1"/>
  <c r="G52" i="11"/>
  <c r="V52" i="11" s="1"/>
  <c r="X51" i="11"/>
  <c r="V51" i="11"/>
  <c r="R51" i="11"/>
  <c r="O51" i="11"/>
  <c r="N51" i="11"/>
  <c r="L51" i="11"/>
  <c r="H51" i="11"/>
  <c r="G51" i="11"/>
  <c r="V45" i="11"/>
  <c r="T45" i="11"/>
  <c r="I45" i="11"/>
  <c r="S45" i="11" s="1"/>
  <c r="C45" i="11"/>
  <c r="V44" i="11"/>
  <c r="T44" i="11"/>
  <c r="S44" i="11"/>
  <c r="I44" i="11"/>
  <c r="C44" i="11"/>
  <c r="V43" i="11"/>
  <c r="T43" i="11"/>
  <c r="I43" i="11"/>
  <c r="S43" i="11" s="1"/>
  <c r="C43" i="11"/>
  <c r="T42" i="11"/>
  <c r="O42" i="11"/>
  <c r="V42" i="11" s="1"/>
  <c r="I42" i="11"/>
  <c r="G42" i="11"/>
  <c r="C42" i="11" s="1"/>
  <c r="O41" i="11"/>
  <c r="V41" i="11" s="1"/>
  <c r="G41" i="11"/>
  <c r="I39" i="11"/>
  <c r="C39" i="11"/>
  <c r="I38" i="11"/>
  <c r="C38" i="11"/>
  <c r="I37" i="11"/>
  <c r="C37" i="11"/>
  <c r="I36" i="11"/>
  <c r="C36" i="11"/>
  <c r="I35" i="11"/>
  <c r="C35" i="11"/>
  <c r="I34" i="11"/>
  <c r="C34" i="11"/>
  <c r="I33" i="11"/>
  <c r="C33" i="11"/>
  <c r="I32" i="11"/>
  <c r="C32" i="11"/>
  <c r="I31" i="11"/>
  <c r="C31" i="11"/>
  <c r="I30" i="11"/>
  <c r="C30" i="11"/>
  <c r="I29" i="11"/>
  <c r="C29" i="11"/>
  <c r="G23" i="11"/>
  <c r="G22" i="11"/>
  <c r="G21" i="11"/>
  <c r="G20" i="11"/>
  <c r="G19" i="11"/>
  <c r="S42" i="11" l="1"/>
  <c r="M50" i="10" l="1"/>
  <c r="O50" i="10" s="1"/>
  <c r="L50" i="10"/>
  <c r="K50" i="10"/>
  <c r="J50" i="10"/>
  <c r="G50" i="10"/>
  <c r="F50" i="10"/>
  <c r="M49" i="10"/>
  <c r="O49" i="10" s="1"/>
  <c r="L49" i="10"/>
  <c r="K49" i="10"/>
  <c r="J49" i="10"/>
  <c r="G49" i="10"/>
  <c r="F49" i="10"/>
  <c r="O48" i="10"/>
  <c r="N48" i="10"/>
  <c r="K48" i="10"/>
  <c r="J48" i="10"/>
  <c r="G48" i="10"/>
  <c r="F48" i="10"/>
  <c r="O47" i="10"/>
  <c r="N47" i="10"/>
  <c r="K47" i="10"/>
  <c r="J47" i="10"/>
  <c r="E47" i="10"/>
  <c r="F47" i="10" s="1"/>
  <c r="D47" i="10"/>
  <c r="G47" i="10" s="1"/>
  <c r="O46" i="10"/>
  <c r="N46" i="10"/>
  <c r="K46" i="10"/>
  <c r="J46" i="10"/>
  <c r="G46" i="10"/>
  <c r="F46" i="10"/>
  <c r="E46" i="10"/>
  <c r="D46" i="10"/>
  <c r="O45" i="10"/>
  <c r="N45" i="10"/>
  <c r="K45" i="10"/>
  <c r="J45" i="10"/>
  <c r="E45" i="10"/>
  <c r="F45" i="10" s="1"/>
  <c r="D45" i="10"/>
  <c r="O44" i="10"/>
  <c r="N44" i="10"/>
  <c r="K44" i="10"/>
  <c r="J44" i="10"/>
  <c r="E44" i="10"/>
  <c r="E42" i="10" s="1"/>
  <c r="D44" i="10"/>
  <c r="D42" i="10" s="1"/>
  <c r="L42" i="10" s="1"/>
  <c r="O43" i="10"/>
  <c r="N43" i="10"/>
  <c r="K43" i="10"/>
  <c r="J43" i="10"/>
  <c r="G43" i="10"/>
  <c r="F43" i="10"/>
  <c r="E43" i="10"/>
  <c r="D43" i="10"/>
  <c r="I42" i="10"/>
  <c r="K42" i="10" s="1"/>
  <c r="H42" i="10"/>
  <c r="C42" i="10"/>
  <c r="O41" i="10"/>
  <c r="N41" i="10"/>
  <c r="K41" i="10"/>
  <c r="J41" i="10"/>
  <c r="E41" i="10"/>
  <c r="G41" i="10" s="1"/>
  <c r="D41" i="10"/>
  <c r="O40" i="10"/>
  <c r="N40" i="10"/>
  <c r="K40" i="10"/>
  <c r="J40" i="10"/>
  <c r="E40" i="10"/>
  <c r="G40" i="10" s="1"/>
  <c r="D40" i="10"/>
  <c r="O39" i="10"/>
  <c r="N39" i="10"/>
  <c r="K39" i="10"/>
  <c r="J39" i="10"/>
  <c r="G39" i="10"/>
  <c r="F39" i="10"/>
  <c r="E39" i="10"/>
  <c r="D39" i="10"/>
  <c r="O38" i="10"/>
  <c r="N38" i="10"/>
  <c r="K38" i="10"/>
  <c r="J38" i="10"/>
  <c r="E38" i="10"/>
  <c r="G38" i="10" s="1"/>
  <c r="D38" i="10"/>
  <c r="I37" i="10"/>
  <c r="K37" i="10" s="1"/>
  <c r="H37" i="10"/>
  <c r="E37" i="10"/>
  <c r="G37" i="10" s="1"/>
  <c r="D37" i="10"/>
  <c r="L37" i="10" s="1"/>
  <c r="C37" i="10"/>
  <c r="O36" i="10"/>
  <c r="N36" i="10"/>
  <c r="K36" i="10"/>
  <c r="J36" i="10"/>
  <c r="E36" i="10"/>
  <c r="F36" i="10" s="1"/>
  <c r="D36" i="10"/>
  <c r="O35" i="10"/>
  <c r="N35" i="10"/>
  <c r="K35" i="10"/>
  <c r="J35" i="10"/>
  <c r="E35" i="10"/>
  <c r="G35" i="10" s="1"/>
  <c r="D35" i="10"/>
  <c r="O34" i="10"/>
  <c r="N34" i="10"/>
  <c r="K34" i="10"/>
  <c r="J34" i="10"/>
  <c r="E34" i="10"/>
  <c r="G34" i="10" s="1"/>
  <c r="D34" i="10"/>
  <c r="D32" i="10" s="1"/>
  <c r="L32" i="10" s="1"/>
  <c r="O33" i="10"/>
  <c r="N33" i="10"/>
  <c r="K33" i="10"/>
  <c r="J33" i="10"/>
  <c r="E33" i="10"/>
  <c r="F33" i="10" s="1"/>
  <c r="D33" i="10"/>
  <c r="I32" i="10"/>
  <c r="K32" i="10" s="1"/>
  <c r="H32" i="10"/>
  <c r="C32" i="10"/>
  <c r="O31" i="10"/>
  <c r="N31" i="10"/>
  <c r="K31" i="10"/>
  <c r="J31" i="10"/>
  <c r="F31" i="10"/>
  <c r="E31" i="10"/>
  <c r="G31" i="10" s="1"/>
  <c r="D31" i="10"/>
  <c r="O30" i="10"/>
  <c r="N30" i="10"/>
  <c r="K30" i="10"/>
  <c r="J30" i="10"/>
  <c r="E30" i="10"/>
  <c r="G30" i="10" s="1"/>
  <c r="D30" i="10"/>
  <c r="O29" i="10"/>
  <c r="N29" i="10"/>
  <c r="K29" i="10"/>
  <c r="J29" i="10"/>
  <c r="E29" i="10"/>
  <c r="G29" i="10" s="1"/>
  <c r="D29" i="10"/>
  <c r="D27" i="10" s="1"/>
  <c r="L27" i="10" s="1"/>
  <c r="O28" i="10"/>
  <c r="N28" i="10"/>
  <c r="K28" i="10"/>
  <c r="J28" i="10"/>
  <c r="F28" i="10"/>
  <c r="E28" i="10"/>
  <c r="G28" i="10" s="1"/>
  <c r="D28" i="10"/>
  <c r="I27" i="10"/>
  <c r="K27" i="10" s="1"/>
  <c r="H27" i="10"/>
  <c r="C27" i="10"/>
  <c r="O26" i="10"/>
  <c r="N26" i="10"/>
  <c r="K26" i="10"/>
  <c r="J26" i="10"/>
  <c r="G26" i="10"/>
  <c r="F26" i="10"/>
  <c r="E26" i="10"/>
  <c r="D26" i="10"/>
  <c r="O25" i="10"/>
  <c r="N25" i="10"/>
  <c r="K25" i="10"/>
  <c r="J25" i="10"/>
  <c r="E25" i="10"/>
  <c r="G25" i="10" s="1"/>
  <c r="D25" i="10"/>
  <c r="O24" i="10"/>
  <c r="N24" i="10"/>
  <c r="K24" i="10"/>
  <c r="J24" i="10"/>
  <c r="E24" i="10"/>
  <c r="E22" i="10" s="1"/>
  <c r="D24" i="10"/>
  <c r="D22" i="10" s="1"/>
  <c r="L22" i="10" s="1"/>
  <c r="O23" i="10"/>
  <c r="N23" i="10"/>
  <c r="K23" i="10"/>
  <c r="J23" i="10"/>
  <c r="G23" i="10"/>
  <c r="F23" i="10"/>
  <c r="E23" i="10"/>
  <c r="D23" i="10"/>
  <c r="I22" i="10"/>
  <c r="K22" i="10" s="1"/>
  <c r="H22" i="10"/>
  <c r="C22" i="10"/>
  <c r="O21" i="10"/>
  <c r="N21" i="10"/>
  <c r="K21" i="10"/>
  <c r="J21" i="10"/>
  <c r="E21" i="10"/>
  <c r="G21" i="10" s="1"/>
  <c r="D21" i="10"/>
  <c r="O20" i="10"/>
  <c r="N20" i="10"/>
  <c r="K20" i="10"/>
  <c r="J20" i="10"/>
  <c r="E20" i="10"/>
  <c r="G20" i="10" s="1"/>
  <c r="D20" i="10"/>
  <c r="O19" i="10"/>
  <c r="N19" i="10"/>
  <c r="K19" i="10"/>
  <c r="J19" i="10"/>
  <c r="G19" i="10"/>
  <c r="F19" i="10"/>
  <c r="E19" i="10"/>
  <c r="D19" i="10"/>
  <c r="O18" i="10"/>
  <c r="N18" i="10"/>
  <c r="K18" i="10"/>
  <c r="J18" i="10"/>
  <c r="E18" i="10"/>
  <c r="G18" i="10" s="1"/>
  <c r="D18" i="10"/>
  <c r="I17" i="10"/>
  <c r="K17" i="10" s="1"/>
  <c r="H17" i="10"/>
  <c r="D17" i="10"/>
  <c r="L17" i="10" s="1"/>
  <c r="C17" i="10"/>
  <c r="O16" i="10"/>
  <c r="N16" i="10"/>
  <c r="K16" i="10"/>
  <c r="J16" i="10"/>
  <c r="E16" i="10"/>
  <c r="F16" i="10" s="1"/>
  <c r="D16" i="10"/>
  <c r="O15" i="10"/>
  <c r="N15" i="10"/>
  <c r="K15" i="10"/>
  <c r="J15" i="10"/>
  <c r="E15" i="10"/>
  <c r="G15" i="10" s="1"/>
  <c r="D15" i="10"/>
  <c r="O14" i="10"/>
  <c r="N14" i="10"/>
  <c r="K14" i="10"/>
  <c r="J14" i="10"/>
  <c r="E14" i="10"/>
  <c r="G14" i="10" s="1"/>
  <c r="D14" i="10"/>
  <c r="D12" i="10" s="1"/>
  <c r="L12" i="10" s="1"/>
  <c r="O13" i="10"/>
  <c r="N13" i="10"/>
  <c r="K13" i="10"/>
  <c r="J13" i="10"/>
  <c r="E13" i="10"/>
  <c r="F13" i="10" s="1"/>
  <c r="D13" i="10"/>
  <c r="I12" i="10"/>
  <c r="K12" i="10" s="1"/>
  <c r="H12" i="10"/>
  <c r="C12" i="10"/>
  <c r="O11" i="10"/>
  <c r="N11" i="10"/>
  <c r="K11" i="10"/>
  <c r="J11" i="10"/>
  <c r="F11" i="10"/>
  <c r="E11" i="10"/>
  <c r="G11" i="10" s="1"/>
  <c r="D11" i="10"/>
  <c r="O10" i="10"/>
  <c r="N10" i="10"/>
  <c r="K10" i="10"/>
  <c r="J10" i="10"/>
  <c r="E10" i="10"/>
  <c r="F10" i="10" s="1"/>
  <c r="D10" i="10"/>
  <c r="O9" i="10"/>
  <c r="N9" i="10"/>
  <c r="K9" i="10"/>
  <c r="J9" i="10"/>
  <c r="E9" i="10"/>
  <c r="G9" i="10" s="1"/>
  <c r="D9" i="10"/>
  <c r="D7" i="10" s="1"/>
  <c r="L7" i="10" s="1"/>
  <c r="O8" i="10"/>
  <c r="N8" i="10"/>
  <c r="K8" i="10"/>
  <c r="J8" i="10"/>
  <c r="F8" i="10"/>
  <c r="E8" i="10"/>
  <c r="G8" i="10" s="1"/>
  <c r="D8" i="10"/>
  <c r="I7" i="10"/>
  <c r="H7" i="10"/>
  <c r="C7" i="10"/>
  <c r="F42" i="10" l="1"/>
  <c r="M42" i="10"/>
  <c r="G42" i="10"/>
  <c r="G22" i="10"/>
  <c r="J22" i="10" s="1"/>
  <c r="F22" i="10"/>
  <c r="M22" i="10"/>
  <c r="F30" i="10"/>
  <c r="G10" i="10"/>
  <c r="E17" i="10"/>
  <c r="N49" i="10"/>
  <c r="F18" i="10"/>
  <c r="F21" i="10"/>
  <c r="F38" i="10"/>
  <c r="F41" i="10"/>
  <c r="F25" i="10"/>
  <c r="J42" i="10"/>
  <c r="E12" i="10"/>
  <c r="F29" i="10"/>
  <c r="E32" i="10"/>
  <c r="G13" i="10"/>
  <c r="G16" i="10"/>
  <c r="F20" i="10"/>
  <c r="G33" i="10"/>
  <c r="G36" i="10"/>
  <c r="J37" i="10"/>
  <c r="F40" i="10"/>
  <c r="E7" i="10"/>
  <c r="F24" i="10"/>
  <c r="E27" i="10"/>
  <c r="F44" i="10"/>
  <c r="K7" i="10"/>
  <c r="F14" i="10"/>
  <c r="F34" i="10"/>
  <c r="F37" i="10"/>
  <c r="F9" i="10"/>
  <c r="G45" i="10"/>
  <c r="G24" i="10"/>
  <c r="G44" i="10"/>
  <c r="F15" i="10"/>
  <c r="F35" i="10"/>
  <c r="M37" i="10"/>
  <c r="N50" i="10"/>
  <c r="N37" i="10" l="1"/>
  <c r="O37" i="10"/>
  <c r="F17" i="10"/>
  <c r="M17" i="10"/>
  <c r="G17" i="10"/>
  <c r="J17" i="10" s="1"/>
  <c r="O22" i="10"/>
  <c r="N22" i="10"/>
  <c r="F32" i="10"/>
  <c r="G32" i="10"/>
  <c r="J32" i="10" s="1"/>
  <c r="M32" i="10"/>
  <c r="M27" i="10"/>
  <c r="G27" i="10"/>
  <c r="J27" i="10" s="1"/>
  <c r="F27" i="10"/>
  <c r="F12" i="10"/>
  <c r="M12" i="10"/>
  <c r="G12" i="10"/>
  <c r="J12" i="10" s="1"/>
  <c r="F7" i="10"/>
  <c r="M7" i="10"/>
  <c r="G7" i="10"/>
  <c r="J7" i="10" s="1"/>
  <c r="O42" i="10"/>
  <c r="N42" i="10"/>
  <c r="O27" i="10" l="1"/>
  <c r="N27" i="10"/>
  <c r="N32" i="10"/>
  <c r="O32" i="10"/>
  <c r="O7" i="10"/>
  <c r="N7" i="10"/>
  <c r="N17" i="10"/>
  <c r="O17" i="10"/>
  <c r="O12" i="10"/>
  <c r="N12" i="10"/>
  <c r="I66" i="9"/>
  <c r="J66" i="9" s="1"/>
  <c r="J65" i="9"/>
  <c r="I65" i="9"/>
  <c r="J64" i="9"/>
  <c r="I64" i="9"/>
  <c r="I63" i="9"/>
  <c r="J63" i="9" s="1"/>
  <c r="I62" i="9"/>
  <c r="J62" i="9" s="1"/>
  <c r="I61" i="9"/>
  <c r="J61" i="9" s="1"/>
  <c r="I59" i="9"/>
  <c r="J59" i="9" s="1"/>
  <c r="H58" i="9"/>
  <c r="G58" i="9"/>
  <c r="F58" i="9"/>
  <c r="E58" i="9"/>
  <c r="D58" i="9"/>
  <c r="I58" i="9" s="1"/>
  <c r="J58" i="9" s="1"/>
  <c r="H57" i="9"/>
  <c r="I57" i="9" s="1"/>
  <c r="J57" i="9" s="1"/>
  <c r="G57" i="9"/>
  <c r="F57" i="9"/>
  <c r="E57" i="9"/>
  <c r="D57" i="9"/>
  <c r="J56" i="9"/>
  <c r="I56" i="9"/>
  <c r="I55" i="9"/>
  <c r="J55" i="9" s="1"/>
  <c r="I54" i="9"/>
  <c r="J54" i="9" s="1"/>
  <c r="I53" i="9"/>
  <c r="J53" i="9" s="1"/>
  <c r="J52" i="9"/>
  <c r="I52" i="9"/>
  <c r="J51" i="9"/>
  <c r="I51" i="9"/>
  <c r="J50" i="9"/>
  <c r="I50" i="9"/>
  <c r="I49" i="9"/>
  <c r="J49" i="9" s="1"/>
  <c r="I48" i="9"/>
  <c r="J48" i="9" s="1"/>
  <c r="I47" i="9"/>
  <c r="J47" i="9" s="1"/>
  <c r="J46" i="9"/>
  <c r="I46" i="9"/>
  <c r="J45" i="9"/>
  <c r="I45" i="9"/>
  <c r="J44" i="9"/>
  <c r="I44" i="9"/>
  <c r="H43" i="9"/>
  <c r="G43" i="9"/>
  <c r="F43" i="9"/>
  <c r="E43" i="9"/>
  <c r="I43" i="9" s="1"/>
  <c r="J43" i="9" s="1"/>
  <c r="D43" i="9"/>
  <c r="C43" i="9"/>
  <c r="J42" i="9"/>
  <c r="I42" i="9"/>
  <c r="J41" i="9"/>
  <c r="I41" i="9"/>
  <c r="I40" i="9"/>
  <c r="J40" i="9" s="1"/>
  <c r="I39" i="9"/>
  <c r="J39" i="9" s="1"/>
  <c r="I38" i="9"/>
  <c r="J38" i="9" s="1"/>
  <c r="H38" i="9"/>
  <c r="G38" i="9"/>
  <c r="F38" i="9"/>
  <c r="E38" i="9"/>
  <c r="D38" i="9"/>
  <c r="C38" i="9"/>
  <c r="I37" i="9"/>
  <c r="J37" i="9" s="1"/>
  <c r="I36" i="9"/>
  <c r="J36" i="9" s="1"/>
  <c r="I35" i="9"/>
  <c r="J35" i="9" s="1"/>
  <c r="J34" i="9"/>
  <c r="I34" i="9"/>
  <c r="H33" i="9"/>
  <c r="G33" i="9"/>
  <c r="F33" i="9"/>
  <c r="E33" i="9"/>
  <c r="D33" i="9"/>
  <c r="I33" i="9" s="1"/>
  <c r="J33" i="9" s="1"/>
  <c r="C33" i="9"/>
  <c r="I32" i="9"/>
  <c r="J32" i="9" s="1"/>
  <c r="J31" i="9"/>
  <c r="I31" i="9"/>
  <c r="J30" i="9"/>
  <c r="I30" i="9"/>
  <c r="J29" i="9"/>
  <c r="I29" i="9"/>
  <c r="H28" i="9"/>
  <c r="G28" i="9"/>
  <c r="F28" i="9"/>
  <c r="E28" i="9"/>
  <c r="I28" i="9" s="1"/>
  <c r="J28" i="9" s="1"/>
  <c r="D28" i="9"/>
  <c r="C28" i="9"/>
  <c r="J27" i="9"/>
  <c r="I27" i="9"/>
  <c r="J26" i="9"/>
  <c r="I26" i="9"/>
  <c r="I25" i="9"/>
  <c r="J25" i="9" s="1"/>
  <c r="I24" i="9"/>
  <c r="J24" i="9" s="1"/>
  <c r="I23" i="9"/>
  <c r="J23" i="9" s="1"/>
  <c r="H23" i="9"/>
  <c r="G23" i="9"/>
  <c r="F23" i="9"/>
  <c r="E23" i="9"/>
  <c r="D23" i="9"/>
  <c r="C23" i="9"/>
  <c r="I22" i="9"/>
  <c r="J22" i="9" s="1"/>
  <c r="I21" i="9"/>
  <c r="J21" i="9" s="1"/>
  <c r="I20" i="9"/>
  <c r="J20" i="9" s="1"/>
  <c r="J19" i="9"/>
  <c r="I19" i="9"/>
  <c r="H18" i="9"/>
  <c r="G18" i="9"/>
  <c r="F18" i="9"/>
  <c r="E18" i="9"/>
  <c r="D18" i="9"/>
  <c r="I18" i="9" s="1"/>
  <c r="J18" i="9" s="1"/>
  <c r="C18" i="9"/>
  <c r="I17" i="9"/>
  <c r="J17" i="9" s="1"/>
  <c r="J16" i="9"/>
  <c r="I16" i="9"/>
  <c r="J15" i="9"/>
  <c r="I15" i="9"/>
  <c r="J14" i="9"/>
  <c r="I14" i="9"/>
  <c r="H13" i="9"/>
  <c r="G13" i="9"/>
  <c r="F13" i="9"/>
  <c r="E13" i="9"/>
  <c r="I13" i="9" s="1"/>
  <c r="J13" i="9" s="1"/>
  <c r="D13" i="9"/>
  <c r="C13" i="9"/>
  <c r="J12" i="9"/>
  <c r="I12" i="9"/>
  <c r="J11" i="9"/>
  <c r="I11" i="9"/>
  <c r="I10" i="9"/>
  <c r="J10" i="9" s="1"/>
  <c r="I9" i="9"/>
  <c r="J9" i="9" s="1"/>
  <c r="I8" i="9"/>
  <c r="J8" i="9" s="1"/>
  <c r="H8" i="9"/>
  <c r="G8" i="9"/>
  <c r="F8" i="9"/>
  <c r="E8" i="9"/>
  <c r="D8" i="9"/>
  <c r="C8" i="9"/>
  <c r="G65" i="8" l="1"/>
  <c r="F65" i="8"/>
  <c r="G64" i="8"/>
  <c r="F64" i="8"/>
  <c r="G63" i="8"/>
  <c r="F63" i="8"/>
  <c r="G62" i="8"/>
  <c r="F62" i="8"/>
  <c r="G61" i="8"/>
  <c r="F61" i="8"/>
  <c r="G60" i="8"/>
  <c r="F60" i="8"/>
  <c r="G59" i="8"/>
  <c r="F59" i="8"/>
  <c r="G58" i="8"/>
  <c r="F58" i="8"/>
  <c r="E57" i="8"/>
  <c r="F57" i="8" s="1"/>
  <c r="G56" i="8"/>
  <c r="F56" i="8"/>
  <c r="G55" i="8"/>
  <c r="G54" i="8"/>
  <c r="F54" i="8"/>
  <c r="G53" i="8"/>
  <c r="F53" i="8"/>
  <c r="G52" i="8"/>
  <c r="F52" i="8"/>
  <c r="G51" i="8"/>
  <c r="F51" i="8"/>
  <c r="G50" i="8"/>
  <c r="F50" i="8"/>
  <c r="G49" i="8"/>
  <c r="F49" i="8"/>
  <c r="G48" i="8"/>
  <c r="F48" i="8"/>
  <c r="G47" i="8"/>
  <c r="F47" i="8"/>
  <c r="G46" i="8"/>
  <c r="F46" i="8"/>
  <c r="G45" i="8"/>
  <c r="F45" i="8"/>
  <c r="G44" i="8"/>
  <c r="F44" i="8"/>
  <c r="G43" i="8"/>
  <c r="F43" i="8"/>
  <c r="G42" i="8"/>
  <c r="F42" i="8"/>
  <c r="E42" i="8"/>
  <c r="D42" i="8"/>
  <c r="C42" i="8"/>
  <c r="G41" i="8"/>
  <c r="F41" i="8"/>
  <c r="G40" i="8"/>
  <c r="F40" i="8"/>
  <c r="G39" i="8"/>
  <c r="F39" i="8"/>
  <c r="G38" i="8"/>
  <c r="F38" i="8"/>
  <c r="G37" i="8"/>
  <c r="E37" i="8"/>
  <c r="F37" i="8" s="1"/>
  <c r="D37" i="8"/>
  <c r="C37" i="8"/>
  <c r="G36" i="8"/>
  <c r="F36" i="8"/>
  <c r="G35" i="8"/>
  <c r="F35" i="8"/>
  <c r="G34" i="8"/>
  <c r="F34" i="8"/>
  <c r="G33" i="8"/>
  <c r="F33" i="8"/>
  <c r="E32" i="8"/>
  <c r="D32" i="8"/>
  <c r="G32" i="8" s="1"/>
  <c r="C32" i="8"/>
  <c r="F32" i="8" s="1"/>
  <c r="G31" i="8"/>
  <c r="F31" i="8"/>
  <c r="G30" i="8"/>
  <c r="F30" i="8"/>
  <c r="G29" i="8"/>
  <c r="F29" i="8"/>
  <c r="G28" i="8"/>
  <c r="F28" i="8"/>
  <c r="E27" i="8"/>
  <c r="F27" i="8" s="1"/>
  <c r="D27" i="8"/>
  <c r="G27" i="8" s="1"/>
  <c r="C27" i="8"/>
  <c r="G26" i="8"/>
  <c r="F26" i="8"/>
  <c r="G25" i="8"/>
  <c r="F25" i="8"/>
  <c r="G24" i="8"/>
  <c r="F24" i="8"/>
  <c r="G23" i="8"/>
  <c r="F23" i="8"/>
  <c r="E22" i="8"/>
  <c r="G22" i="8" s="1"/>
  <c r="D22" i="8"/>
  <c r="C22" i="8"/>
  <c r="G21" i="8"/>
  <c r="F21" i="8"/>
  <c r="G20" i="8"/>
  <c r="F20" i="8"/>
  <c r="G19" i="8"/>
  <c r="F19" i="8"/>
  <c r="G18" i="8"/>
  <c r="F18" i="8"/>
  <c r="E17" i="8"/>
  <c r="G17" i="8" s="1"/>
  <c r="D17" i="8"/>
  <c r="C17" i="8"/>
  <c r="G16" i="8"/>
  <c r="F16" i="8"/>
  <c r="G15" i="8"/>
  <c r="F15" i="8"/>
  <c r="G14" i="8"/>
  <c r="F14" i="8"/>
  <c r="G13" i="8"/>
  <c r="F13" i="8"/>
  <c r="E12" i="8"/>
  <c r="F12" i="8" s="1"/>
  <c r="D12" i="8"/>
  <c r="C12" i="8"/>
  <c r="G11" i="8"/>
  <c r="F11" i="8"/>
  <c r="G10" i="8"/>
  <c r="F10" i="8"/>
  <c r="G9" i="8"/>
  <c r="F9" i="8"/>
  <c r="G8" i="8"/>
  <c r="F8" i="8"/>
  <c r="E7" i="8"/>
  <c r="F7" i="8" s="1"/>
  <c r="D7" i="8"/>
  <c r="C7" i="8"/>
  <c r="G7" i="8" l="1"/>
  <c r="G12" i="8"/>
  <c r="F17" i="8"/>
  <c r="G57" i="8"/>
  <c r="F22" i="8"/>
  <c r="C75" i="7"/>
  <c r="C74" i="7"/>
  <c r="C72" i="7"/>
  <c r="C71" i="7"/>
  <c r="C70" i="7"/>
  <c r="C69" i="7"/>
  <c r="C68" i="7"/>
  <c r="C67" i="7"/>
  <c r="C66" i="7"/>
  <c r="C65" i="7"/>
  <c r="C64" i="7"/>
  <c r="F63" i="7"/>
  <c r="E63" i="7"/>
  <c r="C63" i="7" s="1"/>
  <c r="D63" i="7"/>
  <c r="C62" i="7"/>
  <c r="C61" i="7"/>
  <c r="C60" i="7"/>
  <c r="C59" i="7"/>
  <c r="F58" i="7"/>
  <c r="E58" i="7"/>
  <c r="D58" i="7"/>
  <c r="C58" i="7"/>
  <c r="C57" i="7"/>
  <c r="C56" i="7"/>
  <c r="C55" i="7"/>
  <c r="C54" i="7"/>
  <c r="F53" i="7"/>
  <c r="C53" i="7" s="1"/>
  <c r="E53" i="7"/>
  <c r="D53" i="7"/>
  <c r="C52" i="7"/>
  <c r="C51" i="7"/>
  <c r="C50" i="7"/>
  <c r="C49" i="7"/>
  <c r="F48" i="7"/>
  <c r="E48" i="7"/>
  <c r="C48" i="7" s="1"/>
  <c r="D48" i="7"/>
  <c r="C32" i="7"/>
  <c r="C31" i="7"/>
  <c r="C29" i="7"/>
  <c r="C27" i="7"/>
  <c r="C26" i="7"/>
  <c r="C25" i="7"/>
  <c r="C24" i="7"/>
  <c r="C23" i="7"/>
  <c r="C22" i="7"/>
  <c r="C21" i="7"/>
  <c r="F20" i="7"/>
  <c r="E20" i="7"/>
  <c r="D20" i="7"/>
  <c r="C20" i="7" s="1"/>
  <c r="C19" i="7"/>
  <c r="C18" i="7"/>
  <c r="C17" i="7"/>
  <c r="C16" i="7"/>
  <c r="F15" i="7"/>
  <c r="E15" i="7"/>
  <c r="D15" i="7"/>
  <c r="C15" i="7"/>
  <c r="C14" i="7"/>
  <c r="C13" i="7"/>
  <c r="C12" i="7"/>
  <c r="C11" i="7"/>
  <c r="F10" i="7"/>
  <c r="E10" i="7"/>
  <c r="D10" i="7"/>
  <c r="C10" i="7"/>
  <c r="C9" i="7"/>
  <c r="C8" i="7"/>
  <c r="C7" i="7"/>
  <c r="C6" i="7"/>
  <c r="F5" i="7"/>
  <c r="E5" i="7"/>
  <c r="D5" i="7"/>
  <c r="C5" i="7" s="1"/>
  <c r="F79" i="5" l="1"/>
  <c r="K40" i="5"/>
  <c r="G40" i="5"/>
  <c r="K39" i="5"/>
  <c r="G39" i="5"/>
  <c r="F78" i="5"/>
  <c r="K38" i="5"/>
  <c r="G38" i="5"/>
  <c r="F80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0" i="5"/>
  <c r="F59" i="5"/>
  <c r="F58" i="5"/>
  <c r="F57" i="5"/>
  <c r="E56" i="5"/>
  <c r="D56" i="5"/>
  <c r="C56" i="5"/>
  <c r="F55" i="5"/>
  <c r="F54" i="5"/>
  <c r="F53" i="5"/>
  <c r="F52" i="5"/>
  <c r="E51" i="5"/>
  <c r="D51" i="5"/>
  <c r="C51" i="5"/>
  <c r="F50" i="5"/>
  <c r="F49" i="5"/>
  <c r="F48" i="5"/>
  <c r="F47" i="5"/>
  <c r="E46" i="5"/>
  <c r="D46" i="5"/>
  <c r="C46" i="5"/>
  <c r="K37" i="5"/>
  <c r="G37" i="5"/>
  <c r="K36" i="5"/>
  <c r="G36" i="5"/>
  <c r="K35" i="5"/>
  <c r="G35" i="5"/>
  <c r="K34" i="5"/>
  <c r="G34" i="5"/>
  <c r="K33" i="5"/>
  <c r="G33" i="5"/>
  <c r="K32" i="5"/>
  <c r="G32" i="5"/>
  <c r="K31" i="5"/>
  <c r="G31" i="5"/>
  <c r="K30" i="5"/>
  <c r="G30" i="5"/>
  <c r="K29" i="5"/>
  <c r="G29" i="5"/>
  <c r="K28" i="5"/>
  <c r="G28" i="5"/>
  <c r="K27" i="5"/>
  <c r="G27" i="5"/>
  <c r="K26" i="5"/>
  <c r="G26" i="5"/>
  <c r="K25" i="5"/>
  <c r="G25" i="5"/>
  <c r="K24" i="5"/>
  <c r="G24" i="5"/>
  <c r="K23" i="5"/>
  <c r="J23" i="5"/>
  <c r="D23" i="5"/>
  <c r="C23" i="5"/>
  <c r="G23" i="5" s="1"/>
  <c r="K22" i="5"/>
  <c r="K21" i="5"/>
  <c r="H20" i="5"/>
  <c r="K20" i="5" s="1"/>
  <c r="D20" i="5"/>
  <c r="C20" i="5"/>
  <c r="G20" i="5" s="1"/>
  <c r="H19" i="5"/>
  <c r="D19" i="5"/>
  <c r="C19" i="5"/>
  <c r="G19" i="5" s="1"/>
  <c r="H18" i="5"/>
  <c r="K18" i="5" s="1"/>
  <c r="D18" i="5"/>
  <c r="C18" i="5"/>
  <c r="G18" i="5" s="1"/>
  <c r="H17" i="5"/>
  <c r="K17" i="5" s="1"/>
  <c r="D17" i="5"/>
  <c r="C17" i="5"/>
  <c r="G17" i="5" s="1"/>
  <c r="J16" i="5"/>
  <c r="I16" i="5"/>
  <c r="F16" i="5"/>
  <c r="E16" i="5"/>
  <c r="H15" i="5"/>
  <c r="K15" i="5" s="1"/>
  <c r="D15" i="5"/>
  <c r="C15" i="5"/>
  <c r="G15" i="5" s="1"/>
  <c r="H14" i="5"/>
  <c r="K14" i="5" s="1"/>
  <c r="D14" i="5"/>
  <c r="C14" i="5"/>
  <c r="G14" i="5" s="1"/>
  <c r="H13" i="5"/>
  <c r="K13" i="5" s="1"/>
  <c r="D13" i="5"/>
  <c r="C13" i="5"/>
  <c r="H12" i="5"/>
  <c r="K12" i="5" s="1"/>
  <c r="D12" i="5"/>
  <c r="C12" i="5"/>
  <c r="G12" i="5" s="1"/>
  <c r="J11" i="5"/>
  <c r="I11" i="5"/>
  <c r="F11" i="5"/>
  <c r="E11" i="5"/>
  <c r="K10" i="5"/>
  <c r="C10" i="5"/>
  <c r="G10" i="5" s="1"/>
  <c r="H9" i="5"/>
  <c r="K9" i="5" s="1"/>
  <c r="D9" i="5"/>
  <c r="C9" i="5"/>
  <c r="G9" i="5" s="1"/>
  <c r="H8" i="5"/>
  <c r="K8" i="5" s="1"/>
  <c r="D8" i="5"/>
  <c r="C8" i="5"/>
  <c r="G8" i="5" s="1"/>
  <c r="H7" i="5"/>
  <c r="D7" i="5"/>
  <c r="C7" i="5"/>
  <c r="J6" i="5"/>
  <c r="I6" i="5"/>
  <c r="F6" i="5"/>
  <c r="E6" i="5"/>
  <c r="D11" i="5" l="1"/>
  <c r="H16" i="5"/>
  <c r="D6" i="5"/>
  <c r="F56" i="5"/>
  <c r="K16" i="5"/>
  <c r="D16" i="5"/>
  <c r="H6" i="5"/>
  <c r="K6" i="5" s="1"/>
  <c r="K7" i="5"/>
  <c r="C6" i="5"/>
  <c r="G6" i="5" s="1"/>
  <c r="C11" i="5"/>
  <c r="G11" i="5" s="1"/>
  <c r="F51" i="5"/>
  <c r="F46" i="5"/>
  <c r="H11" i="5"/>
  <c r="K11" i="5" s="1"/>
  <c r="C16" i="5"/>
  <c r="G16" i="5" s="1"/>
  <c r="K19" i="5"/>
  <c r="G13" i="5"/>
  <c r="G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宮尾　颯</author>
    <author>森田　康博</author>
    <author>柴田　有子</author>
    <author>伊藤　佳蓮</author>
  </authors>
  <commentList>
    <comment ref="D18" authorId="0" shapeId="0" xr:uid="{30E8403F-AA0F-4115-AD8F-C01D4A3430E6}">
      <text>
        <r>
          <rPr>
            <b/>
            <sz val="9"/>
            <color indexed="81"/>
            <rFont val="MS P ゴシック"/>
            <family val="3"/>
            <charset val="128"/>
          </rPr>
          <t>R3～こども園化</t>
        </r>
      </text>
    </comment>
    <comment ref="D19" authorId="1" shapeId="0" xr:uid="{DCD7F5C2-A8A3-4DD6-8E53-4A0824273774}">
      <text>
        <r>
          <rPr>
            <b/>
            <sz val="9"/>
            <color indexed="81"/>
            <rFont val="ＭＳ Ｐゴシック"/>
            <family val="3"/>
            <charset val="128"/>
          </rPr>
          <t>H30こども園化</t>
        </r>
      </text>
    </comment>
    <comment ref="D23" authorId="2" shapeId="0" xr:uid="{A8616433-9CCB-4E04-A462-12A93761767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R6幼稚園部（高椋幼稚園）併設のため名称変更
</t>
        </r>
      </text>
    </comment>
    <comment ref="D24" authorId="3" shapeId="0" xr:uid="{302FA017-C095-47CA-B2ED-3B4147F06707}">
      <text>
        <r>
          <rPr>
            <b/>
            <sz val="9"/>
            <color indexed="81"/>
            <rFont val="MS P ゴシック"/>
            <family val="3"/>
            <charset val="128"/>
          </rPr>
          <t>R2安田保育園から名称変更</t>
        </r>
      </text>
    </comment>
    <comment ref="D28" authorId="2" shapeId="0" xr:uid="{BA339AA5-C0ED-491D-A290-6BF68C7F945A}">
      <text>
        <r>
          <rPr>
            <b/>
            <sz val="9"/>
            <color indexed="81"/>
            <rFont val="MS P ゴシック"/>
            <family val="3"/>
            <charset val="128"/>
          </rPr>
          <t>R6廃園（幼稚園機能のみ今福幼保園内にあり）</t>
        </r>
      </text>
    </comment>
    <comment ref="D33" authorId="0" shapeId="0" xr:uid="{72E126F8-7C23-4D1D-BBBE-8D586DC572FF}">
      <text>
        <r>
          <rPr>
            <b/>
            <sz val="9"/>
            <color indexed="81"/>
            <rFont val="MS P ゴシック"/>
            <family val="3"/>
            <charset val="128"/>
          </rPr>
          <t>R3こども園化</t>
        </r>
      </text>
    </comment>
    <comment ref="D34" authorId="2" shapeId="0" xr:uid="{FAA2E9A6-CE98-4769-ADD2-B52D94B857C8}">
      <text>
        <r>
          <rPr>
            <b/>
            <sz val="9"/>
            <color indexed="81"/>
            <rFont val="MS P ゴシック"/>
            <family val="3"/>
            <charset val="128"/>
          </rPr>
          <t>R6こども園化</t>
        </r>
      </text>
    </comment>
    <comment ref="D35" authorId="3" shapeId="0" xr:uid="{B2741D16-8F23-4024-9589-C380E5E8683C}">
      <text>
        <r>
          <rPr>
            <b/>
            <sz val="9"/>
            <color indexed="81"/>
            <rFont val="MS P ゴシック"/>
            <family val="3"/>
            <charset val="128"/>
          </rPr>
          <t>R2こども園化</t>
        </r>
      </text>
    </comment>
    <comment ref="D36" authorId="3" shapeId="0" xr:uid="{ADF5A457-6664-4024-9597-6E22A92FE87B}">
      <text>
        <r>
          <rPr>
            <b/>
            <sz val="9"/>
            <color indexed="81"/>
            <rFont val="MS P ゴシック"/>
            <family val="3"/>
            <charset val="128"/>
          </rPr>
          <t>R2新設</t>
        </r>
      </text>
    </comment>
    <comment ref="D50" authorId="0" shapeId="0" xr:uid="{5756689D-65FE-4234-B227-407F1D8E0528}">
      <text>
        <r>
          <rPr>
            <b/>
            <sz val="9"/>
            <color indexed="81"/>
            <rFont val="MS P ゴシック"/>
            <family val="3"/>
            <charset val="128"/>
          </rPr>
          <t>R3こども園化</t>
        </r>
      </text>
    </comment>
    <comment ref="D61" authorId="0" shapeId="0" xr:uid="{B19B9DA6-AABB-42F2-A438-85CED17249AA}">
      <text>
        <r>
          <rPr>
            <b/>
            <sz val="9"/>
            <color indexed="81"/>
            <rFont val="MS P ゴシック"/>
            <family val="3"/>
            <charset val="128"/>
          </rPr>
          <t>R3こども園化</t>
        </r>
      </text>
    </comment>
  </commentList>
</comments>
</file>

<file path=xl/sharedStrings.xml><?xml version="1.0" encoding="utf-8"?>
<sst xmlns="http://schemas.openxmlformats.org/spreadsheetml/2006/main" count="2069" uniqueCount="579">
  <si>
    <t>被保険者数</t>
  </si>
  <si>
    <t>免除者内訳</t>
  </si>
  <si>
    <t>法定免除</t>
  </si>
  <si>
    <t>申請免除</t>
  </si>
  <si>
    <t>N-1．国民年金被保険者数、保険料免除状況</t>
    <phoneticPr fontId="5"/>
  </si>
  <si>
    <t>推定</t>
    <phoneticPr fontId="4"/>
  </si>
  <si>
    <t>総数</t>
    <phoneticPr fontId="4"/>
  </si>
  <si>
    <t>任意</t>
    <phoneticPr fontId="4"/>
  </si>
  <si>
    <t>被保険者数</t>
    <phoneticPr fontId="4"/>
  </si>
  <si>
    <t>強制</t>
    <phoneticPr fontId="4"/>
  </si>
  <si>
    <t>三国町</t>
    <rPh sb="0" eb="3">
      <t>ミクニチョウ</t>
    </rPh>
    <phoneticPr fontId="4"/>
  </si>
  <si>
    <t>丸岡町</t>
    <rPh sb="0" eb="3">
      <t>マルオカチョウ</t>
    </rPh>
    <phoneticPr fontId="4"/>
  </si>
  <si>
    <t>春江町</t>
    <rPh sb="0" eb="3">
      <t>ハルエチョウ</t>
    </rPh>
    <phoneticPr fontId="4"/>
  </si>
  <si>
    <t>坂井町</t>
    <rPh sb="0" eb="2">
      <t>サカイ</t>
    </rPh>
    <rPh sb="2" eb="3">
      <t>チョウ</t>
    </rPh>
    <phoneticPr fontId="4"/>
  </si>
  <si>
    <t>平成14年度</t>
    <phoneticPr fontId="4"/>
  </si>
  <si>
    <t>平成15年度</t>
    <phoneticPr fontId="4"/>
  </si>
  <si>
    <t>平成16年度</t>
    <phoneticPr fontId="4"/>
  </si>
  <si>
    <t>年度</t>
    <rPh sb="0" eb="2">
      <t>ネンド</t>
    </rPh>
    <phoneticPr fontId="4"/>
  </si>
  <si>
    <t>平成17年度</t>
    <phoneticPr fontId="4"/>
  </si>
  <si>
    <t>(Ａ)</t>
    <phoneticPr fontId="4"/>
  </si>
  <si>
    <t>(Ｂ)</t>
    <phoneticPr fontId="4"/>
  </si>
  <si>
    <t>(Ｂ/Ａ)</t>
    <phoneticPr fontId="4"/>
  </si>
  <si>
    <t>(Ｃ)</t>
    <phoneticPr fontId="4"/>
  </si>
  <si>
    <t>(Ｃ/Ｂ)</t>
    <phoneticPr fontId="4"/>
  </si>
  <si>
    <t>適用率(%)</t>
    <phoneticPr fontId="4"/>
  </si>
  <si>
    <t>免除率(%)</t>
    <phoneticPr fontId="4"/>
  </si>
  <si>
    <t>平成18年度</t>
    <phoneticPr fontId="4"/>
  </si>
  <si>
    <t>平成19年度</t>
    <phoneticPr fontId="4"/>
  </si>
  <si>
    <t>平成20年度</t>
    <phoneticPr fontId="4"/>
  </si>
  <si>
    <t>平成21年度</t>
    <phoneticPr fontId="4"/>
  </si>
  <si>
    <t>平成22年度</t>
    <phoneticPr fontId="4"/>
  </si>
  <si>
    <t>N-2．国民年金納付状況</t>
    <rPh sb="8" eb="10">
      <t>ノウフ</t>
    </rPh>
    <phoneticPr fontId="5"/>
  </si>
  <si>
    <t>納付対象月数</t>
    <rPh sb="0" eb="2">
      <t>ノウフ</t>
    </rPh>
    <phoneticPr fontId="4"/>
  </si>
  <si>
    <t>納付月数</t>
    <rPh sb="0" eb="2">
      <t>ノウフ</t>
    </rPh>
    <phoneticPr fontId="4"/>
  </si>
  <si>
    <t>納付率(%)</t>
    <rPh sb="0" eb="2">
      <t>ノウフ</t>
    </rPh>
    <phoneticPr fontId="4"/>
  </si>
  <si>
    <t>平成23年度</t>
  </si>
  <si>
    <t>平成24年度</t>
    <phoneticPr fontId="4"/>
  </si>
  <si>
    <t>平成25年度</t>
    <phoneticPr fontId="4"/>
  </si>
  <si>
    <t>平成26年度</t>
    <phoneticPr fontId="4"/>
  </si>
  <si>
    <t>平成27年度</t>
    <phoneticPr fontId="4"/>
  </si>
  <si>
    <t>平成28年度</t>
    <phoneticPr fontId="4"/>
  </si>
  <si>
    <t>平成29年度</t>
    <phoneticPr fontId="4"/>
  </si>
  <si>
    <t>平成30年度</t>
    <phoneticPr fontId="4"/>
  </si>
  <si>
    <t>資料：保険年金課</t>
    <rPh sb="3" eb="5">
      <t>ホケン</t>
    </rPh>
    <rPh sb="5" eb="7">
      <t>ネンキン</t>
    </rPh>
    <rPh sb="7" eb="8">
      <t>カ</t>
    </rPh>
    <phoneticPr fontId="5"/>
  </si>
  <si>
    <t>令和元年度</t>
    <rPh sb="0" eb="2">
      <t>レイワ</t>
    </rPh>
    <rPh sb="2" eb="3">
      <t>ゲン</t>
    </rPh>
    <rPh sb="3" eb="5">
      <t>ネンド</t>
    </rPh>
    <phoneticPr fontId="4"/>
  </si>
  <si>
    <t>平成14年度</t>
    <rPh sb="0" eb="2">
      <t>ヘイセイ</t>
    </rPh>
    <rPh sb="4" eb="6">
      <t>ネンド</t>
    </rPh>
    <phoneticPr fontId="4"/>
  </si>
  <si>
    <t>令和 2年度</t>
    <rPh sb="0" eb="2">
      <t>レイワ</t>
    </rPh>
    <rPh sb="4" eb="6">
      <t>ネンド</t>
    </rPh>
    <phoneticPr fontId="4"/>
  </si>
  <si>
    <t>令和 3年度</t>
    <rPh sb="0" eb="2">
      <t>レイワ</t>
    </rPh>
    <rPh sb="4" eb="6">
      <t>ネンド</t>
    </rPh>
    <phoneticPr fontId="4"/>
  </si>
  <si>
    <t>令和 4年度</t>
    <rPh sb="0" eb="2">
      <t>レイワ</t>
    </rPh>
    <rPh sb="4" eb="6">
      <t>ネンド</t>
    </rPh>
    <phoneticPr fontId="4"/>
  </si>
  <si>
    <t>令和 5年度</t>
    <rPh sb="0" eb="2">
      <t>レイワ</t>
    </rPh>
    <rPh sb="4" eb="6">
      <t>ネンド</t>
    </rPh>
    <phoneticPr fontId="4"/>
  </si>
  <si>
    <t>令和 6年度</t>
    <rPh sb="0" eb="2">
      <t>レイワ</t>
    </rPh>
    <rPh sb="4" eb="6">
      <t>ネンド</t>
    </rPh>
    <phoneticPr fontId="4"/>
  </si>
  <si>
    <t>14.厚生</t>
    <rPh sb="3" eb="5">
      <t>コウセイ</t>
    </rPh>
    <phoneticPr fontId="13"/>
  </si>
  <si>
    <t>N-1</t>
  </si>
  <si>
    <t>国民年金被保険者数、保険料免除状況</t>
    <rPh sb="0" eb="2">
      <t>コクミン</t>
    </rPh>
    <rPh sb="2" eb="4">
      <t>ネンキン</t>
    </rPh>
    <rPh sb="4" eb="5">
      <t>ヒ</t>
    </rPh>
    <rPh sb="5" eb="8">
      <t>ホケンシャ</t>
    </rPh>
    <rPh sb="8" eb="9">
      <t>スウ</t>
    </rPh>
    <rPh sb="10" eb="13">
      <t>ホケンリョウ</t>
    </rPh>
    <rPh sb="13" eb="15">
      <t>メンジョ</t>
    </rPh>
    <rPh sb="15" eb="17">
      <t>ジョウキョウ</t>
    </rPh>
    <phoneticPr fontId="3"/>
  </si>
  <si>
    <t>N-2</t>
  </si>
  <si>
    <t>国民年金納付状況</t>
    <rPh sb="0" eb="2">
      <t>コクミン</t>
    </rPh>
    <rPh sb="2" eb="4">
      <t>ネンキン</t>
    </rPh>
    <rPh sb="4" eb="6">
      <t>ノウフ</t>
    </rPh>
    <rPh sb="6" eb="8">
      <t>ジョウキョウ</t>
    </rPh>
    <phoneticPr fontId="3"/>
  </si>
  <si>
    <t>N-3</t>
  </si>
  <si>
    <t>拠出年金受給権者数及び年金支給額</t>
    <rPh sb="0" eb="2">
      <t>キョシュツ</t>
    </rPh>
    <rPh sb="2" eb="4">
      <t>ネンキン</t>
    </rPh>
    <rPh sb="4" eb="7">
      <t>ジュキュウケン</t>
    </rPh>
    <rPh sb="7" eb="8">
      <t>シャ</t>
    </rPh>
    <rPh sb="8" eb="9">
      <t>スウ</t>
    </rPh>
    <rPh sb="9" eb="10">
      <t>オヨ</t>
    </rPh>
    <rPh sb="11" eb="13">
      <t>ネンキン</t>
    </rPh>
    <rPh sb="13" eb="16">
      <t>シキュウガク</t>
    </rPh>
    <phoneticPr fontId="3"/>
  </si>
  <si>
    <t>N-4</t>
  </si>
  <si>
    <t>国民健康保険加入・給付状況</t>
    <rPh sb="0" eb="2">
      <t>コクミン</t>
    </rPh>
    <rPh sb="2" eb="4">
      <t>ケンコウ</t>
    </rPh>
    <rPh sb="4" eb="6">
      <t>ホケン</t>
    </rPh>
    <rPh sb="6" eb="8">
      <t>カニュウ</t>
    </rPh>
    <rPh sb="9" eb="11">
      <t>キュウフ</t>
    </rPh>
    <rPh sb="11" eb="13">
      <t>ジョウキョウ</t>
    </rPh>
    <phoneticPr fontId="3"/>
  </si>
  <si>
    <t>加入状況</t>
    <rPh sb="0" eb="2">
      <t>カニュウ</t>
    </rPh>
    <rPh sb="2" eb="4">
      <t>ジョウキョウ</t>
    </rPh>
    <phoneticPr fontId="3"/>
  </si>
  <si>
    <t>N-4-1</t>
    <phoneticPr fontId="4"/>
  </si>
  <si>
    <t>給付状況</t>
    <rPh sb="0" eb="2">
      <t>キュウフ</t>
    </rPh>
    <rPh sb="2" eb="4">
      <t>ジョウキョウ</t>
    </rPh>
    <phoneticPr fontId="3"/>
  </si>
  <si>
    <t>N-4-2</t>
  </si>
  <si>
    <t>N-5</t>
  </si>
  <si>
    <t>老人医療受給者・給付状況（費用総額）</t>
    <rPh sb="0" eb="2">
      <t>ロウジン</t>
    </rPh>
    <rPh sb="2" eb="4">
      <t>イリョウ</t>
    </rPh>
    <rPh sb="4" eb="7">
      <t>ジュキュウシャ</t>
    </rPh>
    <rPh sb="8" eb="10">
      <t>キュウフ</t>
    </rPh>
    <rPh sb="10" eb="12">
      <t>ジョウキョウ</t>
    </rPh>
    <rPh sb="13" eb="15">
      <t>ヒヨウ</t>
    </rPh>
    <rPh sb="15" eb="17">
      <t>ソウガク</t>
    </rPh>
    <phoneticPr fontId="3"/>
  </si>
  <si>
    <t>N-6</t>
  </si>
  <si>
    <t>後期高齢者医療加入・収納・医療費給付状況</t>
    <rPh sb="0" eb="2">
      <t>コウキ</t>
    </rPh>
    <rPh sb="2" eb="5">
      <t>コウレイシャ</t>
    </rPh>
    <rPh sb="5" eb="7">
      <t>イリョウ</t>
    </rPh>
    <rPh sb="7" eb="9">
      <t>カニュウ</t>
    </rPh>
    <rPh sb="10" eb="12">
      <t>シュウノウ</t>
    </rPh>
    <rPh sb="13" eb="16">
      <t>イリョウヒ</t>
    </rPh>
    <rPh sb="16" eb="18">
      <t>キュウフ</t>
    </rPh>
    <rPh sb="18" eb="20">
      <t>ジョウキョウ</t>
    </rPh>
    <phoneticPr fontId="3"/>
  </si>
  <si>
    <t>N-7</t>
  </si>
  <si>
    <t>介護保険要介護認定者数</t>
    <rPh sb="0" eb="2">
      <t>カイゴ</t>
    </rPh>
    <rPh sb="2" eb="4">
      <t>ホケン</t>
    </rPh>
    <rPh sb="4" eb="7">
      <t>ヨウカイゴ</t>
    </rPh>
    <rPh sb="7" eb="9">
      <t>ニンテイ</t>
    </rPh>
    <rPh sb="9" eb="10">
      <t>シャ</t>
    </rPh>
    <rPh sb="10" eb="11">
      <t>スウ</t>
    </rPh>
    <phoneticPr fontId="3"/>
  </si>
  <si>
    <t>N-8</t>
  </si>
  <si>
    <t>生活保護の状況</t>
    <rPh sb="0" eb="2">
      <t>セイカツ</t>
    </rPh>
    <rPh sb="2" eb="4">
      <t>ホゴ</t>
    </rPh>
    <rPh sb="5" eb="7">
      <t>ジョウキョウ</t>
    </rPh>
    <phoneticPr fontId="3"/>
  </si>
  <si>
    <t>N-9</t>
  </si>
  <si>
    <t>世帯類型別保護世帯数</t>
    <rPh sb="0" eb="2">
      <t>セタイ</t>
    </rPh>
    <rPh sb="2" eb="4">
      <t>ルイケイ</t>
    </rPh>
    <rPh sb="4" eb="5">
      <t>ベツ</t>
    </rPh>
    <rPh sb="5" eb="7">
      <t>ホゴ</t>
    </rPh>
    <rPh sb="7" eb="10">
      <t>セタイスウ</t>
    </rPh>
    <phoneticPr fontId="3"/>
  </si>
  <si>
    <t>N-10</t>
  </si>
  <si>
    <t>障害類別身体障害者数</t>
    <rPh sb="0" eb="2">
      <t>ショウガイ</t>
    </rPh>
    <rPh sb="2" eb="4">
      <t>ルイベツ</t>
    </rPh>
    <rPh sb="4" eb="6">
      <t>シンタイ</t>
    </rPh>
    <rPh sb="6" eb="9">
      <t>ショウガイシャ</t>
    </rPh>
    <rPh sb="9" eb="10">
      <t>スウ</t>
    </rPh>
    <phoneticPr fontId="3"/>
  </si>
  <si>
    <t>N-11</t>
  </si>
  <si>
    <t>療育手帳交付状況</t>
    <rPh sb="0" eb="2">
      <t>リョウイク</t>
    </rPh>
    <rPh sb="2" eb="4">
      <t>テチョウ</t>
    </rPh>
    <rPh sb="4" eb="6">
      <t>コウフ</t>
    </rPh>
    <rPh sb="6" eb="8">
      <t>ジョウキョウ</t>
    </rPh>
    <phoneticPr fontId="3"/>
  </si>
  <si>
    <t>N-12</t>
  </si>
  <si>
    <t>福祉手当給付状況</t>
    <rPh sb="0" eb="2">
      <t>フクシ</t>
    </rPh>
    <rPh sb="2" eb="4">
      <t>テアテ</t>
    </rPh>
    <rPh sb="4" eb="6">
      <t>キュウフ</t>
    </rPh>
    <rPh sb="6" eb="8">
      <t>ジョウキョウ</t>
    </rPh>
    <phoneticPr fontId="3"/>
  </si>
  <si>
    <t>N-13</t>
  </si>
  <si>
    <t>赤い羽根、歳末たすけあい共同募金の状況</t>
    <rPh sb="0" eb="1">
      <t>アカ</t>
    </rPh>
    <rPh sb="2" eb="4">
      <t>ハネ</t>
    </rPh>
    <rPh sb="5" eb="7">
      <t>サイマツ</t>
    </rPh>
    <rPh sb="12" eb="14">
      <t>キョウドウ</t>
    </rPh>
    <rPh sb="14" eb="16">
      <t>ボキン</t>
    </rPh>
    <rPh sb="17" eb="19">
      <t>ジョウキョウ</t>
    </rPh>
    <phoneticPr fontId="3"/>
  </si>
  <si>
    <t>N-14</t>
  </si>
  <si>
    <t>保育所設置状況</t>
    <rPh sb="0" eb="2">
      <t>ホイク</t>
    </rPh>
    <rPh sb="2" eb="3">
      <t>ショ</t>
    </rPh>
    <rPh sb="3" eb="5">
      <t>セッチ</t>
    </rPh>
    <rPh sb="5" eb="7">
      <t>ジョウキョウ</t>
    </rPh>
    <phoneticPr fontId="3"/>
  </si>
  <si>
    <t>N-15</t>
  </si>
  <si>
    <t>児童館設置状況</t>
    <rPh sb="0" eb="3">
      <t>ジドウカン</t>
    </rPh>
    <rPh sb="3" eb="5">
      <t>セッチ</t>
    </rPh>
    <rPh sb="5" eb="7">
      <t>ジョウキョウ</t>
    </rPh>
    <phoneticPr fontId="3"/>
  </si>
  <si>
    <t>N-16</t>
  </si>
  <si>
    <t>児童クラブ設置状況</t>
    <rPh sb="0" eb="2">
      <t>ジドウ</t>
    </rPh>
    <rPh sb="5" eb="7">
      <t>セッチ</t>
    </rPh>
    <rPh sb="7" eb="9">
      <t>ジョウキョウ</t>
    </rPh>
    <phoneticPr fontId="3"/>
  </si>
  <si>
    <t>N-3．拠出年金受給権者数及び年金支給額</t>
    <rPh sb="13" eb="14">
      <t>オヨ</t>
    </rPh>
    <rPh sb="15" eb="17">
      <t>ネンキン</t>
    </rPh>
    <phoneticPr fontId="5"/>
  </si>
  <si>
    <t>受給権者数</t>
    <rPh sb="0" eb="3">
      <t>ジュキュウケン</t>
    </rPh>
    <rPh sb="3" eb="4">
      <t>シャ</t>
    </rPh>
    <rPh sb="4" eb="5">
      <t>スウ</t>
    </rPh>
    <phoneticPr fontId="4"/>
  </si>
  <si>
    <t>単位：人</t>
    <rPh sb="0" eb="2">
      <t>タンイ</t>
    </rPh>
    <rPh sb="3" eb="4">
      <t>ヒト</t>
    </rPh>
    <phoneticPr fontId="4"/>
  </si>
  <si>
    <t>総数</t>
    <rPh sb="1" eb="2">
      <t>スウ</t>
    </rPh>
    <phoneticPr fontId="4"/>
  </si>
  <si>
    <t>老齢年金</t>
    <rPh sb="2" eb="4">
      <t>ネンキン</t>
    </rPh>
    <phoneticPr fontId="4"/>
  </si>
  <si>
    <t>障害年金</t>
    <rPh sb="2" eb="4">
      <t>ネンキン</t>
    </rPh>
    <phoneticPr fontId="4"/>
  </si>
  <si>
    <t>遺族年金</t>
    <rPh sb="0" eb="2">
      <t>イゾク</t>
    </rPh>
    <rPh sb="2" eb="4">
      <t>ネンキン</t>
    </rPh>
    <phoneticPr fontId="4"/>
  </si>
  <si>
    <t>平成14年度</t>
  </si>
  <si>
    <t>平成15年度</t>
  </si>
  <si>
    <t>平成16年度</t>
  </si>
  <si>
    <t>平成17年度</t>
  </si>
  <si>
    <t>資料：保険年金課</t>
    <rPh sb="0" eb="2">
      <t>シリョウ</t>
    </rPh>
    <rPh sb="3" eb="5">
      <t>ホケン</t>
    </rPh>
    <rPh sb="5" eb="7">
      <t>ネンキン</t>
    </rPh>
    <rPh sb="7" eb="8">
      <t>カ</t>
    </rPh>
    <phoneticPr fontId="4"/>
  </si>
  <si>
    <t>支給額</t>
    <rPh sb="0" eb="3">
      <t>シキュウガク</t>
    </rPh>
    <phoneticPr fontId="4"/>
  </si>
  <si>
    <t>単位：円</t>
    <rPh sb="0" eb="2">
      <t>タンイ</t>
    </rPh>
    <rPh sb="3" eb="4">
      <t>エン</t>
    </rPh>
    <phoneticPr fontId="4"/>
  </si>
  <si>
    <t>資料：保険年金課</t>
    <rPh sb="3" eb="5">
      <t>ホケン</t>
    </rPh>
    <rPh sb="5" eb="7">
      <t>ネンキン</t>
    </rPh>
    <phoneticPr fontId="4"/>
  </si>
  <si>
    <t>N-4．国民健康保険加入・給付状況</t>
    <rPh sb="8" eb="10">
      <t>ホケン</t>
    </rPh>
    <rPh sb="13" eb="15">
      <t>キュウフ</t>
    </rPh>
    <rPh sb="15" eb="17">
      <t>ジョウキョウ</t>
    </rPh>
    <phoneticPr fontId="5"/>
  </si>
  <si>
    <t>1 加入状況</t>
    <rPh sb="2" eb="4">
      <t>カニュウ</t>
    </rPh>
    <rPh sb="4" eb="6">
      <t>ジョウキョウ</t>
    </rPh>
    <phoneticPr fontId="4"/>
  </si>
  <si>
    <t>被保険者</t>
  </si>
  <si>
    <t>保         険         税         （医療分）</t>
    <rPh sb="31" eb="33">
      <t>イリョウ</t>
    </rPh>
    <rPh sb="33" eb="34">
      <t>ブン</t>
    </rPh>
    <phoneticPr fontId="4"/>
  </si>
  <si>
    <t>月平均
世帯数</t>
    <rPh sb="0" eb="1">
      <t>ツキ</t>
    </rPh>
    <rPh sb="1" eb="2">
      <t>ヒラ</t>
    </rPh>
    <rPh sb="2" eb="3">
      <t>タモツ</t>
    </rPh>
    <phoneticPr fontId="4"/>
  </si>
  <si>
    <t>月平均
加入者数</t>
    <rPh sb="0" eb="1">
      <t>ツキ</t>
    </rPh>
    <rPh sb="1" eb="2">
      <t>ヒラ</t>
    </rPh>
    <rPh sb="2" eb="3">
      <t>タモツ</t>
    </rPh>
    <rPh sb="4" eb="5">
      <t>カ</t>
    </rPh>
    <rPh sb="5" eb="6">
      <t>イリ</t>
    </rPh>
    <rPh sb="6" eb="7">
      <t>シャ</t>
    </rPh>
    <rPh sb="7" eb="8">
      <t>スウ</t>
    </rPh>
    <phoneticPr fontId="4"/>
  </si>
  <si>
    <t>調定額</t>
    <rPh sb="0" eb="1">
      <t>シラベ</t>
    </rPh>
    <rPh sb="1" eb="2">
      <t>サダム</t>
    </rPh>
    <rPh sb="2" eb="3">
      <t>ガク</t>
    </rPh>
    <phoneticPr fontId="4"/>
  </si>
  <si>
    <t>１世帯当り</t>
    <phoneticPr fontId="4"/>
  </si>
  <si>
    <t>１人当り</t>
  </si>
  <si>
    <t>(世帯)</t>
    <rPh sb="1" eb="3">
      <t>セタイ</t>
    </rPh>
    <phoneticPr fontId="4"/>
  </si>
  <si>
    <t>（人）</t>
  </si>
  <si>
    <t>（千円）</t>
    <rPh sb="1" eb="2">
      <t>セン</t>
    </rPh>
    <phoneticPr fontId="4"/>
  </si>
  <si>
    <t>(円)</t>
    <phoneticPr fontId="4"/>
  </si>
  <si>
    <t>(円)</t>
  </si>
  <si>
    <t>平成10年度</t>
    <rPh sb="0" eb="2">
      <t>ヘイセイ</t>
    </rPh>
    <rPh sb="4" eb="6">
      <t>ネンド</t>
    </rPh>
    <phoneticPr fontId="5"/>
  </si>
  <si>
    <t>平成11年度</t>
    <rPh sb="0" eb="2">
      <t>ヘイセイ</t>
    </rPh>
    <rPh sb="4" eb="6">
      <t>ネンド</t>
    </rPh>
    <phoneticPr fontId="5"/>
  </si>
  <si>
    <t>平成12年度</t>
    <rPh sb="0" eb="2">
      <t>ヘイセイ</t>
    </rPh>
    <rPh sb="4" eb="6">
      <t>ネンド</t>
    </rPh>
    <phoneticPr fontId="5"/>
  </si>
  <si>
    <t>平成13年度</t>
    <rPh sb="0" eb="2">
      <t>ヘイセイ</t>
    </rPh>
    <rPh sb="4" eb="6">
      <t>ネンド</t>
    </rPh>
    <phoneticPr fontId="5"/>
  </si>
  <si>
    <t>平成14年度</t>
    <rPh sb="0" eb="2">
      <t>ヘイセイ</t>
    </rPh>
    <rPh sb="4" eb="6">
      <t>ネンド</t>
    </rPh>
    <phoneticPr fontId="5"/>
  </si>
  <si>
    <t>平成15年度</t>
    <rPh sb="0" eb="2">
      <t>ヘイセイ</t>
    </rPh>
    <rPh sb="4" eb="6">
      <t>ネンド</t>
    </rPh>
    <phoneticPr fontId="5"/>
  </si>
  <si>
    <t>平成16年度</t>
    <rPh sb="0" eb="2">
      <t>ヘイセイ</t>
    </rPh>
    <rPh sb="4" eb="6">
      <t>ネンド</t>
    </rPh>
    <phoneticPr fontId="5"/>
  </si>
  <si>
    <t>平成17年度</t>
    <rPh sb="0" eb="2">
      <t>ヘイセイ</t>
    </rPh>
    <rPh sb="4" eb="6">
      <t>ネンド</t>
    </rPh>
    <phoneticPr fontId="5"/>
  </si>
  <si>
    <t>平成18年度</t>
    <rPh sb="0" eb="2">
      <t>ヘイセイ</t>
    </rPh>
    <rPh sb="4" eb="6">
      <t>ネンド</t>
    </rPh>
    <phoneticPr fontId="5"/>
  </si>
  <si>
    <t>平成19年度</t>
    <rPh sb="0" eb="2">
      <t>ヘイセイ</t>
    </rPh>
    <rPh sb="4" eb="6">
      <t>ネンド</t>
    </rPh>
    <phoneticPr fontId="5"/>
  </si>
  <si>
    <t>平成20年度</t>
    <rPh sb="0" eb="2">
      <t>ヘイセイ</t>
    </rPh>
    <rPh sb="4" eb="6">
      <t>ネンド</t>
    </rPh>
    <phoneticPr fontId="5"/>
  </si>
  <si>
    <t>平成21年度</t>
    <rPh sb="0" eb="2">
      <t>ヘイセイ</t>
    </rPh>
    <rPh sb="4" eb="6">
      <t>ネンド</t>
    </rPh>
    <phoneticPr fontId="5"/>
  </si>
  <si>
    <t>平成22年度</t>
    <rPh sb="0" eb="2">
      <t>ヘイセイ</t>
    </rPh>
    <rPh sb="4" eb="6">
      <t>ネンド</t>
    </rPh>
    <phoneticPr fontId="5"/>
  </si>
  <si>
    <t>平成23年度</t>
    <rPh sb="0" eb="2">
      <t>ヘイセイ</t>
    </rPh>
    <rPh sb="4" eb="6">
      <t>ネンド</t>
    </rPh>
    <phoneticPr fontId="5"/>
  </si>
  <si>
    <t>平成24年度</t>
    <rPh sb="0" eb="2">
      <t>ヘイセイ</t>
    </rPh>
    <rPh sb="4" eb="6">
      <t>ネンド</t>
    </rPh>
    <phoneticPr fontId="5"/>
  </si>
  <si>
    <t>平成25年度</t>
    <rPh sb="0" eb="2">
      <t>ヘイセイ</t>
    </rPh>
    <rPh sb="4" eb="6">
      <t>ネンド</t>
    </rPh>
    <phoneticPr fontId="5"/>
  </si>
  <si>
    <t>平成26年度</t>
    <rPh sb="0" eb="2">
      <t>ヘイセイ</t>
    </rPh>
    <rPh sb="4" eb="6">
      <t>ネンド</t>
    </rPh>
    <phoneticPr fontId="5"/>
  </si>
  <si>
    <t>平成27年度</t>
    <rPh sb="0" eb="2">
      <t>ヘイセイ</t>
    </rPh>
    <rPh sb="4" eb="6">
      <t>ネンド</t>
    </rPh>
    <phoneticPr fontId="5"/>
  </si>
  <si>
    <t>平成28年度</t>
    <rPh sb="0" eb="2">
      <t>ヘイセイ</t>
    </rPh>
    <rPh sb="4" eb="6">
      <t>ネンド</t>
    </rPh>
    <phoneticPr fontId="5"/>
  </si>
  <si>
    <t>平成29年度</t>
    <rPh sb="0" eb="2">
      <t>ヘイセイ</t>
    </rPh>
    <rPh sb="4" eb="6">
      <t>ネンド</t>
    </rPh>
    <phoneticPr fontId="5"/>
  </si>
  <si>
    <t>平成30年度</t>
    <rPh sb="0" eb="2">
      <t>ヘイセイ</t>
    </rPh>
    <rPh sb="4" eb="6">
      <t>ネンド</t>
    </rPh>
    <phoneticPr fontId="5"/>
  </si>
  <si>
    <t>令和７年坂井市統計年報</t>
    <rPh sb="0" eb="2">
      <t>レイワ</t>
    </rPh>
    <rPh sb="3" eb="4">
      <t>ネン</t>
    </rPh>
    <rPh sb="4" eb="7">
      <t>サカイシ</t>
    </rPh>
    <rPh sb="7" eb="11">
      <t>トウケイネンポウ</t>
    </rPh>
    <phoneticPr fontId="13"/>
  </si>
  <si>
    <t>N-4．国民健康保険加入・給付状況</t>
    <rPh sb="4" eb="6">
      <t>コクミン</t>
    </rPh>
    <rPh sb="6" eb="8">
      <t>ケンコウ</t>
    </rPh>
    <rPh sb="8" eb="10">
      <t>ホケン</t>
    </rPh>
    <rPh sb="10" eb="12">
      <t>カニュウ</t>
    </rPh>
    <rPh sb="13" eb="15">
      <t>キュウフ</t>
    </rPh>
    <rPh sb="15" eb="17">
      <t>ジョウキョウ</t>
    </rPh>
    <phoneticPr fontId="4"/>
  </si>
  <si>
    <t>2 給付状況（費用総額）</t>
    <rPh sb="2" eb="4">
      <t>キュウフ</t>
    </rPh>
    <rPh sb="4" eb="6">
      <t>ジョウキョウ</t>
    </rPh>
    <phoneticPr fontId="4"/>
  </si>
  <si>
    <t>療養諸費費用</t>
    <rPh sb="0" eb="1">
      <t>リョウ</t>
    </rPh>
    <rPh sb="1" eb="2">
      <t>オサム</t>
    </rPh>
    <rPh sb="2" eb="3">
      <t>モロ</t>
    </rPh>
    <rPh sb="3" eb="4">
      <t>ヒ</t>
    </rPh>
    <rPh sb="4" eb="5">
      <t>ヒ</t>
    </rPh>
    <rPh sb="5" eb="6">
      <t>ヨウ</t>
    </rPh>
    <phoneticPr fontId="4"/>
  </si>
  <si>
    <t>一  人  当  り
費   用   額</t>
    <rPh sb="0" eb="1">
      <t>イチ</t>
    </rPh>
    <phoneticPr fontId="4"/>
  </si>
  <si>
    <t>受給者数</t>
    <rPh sb="0" eb="2">
      <t>ジュキュウ</t>
    </rPh>
    <phoneticPr fontId="4"/>
  </si>
  <si>
    <t>療養の給付</t>
    <rPh sb="0" eb="2">
      <t>リョウヨウ</t>
    </rPh>
    <rPh sb="3" eb="5">
      <t>キュウフ</t>
    </rPh>
    <phoneticPr fontId="4"/>
  </si>
  <si>
    <t>その他</t>
    <rPh sb="2" eb="3">
      <t>タ</t>
    </rPh>
    <phoneticPr fontId="4"/>
  </si>
  <si>
    <t>療養費</t>
    <rPh sb="0" eb="3">
      <t>リョウヨウヒ</t>
    </rPh>
    <phoneticPr fontId="4"/>
  </si>
  <si>
    <t>計</t>
    <phoneticPr fontId="5"/>
  </si>
  <si>
    <t>一般診療</t>
    <rPh sb="0" eb="2">
      <t>イッパン</t>
    </rPh>
    <rPh sb="2" eb="4">
      <t>シンリョウ</t>
    </rPh>
    <phoneticPr fontId="4"/>
  </si>
  <si>
    <t>歯科診療</t>
    <rPh sb="0" eb="2">
      <t>シカ</t>
    </rPh>
    <rPh sb="2" eb="4">
      <t>シンリョウ</t>
    </rPh>
    <phoneticPr fontId="4"/>
  </si>
  <si>
    <t>入院(千円)</t>
    <rPh sb="0" eb="1">
      <t>イリ</t>
    </rPh>
    <rPh sb="1" eb="2">
      <t>イン</t>
    </rPh>
    <rPh sb="3" eb="5">
      <t>センエン</t>
    </rPh>
    <phoneticPr fontId="4"/>
  </si>
  <si>
    <t>通院(千円)</t>
    <rPh sb="0" eb="1">
      <t>ツウ</t>
    </rPh>
    <rPh sb="1" eb="2">
      <t>イン</t>
    </rPh>
    <rPh sb="3" eb="5">
      <t>センエン</t>
    </rPh>
    <phoneticPr fontId="4"/>
  </si>
  <si>
    <t>(千円)</t>
    <phoneticPr fontId="4"/>
  </si>
  <si>
    <t>平成10年度</t>
    <rPh sb="4" eb="6">
      <t>ネンド</t>
    </rPh>
    <phoneticPr fontId="5"/>
  </si>
  <si>
    <t>平成11年度</t>
    <rPh sb="4" eb="6">
      <t>ネンド</t>
    </rPh>
    <phoneticPr fontId="5"/>
  </si>
  <si>
    <t>平成12年度</t>
    <rPh sb="4" eb="6">
      <t>ネンド</t>
    </rPh>
    <phoneticPr fontId="5"/>
  </si>
  <si>
    <t>平成13年度</t>
    <rPh sb="4" eb="6">
      <t>ネンド</t>
    </rPh>
    <phoneticPr fontId="5"/>
  </si>
  <si>
    <t>平成14年度</t>
    <rPh sb="4" eb="6">
      <t>ネンド</t>
    </rPh>
    <phoneticPr fontId="5"/>
  </si>
  <si>
    <t>平成15年度</t>
    <rPh sb="4" eb="6">
      <t>ネンド</t>
    </rPh>
    <phoneticPr fontId="5"/>
  </si>
  <si>
    <t>平成16年度</t>
    <rPh sb="4" eb="6">
      <t>ネンド</t>
    </rPh>
    <phoneticPr fontId="5"/>
  </si>
  <si>
    <t>平成17年度</t>
    <rPh sb="4" eb="6">
      <t>ネンド</t>
    </rPh>
    <phoneticPr fontId="5"/>
  </si>
  <si>
    <t>平成18年度</t>
    <rPh sb="4" eb="6">
      <t>ネンド</t>
    </rPh>
    <phoneticPr fontId="5"/>
  </si>
  <si>
    <t>平成19年度</t>
    <rPh sb="4" eb="6">
      <t>ネンド</t>
    </rPh>
    <phoneticPr fontId="5"/>
  </si>
  <si>
    <t>平成20年度</t>
    <rPh sb="4" eb="6">
      <t>ネンド</t>
    </rPh>
    <phoneticPr fontId="5"/>
  </si>
  <si>
    <t>平成21年度</t>
    <rPh sb="4" eb="6">
      <t>ネンド</t>
    </rPh>
    <phoneticPr fontId="5"/>
  </si>
  <si>
    <t>平成22年度</t>
    <rPh sb="4" eb="6">
      <t>ネンド</t>
    </rPh>
    <phoneticPr fontId="5"/>
  </si>
  <si>
    <t>平成23年度</t>
    <rPh sb="4" eb="6">
      <t>ネンド</t>
    </rPh>
    <phoneticPr fontId="5"/>
  </si>
  <si>
    <t>平成24年度</t>
    <rPh sb="4" eb="6">
      <t>ネンド</t>
    </rPh>
    <phoneticPr fontId="5"/>
  </si>
  <si>
    <t>平成25年度</t>
    <rPh sb="4" eb="6">
      <t>ネンド</t>
    </rPh>
    <phoneticPr fontId="5"/>
  </si>
  <si>
    <t>平成26年度</t>
    <rPh sb="4" eb="6">
      <t>ネンド</t>
    </rPh>
    <phoneticPr fontId="5"/>
  </si>
  <si>
    <t>平成27年度</t>
    <rPh sb="4" eb="6">
      <t>ネンド</t>
    </rPh>
    <phoneticPr fontId="5"/>
  </si>
  <si>
    <t>平成28年度</t>
    <rPh sb="4" eb="6">
      <t>ネンド</t>
    </rPh>
    <phoneticPr fontId="5"/>
  </si>
  <si>
    <t>平成29年度</t>
    <rPh sb="4" eb="6">
      <t>ネンド</t>
    </rPh>
    <phoneticPr fontId="5"/>
  </si>
  <si>
    <t>平成30年度</t>
    <rPh sb="4" eb="6">
      <t>ネンド</t>
    </rPh>
    <phoneticPr fontId="5"/>
  </si>
  <si>
    <t>資料：保険年金課</t>
    <rPh sb="3" eb="5">
      <t>ホケン</t>
    </rPh>
    <rPh sb="5" eb="7">
      <t>ネンキン</t>
    </rPh>
    <rPh sb="7" eb="8">
      <t>カ</t>
    </rPh>
    <phoneticPr fontId="4"/>
  </si>
  <si>
    <t>N-5．老人医療受給者・給付状況（費用総額）</t>
    <rPh sb="4" eb="6">
      <t>ロウジン</t>
    </rPh>
    <rPh sb="6" eb="8">
      <t>イリョウ</t>
    </rPh>
    <rPh sb="8" eb="11">
      <t>ジュキュウシャ</t>
    </rPh>
    <rPh sb="12" eb="14">
      <t>キュウフ</t>
    </rPh>
    <rPh sb="14" eb="16">
      <t>ジョウキョウ</t>
    </rPh>
    <rPh sb="17" eb="19">
      <t>ヒヨウ</t>
    </rPh>
    <rPh sb="19" eb="21">
      <t>ソウガク</t>
    </rPh>
    <phoneticPr fontId="4"/>
  </si>
  <si>
    <t>医療</t>
    <phoneticPr fontId="4"/>
  </si>
  <si>
    <t>老人医療給付費</t>
    <phoneticPr fontId="4"/>
  </si>
  <si>
    <t>老人医療支給費</t>
    <rPh sb="4" eb="6">
      <t>シキュウ</t>
    </rPh>
    <phoneticPr fontId="4"/>
  </si>
  <si>
    <t>老人医療給付総額</t>
    <rPh sb="4" eb="6">
      <t>キュウフ</t>
    </rPh>
    <rPh sb="6" eb="8">
      <t>ソウガク</t>
    </rPh>
    <phoneticPr fontId="4"/>
  </si>
  <si>
    <t>年度</t>
    <rPh sb="0" eb="2">
      <t>ネンド</t>
    </rPh>
    <phoneticPr fontId="5"/>
  </si>
  <si>
    <t>受給者数</t>
    <phoneticPr fontId="4"/>
  </si>
  <si>
    <t>件数</t>
  </si>
  <si>
    <t>給付額</t>
  </si>
  <si>
    <t>1人当り</t>
  </si>
  <si>
    <t>1件当り</t>
    <rPh sb="1" eb="2">
      <t>ケン</t>
    </rPh>
    <rPh sb="2" eb="3">
      <t>アタ</t>
    </rPh>
    <phoneticPr fontId="5"/>
  </si>
  <si>
    <t>(月平均）</t>
  </si>
  <si>
    <t>（件）</t>
    <rPh sb="1" eb="2">
      <t>ケン</t>
    </rPh>
    <phoneticPr fontId="5"/>
  </si>
  <si>
    <t>(千円)</t>
    <rPh sb="1" eb="2">
      <t>セン</t>
    </rPh>
    <phoneticPr fontId="4"/>
  </si>
  <si>
    <t>（円）</t>
    <rPh sb="1" eb="2">
      <t>エン</t>
    </rPh>
    <phoneticPr fontId="5"/>
  </si>
  <si>
    <t>※平成20年4月から老人保健制度に代わり後期高齢者医療制度施行</t>
    <rPh sb="1" eb="3">
      <t>ヘイセイ</t>
    </rPh>
    <rPh sb="5" eb="6">
      <t>ネン</t>
    </rPh>
    <rPh sb="7" eb="8">
      <t>ガツ</t>
    </rPh>
    <rPh sb="10" eb="12">
      <t>ロウジン</t>
    </rPh>
    <rPh sb="12" eb="14">
      <t>ホケン</t>
    </rPh>
    <rPh sb="14" eb="16">
      <t>セイド</t>
    </rPh>
    <rPh sb="17" eb="18">
      <t>カ</t>
    </rPh>
    <rPh sb="20" eb="22">
      <t>コウキ</t>
    </rPh>
    <rPh sb="22" eb="25">
      <t>コウレイシャ</t>
    </rPh>
    <rPh sb="25" eb="27">
      <t>イリョウ</t>
    </rPh>
    <rPh sb="27" eb="29">
      <t>セイド</t>
    </rPh>
    <rPh sb="29" eb="31">
      <t>セコウ</t>
    </rPh>
    <phoneticPr fontId="4"/>
  </si>
  <si>
    <t>N-6．後期高齢者医療加入・収納・医療費給付状況</t>
    <rPh sb="17" eb="20">
      <t>イリョウヒ</t>
    </rPh>
    <rPh sb="20" eb="22">
      <t>キュウフ</t>
    </rPh>
    <rPh sb="22" eb="24">
      <t>ジョウキョウ</t>
    </rPh>
    <phoneticPr fontId="5"/>
  </si>
  <si>
    <t>各年度3月31日現在</t>
    <rPh sb="0" eb="3">
      <t>カクネンド</t>
    </rPh>
    <rPh sb="4" eb="5">
      <t>ガツ</t>
    </rPh>
    <rPh sb="7" eb="8">
      <t>ニチ</t>
    </rPh>
    <rPh sb="8" eb="10">
      <t>ゲンザイ</t>
    </rPh>
    <phoneticPr fontId="4"/>
  </si>
  <si>
    <t>被保険者数</t>
    <rPh sb="0" eb="4">
      <t>ヒホケンシャ</t>
    </rPh>
    <rPh sb="4" eb="5">
      <t>スウ</t>
    </rPh>
    <phoneticPr fontId="4"/>
  </si>
  <si>
    <t>単位：人</t>
    <rPh sb="0" eb="2">
      <t>タンイ</t>
    </rPh>
    <rPh sb="3" eb="4">
      <t>ニン</t>
    </rPh>
    <phoneticPr fontId="4"/>
  </si>
  <si>
    <t>計</t>
    <rPh sb="0" eb="1">
      <t>ケイ</t>
    </rPh>
    <phoneticPr fontId="4"/>
  </si>
  <si>
    <t>75歳以上</t>
    <rPh sb="2" eb="3">
      <t>サイ</t>
    </rPh>
    <rPh sb="3" eb="5">
      <t>イジョウ</t>
    </rPh>
    <phoneticPr fontId="4"/>
  </si>
  <si>
    <t>65～74歳の
障害者数</t>
    <rPh sb="5" eb="6">
      <t>サイ</t>
    </rPh>
    <rPh sb="8" eb="11">
      <t>ショウガイシャ</t>
    </rPh>
    <rPh sb="11" eb="12">
      <t>スウ</t>
    </rPh>
    <phoneticPr fontId="4"/>
  </si>
  <si>
    <t>うち特別徴収</t>
    <rPh sb="2" eb="4">
      <t>トクベツ</t>
    </rPh>
    <rPh sb="4" eb="6">
      <t>チョウシュウ</t>
    </rPh>
    <phoneticPr fontId="4"/>
  </si>
  <si>
    <t>うち普通徴収</t>
    <rPh sb="2" eb="4">
      <t>フツウ</t>
    </rPh>
    <rPh sb="4" eb="6">
      <t>チョウシュウ</t>
    </rPh>
    <phoneticPr fontId="4"/>
  </si>
  <si>
    <t>平成24年度</t>
  </si>
  <si>
    <t>資料：保険年金課</t>
    <rPh sb="3" eb="7">
      <t>ホケンネンキン</t>
    </rPh>
    <rPh sb="7" eb="8">
      <t>カ</t>
    </rPh>
    <phoneticPr fontId="5"/>
  </si>
  <si>
    <t>収納状況</t>
    <rPh sb="0" eb="2">
      <t>シュウノウ</t>
    </rPh>
    <rPh sb="2" eb="4">
      <t>ジョウキョウ</t>
    </rPh>
    <phoneticPr fontId="4"/>
  </si>
  <si>
    <t>単位：円、％</t>
    <rPh sb="0" eb="2">
      <t>タンイ</t>
    </rPh>
    <rPh sb="3" eb="4">
      <t>エン</t>
    </rPh>
    <phoneticPr fontId="4"/>
  </si>
  <si>
    <t>調定額</t>
    <rPh sb="0" eb="1">
      <t>チョウ</t>
    </rPh>
    <rPh sb="1" eb="2">
      <t>テイ</t>
    </rPh>
    <rPh sb="2" eb="3">
      <t>ガク</t>
    </rPh>
    <phoneticPr fontId="4"/>
  </si>
  <si>
    <t>収入額</t>
    <rPh sb="0" eb="2">
      <t>シュウニュウ</t>
    </rPh>
    <rPh sb="2" eb="3">
      <t>ガク</t>
    </rPh>
    <phoneticPr fontId="4"/>
  </si>
  <si>
    <t>収納率</t>
    <rPh sb="0" eb="2">
      <t>シュウノウ</t>
    </rPh>
    <rPh sb="2" eb="3">
      <t>リツ</t>
    </rPh>
    <phoneticPr fontId="4"/>
  </si>
  <si>
    <t>計</t>
    <phoneticPr fontId="4"/>
  </si>
  <si>
    <t>特別徴収</t>
    <rPh sb="0" eb="2">
      <t>トクベツ</t>
    </rPh>
    <rPh sb="2" eb="4">
      <t>チョウシュウ</t>
    </rPh>
    <phoneticPr fontId="4"/>
  </si>
  <si>
    <t>普通徴収</t>
    <rPh sb="0" eb="2">
      <t>フツウ</t>
    </rPh>
    <rPh sb="2" eb="4">
      <t>チョウシュウ</t>
    </rPh>
    <phoneticPr fontId="4"/>
  </si>
  <si>
    <t>医療費受給者・給付状況</t>
    <rPh sb="0" eb="3">
      <t>イリョウヒ</t>
    </rPh>
    <rPh sb="3" eb="6">
      <t>ジュキュウシャ</t>
    </rPh>
    <rPh sb="7" eb="9">
      <t>キュウフ</t>
    </rPh>
    <rPh sb="9" eb="11">
      <t>ジョウキョウ</t>
    </rPh>
    <phoneticPr fontId="4"/>
  </si>
  <si>
    <t>単位：件、円</t>
    <rPh sb="0" eb="2">
      <t>タンイ</t>
    </rPh>
    <rPh sb="3" eb="4">
      <t>ケン</t>
    </rPh>
    <rPh sb="5" eb="6">
      <t>エン</t>
    </rPh>
    <phoneticPr fontId="4"/>
  </si>
  <si>
    <t>年　　度</t>
    <rPh sb="0" eb="1">
      <t>ネン</t>
    </rPh>
    <rPh sb="3" eb="4">
      <t>ド</t>
    </rPh>
    <phoneticPr fontId="5"/>
  </si>
  <si>
    <t>医 療 給 付 費 （現 物）</t>
    <rPh sb="0" eb="1">
      <t>イ</t>
    </rPh>
    <rPh sb="2" eb="3">
      <t>イヤス</t>
    </rPh>
    <rPh sb="4" eb="5">
      <t>キュウ</t>
    </rPh>
    <rPh sb="6" eb="7">
      <t>ツキ</t>
    </rPh>
    <rPh sb="8" eb="9">
      <t>ヒ</t>
    </rPh>
    <rPh sb="11" eb="12">
      <t>ウツツ</t>
    </rPh>
    <rPh sb="13" eb="14">
      <t>モノ</t>
    </rPh>
    <phoneticPr fontId="4"/>
  </si>
  <si>
    <t>医 療 支 給 費 （現 金）</t>
    <rPh sb="4" eb="5">
      <t>シ</t>
    </rPh>
    <rPh sb="6" eb="7">
      <t>キュウ</t>
    </rPh>
    <rPh sb="8" eb="9">
      <t>ヒ</t>
    </rPh>
    <rPh sb="11" eb="12">
      <t>ウツツ</t>
    </rPh>
    <rPh sb="13" eb="14">
      <t>キン</t>
    </rPh>
    <phoneticPr fontId="4"/>
  </si>
  <si>
    <t>医 療 給 付 総 額</t>
    <rPh sb="0" eb="1">
      <t>イ</t>
    </rPh>
    <rPh sb="2" eb="3">
      <t>イヤス</t>
    </rPh>
    <rPh sb="4" eb="5">
      <t>キュウ</t>
    </rPh>
    <rPh sb="6" eb="7">
      <t>ツキ</t>
    </rPh>
    <rPh sb="8" eb="9">
      <t>ソウ</t>
    </rPh>
    <rPh sb="10" eb="11">
      <t>ガク</t>
    </rPh>
    <phoneticPr fontId="4"/>
  </si>
  <si>
    <t>給付額</t>
    <rPh sb="0" eb="3">
      <t>キュウフガク</t>
    </rPh>
    <phoneticPr fontId="4"/>
  </si>
  <si>
    <t>1人当り</t>
    <rPh sb="1" eb="2">
      <t>ニン</t>
    </rPh>
    <rPh sb="2" eb="3">
      <t>アタ</t>
    </rPh>
    <phoneticPr fontId="4"/>
  </si>
  <si>
    <t>1件当り</t>
    <rPh sb="1" eb="2">
      <t>ケン</t>
    </rPh>
    <rPh sb="2" eb="3">
      <t>アタ</t>
    </rPh>
    <phoneticPr fontId="4"/>
  </si>
  <si>
    <t>平成20年度</t>
    <rPh sb="0" eb="2">
      <t>ヘイセイ</t>
    </rPh>
    <rPh sb="4" eb="6">
      <t>ネンド</t>
    </rPh>
    <phoneticPr fontId="4"/>
  </si>
  <si>
    <t>平成21年度</t>
    <rPh sb="0" eb="2">
      <t>ヘイセイ</t>
    </rPh>
    <rPh sb="4" eb="6">
      <t>ネンド</t>
    </rPh>
    <phoneticPr fontId="4"/>
  </si>
  <si>
    <t>平成22年度</t>
    <rPh sb="0" eb="2">
      <t>ヘイセイ</t>
    </rPh>
    <rPh sb="4" eb="6">
      <t>ネンド</t>
    </rPh>
    <phoneticPr fontId="4"/>
  </si>
  <si>
    <t>平成23年度</t>
    <rPh sb="0" eb="2">
      <t>ヘイセイ</t>
    </rPh>
    <rPh sb="4" eb="6">
      <t>ネンド</t>
    </rPh>
    <phoneticPr fontId="4"/>
  </si>
  <si>
    <t xml:space="preserve"> </t>
    <phoneticPr fontId="4"/>
  </si>
  <si>
    <t>平成24年度</t>
    <rPh sb="0" eb="2">
      <t>ヘイセイ</t>
    </rPh>
    <rPh sb="4" eb="6">
      <t>ネンド</t>
    </rPh>
    <phoneticPr fontId="4"/>
  </si>
  <si>
    <t>平成25年度</t>
    <rPh sb="0" eb="2">
      <t>ヘイセイ</t>
    </rPh>
    <rPh sb="4" eb="6">
      <t>ネンド</t>
    </rPh>
    <phoneticPr fontId="4"/>
  </si>
  <si>
    <t>平成26年度</t>
    <rPh sb="0" eb="2">
      <t>ヘイセイ</t>
    </rPh>
    <rPh sb="4" eb="6">
      <t>ネンド</t>
    </rPh>
    <phoneticPr fontId="4"/>
  </si>
  <si>
    <t>平成27年度</t>
    <rPh sb="0" eb="2">
      <t>ヘイセイ</t>
    </rPh>
    <rPh sb="4" eb="6">
      <t>ネンド</t>
    </rPh>
    <phoneticPr fontId="4"/>
  </si>
  <si>
    <t>平成28年度</t>
    <rPh sb="0" eb="2">
      <t>ヘイセイ</t>
    </rPh>
    <rPh sb="4" eb="6">
      <t>ネンド</t>
    </rPh>
    <phoneticPr fontId="4"/>
  </si>
  <si>
    <t>平成29年度</t>
    <rPh sb="0" eb="2">
      <t>ヘイセイ</t>
    </rPh>
    <rPh sb="4" eb="6">
      <t>ネンド</t>
    </rPh>
    <phoneticPr fontId="4"/>
  </si>
  <si>
    <t>平成30年度</t>
    <rPh sb="0" eb="2">
      <t>ヘイセイ</t>
    </rPh>
    <rPh sb="4" eb="6">
      <t>ネンド</t>
    </rPh>
    <phoneticPr fontId="4"/>
  </si>
  <si>
    <t>（注意）</t>
    <rPh sb="1" eb="3">
      <t>チュウイ</t>
    </rPh>
    <phoneticPr fontId="4"/>
  </si>
  <si>
    <t>※平成20年度は、4月から2月までの11ヶ月分（制度開始が平成20年4月からのため）</t>
    <phoneticPr fontId="4"/>
  </si>
  <si>
    <t>※医療受給者数は、3月から2月までの平均被保険者数</t>
    <phoneticPr fontId="4"/>
  </si>
  <si>
    <t>※現物給付に係る高額療養費の件数は、医療給付費の件数の内数</t>
    <rPh sb="1" eb="3">
      <t>ゲンブツ</t>
    </rPh>
    <rPh sb="3" eb="5">
      <t>キュウフ</t>
    </rPh>
    <rPh sb="6" eb="7">
      <t>カカ</t>
    </rPh>
    <rPh sb="8" eb="10">
      <t>コウガク</t>
    </rPh>
    <rPh sb="10" eb="12">
      <t>リョウヨウ</t>
    </rPh>
    <rPh sb="12" eb="13">
      <t>ヒ</t>
    </rPh>
    <rPh sb="14" eb="16">
      <t>ケンスウ</t>
    </rPh>
    <rPh sb="18" eb="20">
      <t>イリョウ</t>
    </rPh>
    <rPh sb="20" eb="22">
      <t>キュウフ</t>
    </rPh>
    <rPh sb="22" eb="23">
      <t>ヒ</t>
    </rPh>
    <rPh sb="24" eb="26">
      <t>ケンスウ</t>
    </rPh>
    <rPh sb="27" eb="28">
      <t>ウチ</t>
    </rPh>
    <rPh sb="28" eb="29">
      <t>スウ</t>
    </rPh>
    <phoneticPr fontId="26"/>
  </si>
  <si>
    <t>※現物給付に係る療養費の件数及び金額については、医療支給費に含む</t>
    <rPh sb="1" eb="3">
      <t>ゲンブツ</t>
    </rPh>
    <rPh sb="3" eb="5">
      <t>キュウフ</t>
    </rPh>
    <rPh sb="6" eb="7">
      <t>カカ</t>
    </rPh>
    <rPh sb="8" eb="11">
      <t>リョウヨウヒ</t>
    </rPh>
    <rPh sb="12" eb="14">
      <t>ケンスウ</t>
    </rPh>
    <rPh sb="14" eb="15">
      <t>オヨ</t>
    </rPh>
    <rPh sb="16" eb="18">
      <t>キンガク</t>
    </rPh>
    <rPh sb="24" eb="26">
      <t>イリョウ</t>
    </rPh>
    <rPh sb="26" eb="28">
      <t>シキュウ</t>
    </rPh>
    <rPh sb="28" eb="29">
      <t>ヒ</t>
    </rPh>
    <rPh sb="30" eb="31">
      <t>フク</t>
    </rPh>
    <phoneticPr fontId="26"/>
  </si>
  <si>
    <t>※平成21年度から高額介護合算療養費制度の件数及び金額を、医療支給費(現金)に含む</t>
    <rPh sb="1" eb="3">
      <t>ヘイセイ</t>
    </rPh>
    <rPh sb="5" eb="7">
      <t>ネンド</t>
    </rPh>
    <rPh sb="9" eb="11">
      <t>コウガク</t>
    </rPh>
    <rPh sb="11" eb="13">
      <t>カイゴ</t>
    </rPh>
    <rPh sb="13" eb="15">
      <t>ガッサン</t>
    </rPh>
    <rPh sb="15" eb="18">
      <t>リョウヨウヒ</t>
    </rPh>
    <rPh sb="18" eb="20">
      <t>セイド</t>
    </rPh>
    <rPh sb="21" eb="23">
      <t>ケンスウ</t>
    </rPh>
    <rPh sb="23" eb="24">
      <t>オヨ</t>
    </rPh>
    <rPh sb="25" eb="27">
      <t>キンガク</t>
    </rPh>
    <phoneticPr fontId="26"/>
  </si>
  <si>
    <t>資料：保険年金課 （福井県後期高齢者医療広域連合）</t>
    <rPh sb="3" eb="7">
      <t>ホケンネンキン</t>
    </rPh>
    <rPh sb="7" eb="8">
      <t>カ</t>
    </rPh>
    <rPh sb="10" eb="13">
      <t>フクイケン</t>
    </rPh>
    <rPh sb="13" eb="15">
      <t>コウキ</t>
    </rPh>
    <rPh sb="15" eb="17">
      <t>コウレイ</t>
    </rPh>
    <rPh sb="17" eb="18">
      <t>シャ</t>
    </rPh>
    <rPh sb="18" eb="20">
      <t>イリョウ</t>
    </rPh>
    <rPh sb="20" eb="22">
      <t>コウイキ</t>
    </rPh>
    <rPh sb="22" eb="24">
      <t>レンゴウ</t>
    </rPh>
    <phoneticPr fontId="5"/>
  </si>
  <si>
    <r>
      <t>N-7．介護保険</t>
    </r>
    <r>
      <rPr>
        <sz val="20"/>
        <rFont val="ＭＳ Ｐゴシック"/>
        <family val="3"/>
        <charset val="128"/>
      </rPr>
      <t>要介護認定者数</t>
    </r>
    <rPh sb="4" eb="6">
      <t>カイゴ</t>
    </rPh>
    <rPh sb="6" eb="8">
      <t>ホケン</t>
    </rPh>
    <rPh sb="8" eb="11">
      <t>ヨウカイゴ</t>
    </rPh>
    <rPh sb="11" eb="14">
      <t>ニンテイシャ</t>
    </rPh>
    <rPh sb="14" eb="15">
      <t>スウ</t>
    </rPh>
    <phoneticPr fontId="5"/>
  </si>
  <si>
    <t>各年3月31日現在</t>
    <phoneticPr fontId="4"/>
  </si>
  <si>
    <t>単位：人、％</t>
    <rPh sb="0" eb="2">
      <t>タンイ</t>
    </rPh>
    <rPh sb="3" eb="4">
      <t>ニン</t>
    </rPh>
    <phoneticPr fontId="5"/>
  </si>
  <si>
    <t>年次</t>
    <rPh sb="0" eb="2">
      <t>ネンジ</t>
    </rPh>
    <phoneticPr fontId="5"/>
  </si>
  <si>
    <t>計</t>
    <rPh sb="0" eb="1">
      <t>ケイ</t>
    </rPh>
    <phoneticPr fontId="5"/>
  </si>
  <si>
    <t>要支援</t>
    <rPh sb="0" eb="1">
      <t>ヨウ</t>
    </rPh>
    <rPh sb="1" eb="3">
      <t>シエン</t>
    </rPh>
    <phoneticPr fontId="5"/>
  </si>
  <si>
    <t>要介護１</t>
    <rPh sb="0" eb="1">
      <t>ヨウ</t>
    </rPh>
    <rPh sb="1" eb="3">
      <t>カイゴ</t>
    </rPh>
    <phoneticPr fontId="5"/>
  </si>
  <si>
    <t>要介護２</t>
    <rPh sb="0" eb="1">
      <t>ヨウ</t>
    </rPh>
    <rPh sb="1" eb="3">
      <t>カイゴ</t>
    </rPh>
    <phoneticPr fontId="5"/>
  </si>
  <si>
    <t>要介護３</t>
    <rPh sb="0" eb="1">
      <t>ヨウ</t>
    </rPh>
    <rPh sb="1" eb="3">
      <t>カイゴ</t>
    </rPh>
    <phoneticPr fontId="5"/>
  </si>
  <si>
    <t>要介護４</t>
    <rPh sb="0" eb="1">
      <t>ヨウ</t>
    </rPh>
    <rPh sb="1" eb="3">
      <t>カイゴ</t>
    </rPh>
    <phoneticPr fontId="5"/>
  </si>
  <si>
    <t>要介護５</t>
    <rPh sb="0" eb="1">
      <t>ヨウ</t>
    </rPh>
    <rPh sb="1" eb="3">
      <t>カイゴ</t>
    </rPh>
    <phoneticPr fontId="5"/>
  </si>
  <si>
    <t>65歳以上</t>
    <rPh sb="2" eb="5">
      <t>サイイジョウ</t>
    </rPh>
    <phoneticPr fontId="4"/>
  </si>
  <si>
    <t>うち2号</t>
    <rPh sb="3" eb="4">
      <t>ゴウ</t>
    </rPh>
    <phoneticPr fontId="4"/>
  </si>
  <si>
    <t>人口</t>
  </si>
  <si>
    <t>認定者</t>
  </si>
  <si>
    <t>出現率</t>
  </si>
  <si>
    <t>平成12年</t>
    <rPh sb="0" eb="2">
      <t>ヘイセイ</t>
    </rPh>
    <rPh sb="4" eb="5">
      <t>ネン</t>
    </rPh>
    <phoneticPr fontId="5"/>
  </si>
  <si>
    <t>平成13年</t>
    <rPh sb="0" eb="2">
      <t>ヘイセイ</t>
    </rPh>
    <rPh sb="4" eb="5">
      <t>ネン</t>
    </rPh>
    <phoneticPr fontId="5"/>
  </si>
  <si>
    <t>平成14年</t>
    <rPh sb="0" eb="2">
      <t>ヘイセイ</t>
    </rPh>
    <rPh sb="4" eb="5">
      <t>ネン</t>
    </rPh>
    <phoneticPr fontId="5"/>
  </si>
  <si>
    <t>平成15年</t>
    <rPh sb="0" eb="2">
      <t>ヘイセイ</t>
    </rPh>
    <rPh sb="4" eb="5">
      <t>ネン</t>
    </rPh>
    <phoneticPr fontId="5"/>
  </si>
  <si>
    <t>平成16年</t>
    <rPh sb="0" eb="2">
      <t>ヘイセイ</t>
    </rPh>
    <rPh sb="4" eb="5">
      <t>ネン</t>
    </rPh>
    <phoneticPr fontId="5"/>
  </si>
  <si>
    <t>平成17年</t>
    <rPh sb="0" eb="2">
      <t>ヘイセイ</t>
    </rPh>
    <rPh sb="4" eb="5">
      <t>ネン</t>
    </rPh>
    <phoneticPr fontId="5"/>
  </si>
  <si>
    <t>平成18年</t>
    <rPh sb="0" eb="2">
      <t>ヘイセイ</t>
    </rPh>
    <rPh sb="4" eb="5">
      <t>ネン</t>
    </rPh>
    <phoneticPr fontId="5"/>
  </si>
  <si>
    <t>要支援１</t>
    <rPh sb="0" eb="3">
      <t>ヨウシエン</t>
    </rPh>
    <phoneticPr fontId="4"/>
  </si>
  <si>
    <t>要支援２</t>
    <rPh sb="0" eb="3">
      <t>ヨウシエン</t>
    </rPh>
    <phoneticPr fontId="4"/>
  </si>
  <si>
    <t>平成19年</t>
    <rPh sb="0" eb="2">
      <t>ヘイセイ</t>
    </rPh>
    <rPh sb="4" eb="5">
      <t>ネン</t>
    </rPh>
    <phoneticPr fontId="5"/>
  </si>
  <si>
    <t>平成20年</t>
    <rPh sb="0" eb="2">
      <t>ヘイセイ</t>
    </rPh>
    <rPh sb="4" eb="5">
      <t>ネン</t>
    </rPh>
    <phoneticPr fontId="5"/>
  </si>
  <si>
    <t>平成21年</t>
    <rPh sb="0" eb="2">
      <t>ヘイセイ</t>
    </rPh>
    <rPh sb="4" eb="5">
      <t>ネン</t>
    </rPh>
    <phoneticPr fontId="5"/>
  </si>
  <si>
    <t>平成22年</t>
    <rPh sb="0" eb="2">
      <t>ヘイセイ</t>
    </rPh>
    <rPh sb="4" eb="5">
      <t>ネン</t>
    </rPh>
    <phoneticPr fontId="5"/>
  </si>
  <si>
    <t>平成23年</t>
    <rPh sb="0" eb="2">
      <t>ヘイセイ</t>
    </rPh>
    <rPh sb="4" eb="5">
      <t>ネン</t>
    </rPh>
    <phoneticPr fontId="5"/>
  </si>
  <si>
    <t>平成24年</t>
    <rPh sb="0" eb="2">
      <t>ヘイセイ</t>
    </rPh>
    <rPh sb="4" eb="5">
      <t>ネン</t>
    </rPh>
    <phoneticPr fontId="5"/>
  </si>
  <si>
    <t>平成25年</t>
    <rPh sb="0" eb="2">
      <t>ヘイセイ</t>
    </rPh>
    <rPh sb="4" eb="5">
      <t>ネン</t>
    </rPh>
    <phoneticPr fontId="5"/>
  </si>
  <si>
    <t>平成26年</t>
    <rPh sb="0" eb="2">
      <t>ヘイセイ</t>
    </rPh>
    <rPh sb="4" eb="5">
      <t>ネン</t>
    </rPh>
    <phoneticPr fontId="5"/>
  </si>
  <si>
    <t>平成27年</t>
    <rPh sb="0" eb="2">
      <t>ヘイセイ</t>
    </rPh>
    <rPh sb="4" eb="5">
      <t>ネン</t>
    </rPh>
    <phoneticPr fontId="5"/>
  </si>
  <si>
    <t>平成28年</t>
    <rPh sb="0" eb="2">
      <t>ヘイセイ</t>
    </rPh>
    <rPh sb="4" eb="5">
      <t>ネン</t>
    </rPh>
    <phoneticPr fontId="5"/>
  </si>
  <si>
    <t>平成29年</t>
    <rPh sb="0" eb="2">
      <t>ヘイセイ</t>
    </rPh>
    <rPh sb="4" eb="5">
      <t>ネン</t>
    </rPh>
    <phoneticPr fontId="5"/>
  </si>
  <si>
    <t>平成30年</t>
    <rPh sb="0" eb="2">
      <t>ヘイセイ</t>
    </rPh>
    <rPh sb="4" eb="5">
      <t>ネン</t>
    </rPh>
    <phoneticPr fontId="5"/>
  </si>
  <si>
    <t>平成31年</t>
    <rPh sb="0" eb="2">
      <t>ヘイセイ</t>
    </rPh>
    <rPh sb="4" eb="5">
      <t>ネン</t>
    </rPh>
    <phoneticPr fontId="5"/>
  </si>
  <si>
    <t>令和 2年</t>
    <rPh sb="0" eb="2">
      <t>レイワ</t>
    </rPh>
    <rPh sb="4" eb="5">
      <t>ネン</t>
    </rPh>
    <phoneticPr fontId="5"/>
  </si>
  <si>
    <t>令和 3年</t>
    <rPh sb="0" eb="2">
      <t>レイワ</t>
    </rPh>
    <rPh sb="4" eb="5">
      <t>ネン</t>
    </rPh>
    <phoneticPr fontId="5"/>
  </si>
  <si>
    <t>令和 4年</t>
    <rPh sb="0" eb="2">
      <t>レイワ</t>
    </rPh>
    <rPh sb="4" eb="5">
      <t>ネン</t>
    </rPh>
    <phoneticPr fontId="5"/>
  </si>
  <si>
    <t>令和 5年</t>
    <rPh sb="0" eb="2">
      <t>レイワ</t>
    </rPh>
    <rPh sb="4" eb="5">
      <t>ネン</t>
    </rPh>
    <phoneticPr fontId="5"/>
  </si>
  <si>
    <t>令和 6年</t>
    <rPh sb="0" eb="2">
      <t>レイワ</t>
    </rPh>
    <rPh sb="4" eb="5">
      <t>ネン</t>
    </rPh>
    <phoneticPr fontId="5"/>
  </si>
  <si>
    <t>令和 7年</t>
    <rPh sb="0" eb="2">
      <t>レイワ</t>
    </rPh>
    <rPh sb="4" eb="5">
      <t>ネン</t>
    </rPh>
    <phoneticPr fontId="5"/>
  </si>
  <si>
    <t>※平成19年より制度改正のため認定区分を変更</t>
    <rPh sb="1" eb="3">
      <t>ヘイセイ</t>
    </rPh>
    <rPh sb="5" eb="6">
      <t>ネン</t>
    </rPh>
    <rPh sb="8" eb="10">
      <t>セイド</t>
    </rPh>
    <rPh sb="10" eb="12">
      <t>カイセイ</t>
    </rPh>
    <rPh sb="15" eb="17">
      <t>ニンテイ</t>
    </rPh>
    <rPh sb="17" eb="19">
      <t>クブン</t>
    </rPh>
    <rPh sb="20" eb="22">
      <t>ヘンコウ</t>
    </rPh>
    <phoneticPr fontId="4"/>
  </si>
  <si>
    <t>資料：坂井地区広域連合</t>
    <rPh sb="0" eb="2">
      <t>シリョウ</t>
    </rPh>
    <rPh sb="3" eb="5">
      <t>サカイ</t>
    </rPh>
    <rPh sb="5" eb="7">
      <t>チク</t>
    </rPh>
    <rPh sb="7" eb="9">
      <t>コウイキ</t>
    </rPh>
    <rPh sb="9" eb="11">
      <t>レンゴウ</t>
    </rPh>
    <phoneticPr fontId="4"/>
  </si>
  <si>
    <t>N-8．生活保護の状況</t>
    <phoneticPr fontId="5"/>
  </si>
  <si>
    <r>
      <t>各年4月</t>
    </r>
    <r>
      <rPr>
        <sz val="11"/>
        <color theme="1"/>
        <rFont val="ＭＳ Ｐゴシック"/>
        <family val="3"/>
        <charset val="128"/>
      </rPr>
      <t>1日現在</t>
    </r>
    <rPh sb="6" eb="8">
      <t>ゲンザイ</t>
    </rPh>
    <phoneticPr fontId="4"/>
  </si>
  <si>
    <t>単位：人</t>
  </si>
  <si>
    <t>保護世帯</t>
    <phoneticPr fontId="4"/>
  </si>
  <si>
    <t>被保護
人員</t>
    <rPh sb="0" eb="1">
      <t>ヒ</t>
    </rPh>
    <rPh sb="5" eb="6">
      <t>イン</t>
    </rPh>
    <phoneticPr fontId="4"/>
  </si>
  <si>
    <t xml:space="preserve">扶助別人員 </t>
    <phoneticPr fontId="5"/>
  </si>
  <si>
    <t>総数</t>
  </si>
  <si>
    <t>生活</t>
  </si>
  <si>
    <t>住宅</t>
  </si>
  <si>
    <t>教育</t>
  </si>
  <si>
    <t>介護</t>
    <rPh sb="0" eb="2">
      <t>カイゴ</t>
    </rPh>
    <phoneticPr fontId="4"/>
  </si>
  <si>
    <t>医療</t>
  </si>
  <si>
    <t>出産</t>
    <rPh sb="0" eb="2">
      <t>シュッサン</t>
    </rPh>
    <phoneticPr fontId="4"/>
  </si>
  <si>
    <t>生業</t>
  </si>
  <si>
    <t>葬祭</t>
    <rPh sb="0" eb="2">
      <t>ソウサイ</t>
    </rPh>
    <phoneticPr fontId="4"/>
  </si>
  <si>
    <t>平成12年</t>
    <phoneticPr fontId="4"/>
  </si>
  <si>
    <t>平成13年</t>
    <phoneticPr fontId="4"/>
  </si>
  <si>
    <t>平成14年</t>
    <phoneticPr fontId="4"/>
  </si>
  <si>
    <t>平成15年</t>
    <phoneticPr fontId="4"/>
  </si>
  <si>
    <t>平成16年</t>
    <phoneticPr fontId="4"/>
  </si>
  <si>
    <t>平成17年</t>
    <phoneticPr fontId="4"/>
  </si>
  <si>
    <t>平成18年</t>
    <phoneticPr fontId="4"/>
  </si>
  <si>
    <t>平成19年</t>
    <phoneticPr fontId="4"/>
  </si>
  <si>
    <t>平成20年</t>
    <phoneticPr fontId="4"/>
  </si>
  <si>
    <t>平成21年</t>
    <phoneticPr fontId="4"/>
  </si>
  <si>
    <t>平成22年</t>
    <phoneticPr fontId="4"/>
  </si>
  <si>
    <t>平成23年</t>
    <phoneticPr fontId="4"/>
  </si>
  <si>
    <t>平成24年</t>
  </si>
  <si>
    <t>平成25年</t>
    <phoneticPr fontId="4"/>
  </si>
  <si>
    <t>平成26年</t>
    <phoneticPr fontId="4"/>
  </si>
  <si>
    <t>平成27年</t>
    <phoneticPr fontId="4"/>
  </si>
  <si>
    <t>平成28年</t>
    <phoneticPr fontId="4"/>
  </si>
  <si>
    <t>平成29年</t>
    <phoneticPr fontId="4"/>
  </si>
  <si>
    <t>平成30年</t>
    <phoneticPr fontId="4"/>
  </si>
  <si>
    <t>平成31年</t>
    <rPh sb="0" eb="2">
      <t>ヘイセイ</t>
    </rPh>
    <rPh sb="4" eb="5">
      <t>ネン</t>
    </rPh>
    <phoneticPr fontId="4"/>
  </si>
  <si>
    <t>令和 2年</t>
    <rPh sb="0" eb="2">
      <t>レイワ</t>
    </rPh>
    <rPh sb="4" eb="5">
      <t>ネン</t>
    </rPh>
    <phoneticPr fontId="4"/>
  </si>
  <si>
    <t>令和 3年</t>
    <rPh sb="0" eb="2">
      <t>レイワ</t>
    </rPh>
    <rPh sb="4" eb="5">
      <t>ネン</t>
    </rPh>
    <phoneticPr fontId="4"/>
  </si>
  <si>
    <t>令和 4年</t>
    <rPh sb="0" eb="2">
      <t>レイワ</t>
    </rPh>
    <rPh sb="4" eb="5">
      <t>ネン</t>
    </rPh>
    <phoneticPr fontId="4"/>
  </si>
  <si>
    <t>令和 5年</t>
    <rPh sb="0" eb="2">
      <t>レイワ</t>
    </rPh>
    <rPh sb="4" eb="5">
      <t>ネン</t>
    </rPh>
    <phoneticPr fontId="4"/>
  </si>
  <si>
    <t>令和 6年</t>
    <rPh sb="0" eb="2">
      <t>レイワ</t>
    </rPh>
    <rPh sb="4" eb="5">
      <t>ネン</t>
    </rPh>
    <phoneticPr fontId="4"/>
  </si>
  <si>
    <t>令和 7年</t>
    <rPh sb="0" eb="2">
      <t>レイワ</t>
    </rPh>
    <rPh sb="4" eb="5">
      <t>ネン</t>
    </rPh>
    <phoneticPr fontId="4"/>
  </si>
  <si>
    <t>資料：福祉総合相談課</t>
    <rPh sb="3" eb="5">
      <t>フクシ</t>
    </rPh>
    <rPh sb="5" eb="7">
      <t>ソウゴウ</t>
    </rPh>
    <rPh sb="7" eb="9">
      <t>ソウダン</t>
    </rPh>
    <rPh sb="9" eb="10">
      <t>カ</t>
    </rPh>
    <phoneticPr fontId="5"/>
  </si>
  <si>
    <t>N-9．世帯類型別保護世帯数</t>
    <phoneticPr fontId="4"/>
  </si>
  <si>
    <t>年次</t>
    <rPh sb="0" eb="2">
      <t>ネンジ</t>
    </rPh>
    <phoneticPr fontId="4"/>
  </si>
  <si>
    <t>総計</t>
    <rPh sb="0" eb="2">
      <t>ソウケイ</t>
    </rPh>
    <phoneticPr fontId="4"/>
  </si>
  <si>
    <t>高齢</t>
  </si>
  <si>
    <t>傷病障害</t>
    <rPh sb="2" eb="4">
      <t>ショウガイ</t>
    </rPh>
    <phoneticPr fontId="5"/>
  </si>
  <si>
    <t>母子</t>
  </si>
  <si>
    <t>その他</t>
    <rPh sb="0" eb="3">
      <t>ソノタ</t>
    </rPh>
    <phoneticPr fontId="5"/>
  </si>
  <si>
    <t>平成12年</t>
  </si>
  <si>
    <t>平成13年</t>
  </si>
  <si>
    <t>平成14年</t>
  </si>
  <si>
    <t>平成15年</t>
  </si>
  <si>
    <t>平成16年</t>
  </si>
  <si>
    <t>平成17年</t>
  </si>
  <si>
    <t>N-10．障害類別身体障害者数</t>
    <rPh sb="5" eb="7">
      <t>ショウガイ</t>
    </rPh>
    <rPh sb="7" eb="9">
      <t>ルイベツ</t>
    </rPh>
    <rPh sb="9" eb="11">
      <t>シンタイ</t>
    </rPh>
    <rPh sb="11" eb="14">
      <t>ショウガイシャ</t>
    </rPh>
    <rPh sb="14" eb="15">
      <t>スウ</t>
    </rPh>
    <phoneticPr fontId="4"/>
  </si>
  <si>
    <t>各年3月31日現在</t>
    <rPh sb="0" eb="2">
      <t>カクネン</t>
    </rPh>
    <rPh sb="3" eb="4">
      <t>ガツ</t>
    </rPh>
    <rPh sb="6" eb="7">
      <t>ニチ</t>
    </rPh>
    <rPh sb="7" eb="9">
      <t>ゲンザイ</t>
    </rPh>
    <phoneticPr fontId="4"/>
  </si>
  <si>
    <t>視覚</t>
    <rPh sb="0" eb="2">
      <t>シカク</t>
    </rPh>
    <phoneticPr fontId="4"/>
  </si>
  <si>
    <t>聴覚・平衡機能障害</t>
    <rPh sb="0" eb="2">
      <t>チョウカク</t>
    </rPh>
    <rPh sb="3" eb="5">
      <t>ヘイコウ</t>
    </rPh>
    <rPh sb="5" eb="7">
      <t>キノウ</t>
    </rPh>
    <rPh sb="7" eb="9">
      <t>ショウガイ</t>
    </rPh>
    <phoneticPr fontId="4"/>
  </si>
  <si>
    <t>音声
言語
そし
ゃく</t>
    <rPh sb="0" eb="2">
      <t>オンセイ</t>
    </rPh>
    <rPh sb="3" eb="5">
      <t>ゲンゴ</t>
    </rPh>
    <phoneticPr fontId="4"/>
  </si>
  <si>
    <t>肢体不自由</t>
    <rPh sb="0" eb="2">
      <t>シタイ</t>
    </rPh>
    <rPh sb="2" eb="5">
      <t>フジユウ</t>
    </rPh>
    <phoneticPr fontId="4"/>
  </si>
  <si>
    <t>内部障害</t>
    <rPh sb="0" eb="2">
      <t>ナイブ</t>
    </rPh>
    <rPh sb="2" eb="4">
      <t>ショウガイ</t>
    </rPh>
    <phoneticPr fontId="4"/>
  </si>
  <si>
    <t>合計</t>
    <rPh sb="0" eb="2">
      <t>ゴウケイ</t>
    </rPh>
    <phoneticPr fontId="4"/>
  </si>
  <si>
    <t>聴覚</t>
    <rPh sb="0" eb="2">
      <t>チョウカク</t>
    </rPh>
    <phoneticPr fontId="4"/>
  </si>
  <si>
    <t>平衡</t>
    <rPh sb="0" eb="2">
      <t>ヘイコウ</t>
    </rPh>
    <phoneticPr fontId="4"/>
  </si>
  <si>
    <t>上肢</t>
    <rPh sb="0" eb="1">
      <t>ウエ</t>
    </rPh>
    <rPh sb="1" eb="2">
      <t>アシ</t>
    </rPh>
    <phoneticPr fontId="4"/>
  </si>
  <si>
    <t>下肢</t>
    <rPh sb="0" eb="2">
      <t>カシ</t>
    </rPh>
    <phoneticPr fontId="4"/>
  </si>
  <si>
    <t>体幹</t>
    <rPh sb="0" eb="1">
      <t>カラダ</t>
    </rPh>
    <rPh sb="1" eb="2">
      <t>ミキ</t>
    </rPh>
    <phoneticPr fontId="4"/>
  </si>
  <si>
    <t>脳原性</t>
    <rPh sb="0" eb="1">
      <t>ノウ</t>
    </rPh>
    <rPh sb="1" eb="2">
      <t>ハラ</t>
    </rPh>
    <rPh sb="2" eb="3">
      <t>セイ</t>
    </rPh>
    <phoneticPr fontId="4"/>
  </si>
  <si>
    <t>心臓</t>
    <rPh sb="0" eb="2">
      <t>シンゾウ</t>
    </rPh>
    <phoneticPr fontId="4"/>
  </si>
  <si>
    <t>腎臓</t>
    <rPh sb="0" eb="2">
      <t>ジンゾウ</t>
    </rPh>
    <phoneticPr fontId="4"/>
  </si>
  <si>
    <t>呼吸器</t>
    <rPh sb="0" eb="3">
      <t>コキュウキ</t>
    </rPh>
    <phoneticPr fontId="4"/>
  </si>
  <si>
    <t>ぼうこう、直・小腸</t>
    <rPh sb="5" eb="6">
      <t>チョク</t>
    </rPh>
    <rPh sb="7" eb="9">
      <t>ショウチョウ</t>
    </rPh>
    <phoneticPr fontId="4"/>
  </si>
  <si>
    <t>免疫
肝臓</t>
    <rPh sb="0" eb="2">
      <t>メンエキ</t>
    </rPh>
    <rPh sb="3" eb="5">
      <t>カンゾウ</t>
    </rPh>
    <phoneticPr fontId="4"/>
  </si>
  <si>
    <t>上肢</t>
    <rPh sb="0" eb="2">
      <t>ジョウシ</t>
    </rPh>
    <phoneticPr fontId="4"/>
  </si>
  <si>
    <t>移動</t>
    <rPh sb="0" eb="2">
      <t>イドウ</t>
    </rPh>
    <phoneticPr fontId="4"/>
  </si>
  <si>
    <t>平成18年</t>
    <rPh sb="0" eb="2">
      <t>ヘイセイ</t>
    </rPh>
    <rPh sb="4" eb="5">
      <t>ネン</t>
    </rPh>
    <phoneticPr fontId="4"/>
  </si>
  <si>
    <t>平成19年</t>
    <rPh sb="0" eb="2">
      <t>ヘイセイ</t>
    </rPh>
    <rPh sb="4" eb="5">
      <t>ネン</t>
    </rPh>
    <phoneticPr fontId="4"/>
  </si>
  <si>
    <t>平成20年</t>
    <rPh sb="0" eb="2">
      <t>ヘイセイ</t>
    </rPh>
    <rPh sb="4" eb="5">
      <t>ネン</t>
    </rPh>
    <phoneticPr fontId="4"/>
  </si>
  <si>
    <t>平成21年</t>
    <rPh sb="0" eb="2">
      <t>ヘイセイ</t>
    </rPh>
    <rPh sb="4" eb="5">
      <t>ネン</t>
    </rPh>
    <phoneticPr fontId="4"/>
  </si>
  <si>
    <t>平成22年</t>
    <rPh sb="0" eb="2">
      <t>ヘイセイ</t>
    </rPh>
    <rPh sb="4" eb="5">
      <t>ネン</t>
    </rPh>
    <phoneticPr fontId="4"/>
  </si>
  <si>
    <t>平成23年</t>
    <rPh sb="0" eb="2">
      <t>ヘイセイ</t>
    </rPh>
    <rPh sb="4" eb="5">
      <t>ネン</t>
    </rPh>
    <phoneticPr fontId="4"/>
  </si>
  <si>
    <t>平成24年</t>
    <rPh sb="0" eb="2">
      <t>ヘイセイ</t>
    </rPh>
    <rPh sb="4" eb="5">
      <t>ネン</t>
    </rPh>
    <phoneticPr fontId="4"/>
  </si>
  <si>
    <t>平成25年</t>
    <rPh sb="0" eb="2">
      <t>ヘイセイ</t>
    </rPh>
    <rPh sb="4" eb="5">
      <t>ネン</t>
    </rPh>
    <phoneticPr fontId="4"/>
  </si>
  <si>
    <t>平成26年</t>
    <rPh sb="0" eb="2">
      <t>ヘイセイ</t>
    </rPh>
    <rPh sb="4" eb="5">
      <t>ネン</t>
    </rPh>
    <phoneticPr fontId="4"/>
  </si>
  <si>
    <t>平成27年</t>
    <rPh sb="0" eb="2">
      <t>ヘイセイ</t>
    </rPh>
    <rPh sb="4" eb="5">
      <t>ネン</t>
    </rPh>
    <phoneticPr fontId="4"/>
  </si>
  <si>
    <t>平成28年</t>
    <rPh sb="0" eb="2">
      <t>ヘイセイ</t>
    </rPh>
    <rPh sb="4" eb="5">
      <t>ネン</t>
    </rPh>
    <phoneticPr fontId="4"/>
  </si>
  <si>
    <t>平成29年</t>
    <rPh sb="0" eb="2">
      <t>ヘイセイ</t>
    </rPh>
    <rPh sb="4" eb="5">
      <t>ネン</t>
    </rPh>
    <phoneticPr fontId="4"/>
  </si>
  <si>
    <t>平成30年</t>
    <rPh sb="0" eb="2">
      <t>ヘイセイ</t>
    </rPh>
    <rPh sb="4" eb="5">
      <t>ネン</t>
    </rPh>
    <phoneticPr fontId="4"/>
  </si>
  <si>
    <t>資料：社会福祉課</t>
    <rPh sb="0" eb="2">
      <t>シリョウ</t>
    </rPh>
    <rPh sb="3" eb="5">
      <t>シャカイ</t>
    </rPh>
    <rPh sb="5" eb="7">
      <t>フクシ</t>
    </rPh>
    <rPh sb="7" eb="8">
      <t>カ</t>
    </rPh>
    <phoneticPr fontId="4"/>
  </si>
  <si>
    <t>N-11．療育手帳交付状況</t>
    <phoneticPr fontId="5"/>
  </si>
  <si>
    <t>最重度</t>
  </si>
  <si>
    <t>重複障害</t>
    <rPh sb="2" eb="3">
      <t>ショウ</t>
    </rPh>
    <phoneticPr fontId="4"/>
  </si>
  <si>
    <t>中度</t>
  </si>
  <si>
    <t>軽度</t>
  </si>
  <si>
    <t>Ａ１</t>
  </si>
  <si>
    <t>Ａ２</t>
  </si>
  <si>
    <t>Ｂ１</t>
  </si>
  <si>
    <t>Ｂ２</t>
  </si>
  <si>
    <t>障害児</t>
    <rPh sb="0" eb="2">
      <t>ショウガイ</t>
    </rPh>
    <phoneticPr fontId="5"/>
  </si>
  <si>
    <t>障害者</t>
    <rPh sb="0" eb="2">
      <t>ショウガイ</t>
    </rPh>
    <phoneticPr fontId="5"/>
  </si>
  <si>
    <t>資料：社会福祉課</t>
    <rPh sb="3" eb="5">
      <t>シャカイ</t>
    </rPh>
    <rPh sb="5" eb="7">
      <t>フクシ</t>
    </rPh>
    <rPh sb="7" eb="8">
      <t>カ</t>
    </rPh>
    <phoneticPr fontId="5"/>
  </si>
  <si>
    <t>N-12．福祉手当給付状況</t>
    <phoneticPr fontId="4"/>
  </si>
  <si>
    <t>単位：人</t>
    <phoneticPr fontId="32"/>
  </si>
  <si>
    <t>総数</t>
    <rPh sb="0" eb="2">
      <t>ソウスウ</t>
    </rPh>
    <phoneticPr fontId="4"/>
  </si>
  <si>
    <t>障害児福祉</t>
    <rPh sb="2" eb="3">
      <t>ジ</t>
    </rPh>
    <phoneticPr fontId="4"/>
  </si>
  <si>
    <t>特別障害者</t>
    <phoneticPr fontId="4"/>
  </si>
  <si>
    <t>経過的福祉</t>
    <phoneticPr fontId="4"/>
  </si>
  <si>
    <t>手当</t>
    <phoneticPr fontId="4"/>
  </si>
  <si>
    <t>平成10年</t>
    <rPh sb="0" eb="2">
      <t>ヘイセイ</t>
    </rPh>
    <rPh sb="4" eb="5">
      <t>ネン</t>
    </rPh>
    <phoneticPr fontId="4"/>
  </si>
  <si>
    <t>平成11年</t>
    <rPh sb="0" eb="2">
      <t>ヘイセイ</t>
    </rPh>
    <rPh sb="4" eb="5">
      <t>ネン</t>
    </rPh>
    <phoneticPr fontId="4"/>
  </si>
  <si>
    <t>平成12年</t>
    <rPh sb="0" eb="2">
      <t>ヘイセイ</t>
    </rPh>
    <rPh sb="4" eb="5">
      <t>ネン</t>
    </rPh>
    <phoneticPr fontId="4"/>
  </si>
  <si>
    <t>平成13年</t>
    <rPh sb="0" eb="2">
      <t>ヘイセイ</t>
    </rPh>
    <rPh sb="4" eb="5">
      <t>ネン</t>
    </rPh>
    <phoneticPr fontId="4"/>
  </si>
  <si>
    <t>平成14年</t>
    <rPh sb="0" eb="2">
      <t>ヘイセイ</t>
    </rPh>
    <rPh sb="4" eb="5">
      <t>ネン</t>
    </rPh>
    <phoneticPr fontId="4"/>
  </si>
  <si>
    <t>平成15年</t>
    <rPh sb="0" eb="2">
      <t>ヘイセイ</t>
    </rPh>
    <rPh sb="4" eb="5">
      <t>ネン</t>
    </rPh>
    <phoneticPr fontId="4"/>
  </si>
  <si>
    <t>平成16年</t>
    <rPh sb="0" eb="2">
      <t>ヘイセイ</t>
    </rPh>
    <rPh sb="4" eb="5">
      <t>ネン</t>
    </rPh>
    <phoneticPr fontId="4"/>
  </si>
  <si>
    <t>平成17年</t>
    <rPh sb="0" eb="2">
      <t>ヘイセイ</t>
    </rPh>
    <rPh sb="4" eb="5">
      <t>ネン</t>
    </rPh>
    <phoneticPr fontId="4"/>
  </si>
  <si>
    <t>N-13．赤い羽根、歳末たすけあい共同募金の状況</t>
    <rPh sb="5" eb="6">
      <t>アカ</t>
    </rPh>
    <rPh sb="7" eb="9">
      <t>ハネ</t>
    </rPh>
    <rPh sb="10" eb="12">
      <t>サイマツ</t>
    </rPh>
    <phoneticPr fontId="5"/>
  </si>
  <si>
    <t>（赤い羽根募金）</t>
    <phoneticPr fontId="4"/>
  </si>
  <si>
    <t>（歳末たすけあい募金)</t>
    <phoneticPr fontId="5"/>
  </si>
  <si>
    <t>年  度</t>
    <rPh sb="3" eb="4">
      <t>ド</t>
    </rPh>
    <phoneticPr fontId="4"/>
  </si>
  <si>
    <t>目標額</t>
  </si>
  <si>
    <t>実績内容</t>
    <phoneticPr fontId="4"/>
  </si>
  <si>
    <t>達成率</t>
  </si>
  <si>
    <t>総額</t>
    <phoneticPr fontId="5"/>
  </si>
  <si>
    <t>戸別募金</t>
  </si>
  <si>
    <t>法人募金</t>
  </si>
  <si>
    <t>その他</t>
  </si>
  <si>
    <t>(%)</t>
    <phoneticPr fontId="4"/>
  </si>
  <si>
    <t>総　　額</t>
    <phoneticPr fontId="5"/>
  </si>
  <si>
    <t>-</t>
    <phoneticPr fontId="5"/>
  </si>
  <si>
    <t>-</t>
    <phoneticPr fontId="4"/>
  </si>
  <si>
    <t>-</t>
  </si>
  <si>
    <t>平成11年度</t>
    <rPh sb="0" eb="2">
      <t>ヘイセイ</t>
    </rPh>
    <rPh sb="4" eb="6">
      <t>ネンド</t>
    </rPh>
    <phoneticPr fontId="4"/>
  </si>
  <si>
    <t>平成12年度</t>
    <rPh sb="0" eb="2">
      <t>ヘイセイ</t>
    </rPh>
    <rPh sb="4" eb="6">
      <t>ネンド</t>
    </rPh>
    <phoneticPr fontId="4"/>
  </si>
  <si>
    <t>平成13年度</t>
    <rPh sb="0" eb="2">
      <t>ヘイセイ</t>
    </rPh>
    <rPh sb="4" eb="6">
      <t>ネンド</t>
    </rPh>
    <phoneticPr fontId="4"/>
  </si>
  <si>
    <t>平成15年度</t>
    <rPh sb="0" eb="2">
      <t>ヘイセイ</t>
    </rPh>
    <rPh sb="4" eb="6">
      <t>ネンド</t>
    </rPh>
    <phoneticPr fontId="4"/>
  </si>
  <si>
    <t>平成16年度</t>
    <rPh sb="0" eb="2">
      <t>ヘイセイ</t>
    </rPh>
    <rPh sb="4" eb="6">
      <t>ネンド</t>
    </rPh>
    <phoneticPr fontId="4"/>
  </si>
  <si>
    <t>平成17年度</t>
    <rPh sb="0" eb="2">
      <t>ヘイセイ</t>
    </rPh>
    <rPh sb="4" eb="6">
      <t>ネンド</t>
    </rPh>
    <phoneticPr fontId="4"/>
  </si>
  <si>
    <t>平成18年度</t>
    <rPh sb="0" eb="2">
      <t>ヘイセイ</t>
    </rPh>
    <rPh sb="4" eb="6">
      <t>ネンド</t>
    </rPh>
    <phoneticPr fontId="4"/>
  </si>
  <si>
    <t>平成19年度</t>
    <rPh sb="0" eb="2">
      <t>ヘイセイ</t>
    </rPh>
    <rPh sb="4" eb="6">
      <t>ネンド</t>
    </rPh>
    <phoneticPr fontId="4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</si>
  <si>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4"/>
  </si>
  <si>
    <t>令和 2年度</t>
    <rPh sb="0" eb="2">
      <t>レイワ</t>
    </rPh>
    <rPh sb="4" eb="5">
      <t>ネン</t>
    </rPh>
    <rPh sb="5" eb="6">
      <t>ド</t>
    </rPh>
    <phoneticPr fontId="4"/>
  </si>
  <si>
    <t>令和 3年度</t>
    <rPh sb="0" eb="2">
      <t>レイワ</t>
    </rPh>
    <rPh sb="4" eb="5">
      <t>ネン</t>
    </rPh>
    <rPh sb="5" eb="6">
      <t>ド</t>
    </rPh>
    <phoneticPr fontId="4"/>
  </si>
  <si>
    <t>令和 4年度</t>
    <rPh sb="0" eb="2">
      <t>レイワ</t>
    </rPh>
    <rPh sb="4" eb="5">
      <t>ネン</t>
    </rPh>
    <rPh sb="5" eb="6">
      <t>ド</t>
    </rPh>
    <phoneticPr fontId="4"/>
  </si>
  <si>
    <t>令和 5年度</t>
    <rPh sb="0" eb="2">
      <t>レイワ</t>
    </rPh>
    <rPh sb="4" eb="5">
      <t>ネン</t>
    </rPh>
    <rPh sb="5" eb="6">
      <t>ド</t>
    </rPh>
    <phoneticPr fontId="4"/>
  </si>
  <si>
    <t>令和 6年度</t>
    <rPh sb="0" eb="2">
      <t>レイワ</t>
    </rPh>
    <rPh sb="4" eb="5">
      <t>ネン</t>
    </rPh>
    <rPh sb="5" eb="6">
      <t>ド</t>
    </rPh>
    <phoneticPr fontId="4"/>
  </si>
  <si>
    <t>令和 7年度</t>
    <rPh sb="0" eb="2">
      <t>レイワ</t>
    </rPh>
    <rPh sb="4" eb="5">
      <t>ネン</t>
    </rPh>
    <rPh sb="5" eb="6">
      <t>ド</t>
    </rPh>
    <phoneticPr fontId="4"/>
  </si>
  <si>
    <t xml:space="preserve"> 資料：福井県共同募金会</t>
    <rPh sb="1" eb="3">
      <t>シリョウ</t>
    </rPh>
    <rPh sb="4" eb="7">
      <t>フクイケン</t>
    </rPh>
    <rPh sb="7" eb="9">
      <t>キョウドウ</t>
    </rPh>
    <rPh sb="9" eb="11">
      <t>ボキン</t>
    </rPh>
    <rPh sb="11" eb="12">
      <t>カイ</t>
    </rPh>
    <phoneticPr fontId="4"/>
  </si>
  <si>
    <t>N-14．保育所設置状況</t>
    <rPh sb="5" eb="7">
      <t>ホイク</t>
    </rPh>
    <rPh sb="7" eb="8">
      <t>ショ</t>
    </rPh>
    <rPh sb="8" eb="10">
      <t>セッチ</t>
    </rPh>
    <rPh sb="10" eb="12">
      <t>ジョウキョウ</t>
    </rPh>
    <phoneticPr fontId="5"/>
  </si>
  <si>
    <t>各年4月1日現在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phoneticPr fontId="4"/>
  </si>
  <si>
    <t>区分</t>
    <rPh sb="0" eb="2">
      <t>クブン</t>
    </rPh>
    <phoneticPr fontId="4"/>
  </si>
  <si>
    <t>名称</t>
    <rPh sb="0" eb="2">
      <t>メイショウ</t>
    </rPh>
    <phoneticPr fontId="4"/>
  </si>
  <si>
    <t>定員</t>
    <rPh sb="0" eb="2">
      <t>テイイン</t>
    </rPh>
    <phoneticPr fontId="4"/>
  </si>
  <si>
    <t>児童数</t>
    <rPh sb="0" eb="2">
      <t>ジドウ</t>
    </rPh>
    <rPh sb="2" eb="3">
      <t>スウ</t>
    </rPh>
    <phoneticPr fontId="4"/>
  </si>
  <si>
    <t>0歳児</t>
    <rPh sb="1" eb="3">
      <t>サイジ</t>
    </rPh>
    <phoneticPr fontId="4"/>
  </si>
  <si>
    <t>1歳児</t>
    <rPh sb="1" eb="3">
      <t>サイジ</t>
    </rPh>
    <phoneticPr fontId="4"/>
  </si>
  <si>
    <t>2歳児</t>
    <rPh sb="1" eb="3">
      <t>サイジ</t>
    </rPh>
    <phoneticPr fontId="4"/>
  </si>
  <si>
    <t>3歳児</t>
    <rPh sb="1" eb="3">
      <t>サイジ</t>
    </rPh>
    <phoneticPr fontId="4"/>
  </si>
  <si>
    <t>4歳児</t>
    <rPh sb="1" eb="3">
      <t>サイジ</t>
    </rPh>
    <phoneticPr fontId="4"/>
  </si>
  <si>
    <t>5歳児</t>
    <rPh sb="1" eb="3">
      <t>サイジ</t>
    </rPh>
    <phoneticPr fontId="4"/>
  </si>
  <si>
    <t>三国町</t>
    <rPh sb="0" eb="2">
      <t>ミクニ</t>
    </rPh>
    <rPh sb="2" eb="3">
      <t>チョウ</t>
    </rPh>
    <phoneticPr fontId="4"/>
  </si>
  <si>
    <t>公立</t>
    <rPh sb="0" eb="2">
      <t>コウリツ</t>
    </rPh>
    <phoneticPr fontId="4"/>
  </si>
  <si>
    <t>三国南幼保園</t>
    <rPh sb="3" eb="4">
      <t>ヨウ</t>
    </rPh>
    <rPh sb="4" eb="5">
      <t>ホ</t>
    </rPh>
    <rPh sb="5" eb="6">
      <t>エン</t>
    </rPh>
    <phoneticPr fontId="4"/>
  </si>
  <si>
    <t>-</t>
    <phoneticPr fontId="34"/>
  </si>
  <si>
    <t>三国中央保育所</t>
  </si>
  <si>
    <t>三国運動公園保育所</t>
    <phoneticPr fontId="4"/>
  </si>
  <si>
    <t>みくに未来幼保園</t>
    <rPh sb="5" eb="6">
      <t>ヨウ</t>
    </rPh>
    <rPh sb="6" eb="7">
      <t>ホ</t>
    </rPh>
    <rPh sb="7" eb="8">
      <t>エン</t>
    </rPh>
    <phoneticPr fontId="4"/>
  </si>
  <si>
    <t>宿幼保園</t>
    <rPh sb="1" eb="2">
      <t>ヨウ</t>
    </rPh>
    <rPh sb="2" eb="3">
      <t>ホ</t>
    </rPh>
    <rPh sb="3" eb="4">
      <t>エン</t>
    </rPh>
    <phoneticPr fontId="4"/>
  </si>
  <si>
    <t>閉園</t>
    <rPh sb="0" eb="2">
      <t>ヘイエン</t>
    </rPh>
    <phoneticPr fontId="4"/>
  </si>
  <si>
    <t>安島幼保園</t>
    <rPh sb="2" eb="3">
      <t>ヨウ</t>
    </rPh>
    <rPh sb="3" eb="4">
      <t>ホ</t>
    </rPh>
    <rPh sb="4" eb="5">
      <t>エン</t>
    </rPh>
    <phoneticPr fontId="4"/>
  </si>
  <si>
    <t>雄島こども園</t>
    <rPh sb="0" eb="2">
      <t>オシマ</t>
    </rPh>
    <rPh sb="5" eb="6">
      <t>エン</t>
    </rPh>
    <phoneticPr fontId="4"/>
  </si>
  <si>
    <t>加戸幼保園</t>
    <rPh sb="2" eb="3">
      <t>ヨウ</t>
    </rPh>
    <rPh sb="3" eb="4">
      <t>ホ</t>
    </rPh>
    <rPh sb="4" eb="5">
      <t>エン</t>
    </rPh>
    <phoneticPr fontId="4"/>
  </si>
  <si>
    <t>新保保育所</t>
  </si>
  <si>
    <t>小　計</t>
    <rPh sb="0" eb="1">
      <t>ショウ</t>
    </rPh>
    <rPh sb="2" eb="3">
      <t>ケイ</t>
    </rPh>
    <phoneticPr fontId="4"/>
  </si>
  <si>
    <t>私立</t>
    <rPh sb="0" eb="1">
      <t>シ</t>
    </rPh>
    <rPh sb="1" eb="2">
      <t>リツ</t>
    </rPh>
    <phoneticPr fontId="4"/>
  </si>
  <si>
    <t>米納津保育所</t>
  </si>
  <si>
    <t>三国松涛こども園</t>
    <rPh sb="0" eb="2">
      <t>ミクニ</t>
    </rPh>
    <rPh sb="2" eb="3">
      <t>マツ</t>
    </rPh>
    <rPh sb="3" eb="4">
      <t>トウ</t>
    </rPh>
    <rPh sb="7" eb="8">
      <t>エン</t>
    </rPh>
    <phoneticPr fontId="4"/>
  </si>
  <si>
    <t>認定こども園三国ひかり</t>
    <rPh sb="0" eb="2">
      <t>ニンテイ</t>
    </rPh>
    <rPh sb="5" eb="6">
      <t>エン</t>
    </rPh>
    <rPh sb="6" eb="8">
      <t>ミクニ</t>
    </rPh>
    <phoneticPr fontId="4"/>
  </si>
  <si>
    <t>三国町計</t>
    <rPh sb="0" eb="2">
      <t>ミクニ</t>
    </rPh>
    <rPh sb="2" eb="3">
      <t>チョウ</t>
    </rPh>
    <rPh sb="3" eb="4">
      <t>ケイ</t>
    </rPh>
    <phoneticPr fontId="4"/>
  </si>
  <si>
    <t>丸岡町</t>
    <rPh sb="0" eb="2">
      <t>マルオカ</t>
    </rPh>
    <rPh sb="2" eb="3">
      <t>チョウ</t>
    </rPh>
    <phoneticPr fontId="4"/>
  </si>
  <si>
    <t>霞幼保園</t>
  </si>
  <si>
    <t>今福幼保園</t>
    <rPh sb="2" eb="5">
      <t>ヨウホエン</t>
    </rPh>
    <phoneticPr fontId="4"/>
  </si>
  <si>
    <t>安田幼保園</t>
    <rPh sb="2" eb="4">
      <t>ヨウホ</t>
    </rPh>
    <rPh sb="4" eb="5">
      <t>エン</t>
    </rPh>
    <phoneticPr fontId="4"/>
  </si>
  <si>
    <t>鳴鹿幼保園</t>
  </si>
  <si>
    <t>磯部東幼保園</t>
  </si>
  <si>
    <t>磯部西幼保園</t>
    <rPh sb="0" eb="2">
      <t>イソベ</t>
    </rPh>
    <rPh sb="2" eb="3">
      <t>ニシ</t>
    </rPh>
    <rPh sb="3" eb="4">
      <t>ヨウ</t>
    </rPh>
    <rPh sb="4" eb="5">
      <t>ホ</t>
    </rPh>
    <rPh sb="5" eb="6">
      <t>エン</t>
    </rPh>
    <phoneticPr fontId="4"/>
  </si>
  <si>
    <t>高椋幼保園</t>
    <rPh sb="0" eb="2">
      <t>タカボコ</t>
    </rPh>
    <rPh sb="2" eb="3">
      <t>ヨウ</t>
    </rPh>
    <rPh sb="3" eb="4">
      <t>ホ</t>
    </rPh>
    <rPh sb="4" eb="5">
      <t>エン</t>
    </rPh>
    <phoneticPr fontId="4"/>
  </si>
  <si>
    <t>八ヶ幼保園</t>
  </si>
  <si>
    <t>つぼみ保育園</t>
  </si>
  <si>
    <t>もみじ認定こども園</t>
    <rPh sb="3" eb="5">
      <t>ニンテイ</t>
    </rPh>
    <rPh sb="8" eb="9">
      <t>エン</t>
    </rPh>
    <phoneticPr fontId="4"/>
  </si>
  <si>
    <t/>
  </si>
  <si>
    <t>まごころ認定こども園</t>
    <rPh sb="4" eb="6">
      <t>ニンテイ</t>
    </rPh>
    <phoneticPr fontId="4"/>
  </si>
  <si>
    <t>しろの子認定こども園</t>
    <rPh sb="4" eb="6">
      <t>ニンテイ</t>
    </rPh>
    <rPh sb="9" eb="10">
      <t>エン</t>
    </rPh>
    <phoneticPr fontId="34"/>
  </si>
  <si>
    <t>わっかこども園</t>
    <rPh sb="6" eb="7">
      <t>エン</t>
    </rPh>
    <phoneticPr fontId="4"/>
  </si>
  <si>
    <t>プチわっか</t>
    <phoneticPr fontId="4"/>
  </si>
  <si>
    <t>よつばこども園</t>
    <rPh sb="6" eb="7">
      <t>エン</t>
    </rPh>
    <phoneticPr fontId="4"/>
  </si>
  <si>
    <t>丸岡町計</t>
    <rPh sb="0" eb="2">
      <t>マルオカ</t>
    </rPh>
    <rPh sb="2" eb="3">
      <t>チョウ</t>
    </rPh>
    <rPh sb="3" eb="4">
      <t>ケイ</t>
    </rPh>
    <phoneticPr fontId="4"/>
  </si>
  <si>
    <t>春江町</t>
    <rPh sb="0" eb="2">
      <t>ハルエ</t>
    </rPh>
    <rPh sb="2" eb="3">
      <t>チョウ</t>
    </rPh>
    <phoneticPr fontId="4"/>
  </si>
  <si>
    <t>春江南保育所</t>
  </si>
  <si>
    <t>春江中保育園</t>
    <rPh sb="5" eb="6">
      <t>エン</t>
    </rPh>
    <phoneticPr fontId="4"/>
  </si>
  <si>
    <t>春江東保育園</t>
    <rPh sb="5" eb="6">
      <t>エン</t>
    </rPh>
    <phoneticPr fontId="4"/>
  </si>
  <si>
    <t>春江北幼保園</t>
    <rPh sb="3" eb="4">
      <t>ヨウ</t>
    </rPh>
    <rPh sb="4" eb="5">
      <t>ホ</t>
    </rPh>
    <rPh sb="5" eb="6">
      <t>エン</t>
    </rPh>
    <phoneticPr fontId="4"/>
  </si>
  <si>
    <t>春江西幼保園</t>
    <rPh sb="3" eb="4">
      <t>ヨウ</t>
    </rPh>
    <rPh sb="4" eb="5">
      <t>ホ</t>
    </rPh>
    <rPh sb="5" eb="6">
      <t>エン</t>
    </rPh>
    <phoneticPr fontId="4"/>
  </si>
  <si>
    <t>春江保育所</t>
  </si>
  <si>
    <t>春江幼保園</t>
    <rPh sb="0" eb="2">
      <t>ハルエ</t>
    </rPh>
    <rPh sb="2" eb="3">
      <t>ヨウ</t>
    </rPh>
    <rPh sb="3" eb="4">
      <t>ホ</t>
    </rPh>
    <rPh sb="4" eb="5">
      <t>エン</t>
    </rPh>
    <phoneticPr fontId="4"/>
  </si>
  <si>
    <t>春江東幼保園</t>
    <rPh sb="0" eb="2">
      <t>ハルエ</t>
    </rPh>
    <rPh sb="2" eb="3">
      <t>ヒガシ</t>
    </rPh>
    <rPh sb="3" eb="4">
      <t>ヨウ</t>
    </rPh>
    <rPh sb="4" eb="5">
      <t>ホ</t>
    </rPh>
    <rPh sb="5" eb="6">
      <t>エン</t>
    </rPh>
    <phoneticPr fontId="4"/>
  </si>
  <si>
    <t>春江みどり保育園</t>
  </si>
  <si>
    <t>いと勢認定こども園</t>
    <rPh sb="3" eb="5">
      <t>ニンテイ</t>
    </rPh>
    <phoneticPr fontId="4"/>
  </si>
  <si>
    <t>春江ゆり保育園</t>
    <rPh sb="0" eb="2">
      <t>ハルエ</t>
    </rPh>
    <rPh sb="4" eb="7">
      <t>ホイクエン</t>
    </rPh>
    <phoneticPr fontId="4"/>
  </si>
  <si>
    <t>春江町計</t>
    <rPh sb="0" eb="2">
      <t>ハルエ</t>
    </rPh>
    <rPh sb="2" eb="3">
      <t>チョウ</t>
    </rPh>
    <rPh sb="3" eb="4">
      <t>ケイ</t>
    </rPh>
    <phoneticPr fontId="4"/>
  </si>
  <si>
    <t>坂井保育所</t>
  </si>
  <si>
    <t>坂井乳児保育所</t>
  </si>
  <si>
    <t>坂井こども園</t>
    <rPh sb="0" eb="2">
      <t>サカイ</t>
    </rPh>
    <rPh sb="5" eb="6">
      <t>エン</t>
    </rPh>
    <phoneticPr fontId="4"/>
  </si>
  <si>
    <t>認定こども園大関保育園</t>
    <rPh sb="0" eb="2">
      <t>ニンテイ</t>
    </rPh>
    <rPh sb="5" eb="6">
      <t>エン</t>
    </rPh>
    <rPh sb="6" eb="8">
      <t>オオセキ</t>
    </rPh>
    <rPh sb="8" eb="11">
      <t>ホイクエン</t>
    </rPh>
    <phoneticPr fontId="4"/>
  </si>
  <si>
    <t>すずらんこども園</t>
    <phoneticPr fontId="4"/>
  </si>
  <si>
    <t>るんびに保育園</t>
  </si>
  <si>
    <t>坂井松涛こども園</t>
    <rPh sb="0" eb="2">
      <t>サカイ</t>
    </rPh>
    <rPh sb="2" eb="3">
      <t>マツ</t>
    </rPh>
    <rPh sb="3" eb="4">
      <t>ナミ</t>
    </rPh>
    <rPh sb="7" eb="8">
      <t>エン</t>
    </rPh>
    <phoneticPr fontId="4"/>
  </si>
  <si>
    <t>坂井町計</t>
    <rPh sb="0" eb="2">
      <t>サカイ</t>
    </rPh>
    <rPh sb="2" eb="3">
      <t>チョウ</t>
    </rPh>
    <rPh sb="3" eb="4">
      <t>ケイ</t>
    </rPh>
    <phoneticPr fontId="4"/>
  </si>
  <si>
    <t>公立計</t>
    <rPh sb="0" eb="2">
      <t>コウリツ</t>
    </rPh>
    <rPh sb="2" eb="3">
      <t>ケイ</t>
    </rPh>
    <phoneticPr fontId="4"/>
  </si>
  <si>
    <t>私立計</t>
    <rPh sb="0" eb="2">
      <t>シリツ</t>
    </rPh>
    <rPh sb="2" eb="3">
      <t>ケイ</t>
    </rPh>
    <phoneticPr fontId="4"/>
  </si>
  <si>
    <t>合　　計</t>
    <rPh sb="0" eb="1">
      <t>ア</t>
    </rPh>
    <rPh sb="3" eb="4">
      <t>ケイ</t>
    </rPh>
    <phoneticPr fontId="4"/>
  </si>
  <si>
    <t>資料：保育課</t>
    <rPh sb="0" eb="2">
      <t>シリョウ</t>
    </rPh>
    <rPh sb="3" eb="5">
      <t>ホイク</t>
    </rPh>
    <rPh sb="5" eb="6">
      <t>カ</t>
    </rPh>
    <phoneticPr fontId="4"/>
  </si>
  <si>
    <t>資料：児童家庭課</t>
    <rPh sb="0" eb="2">
      <t>シリョウ</t>
    </rPh>
    <rPh sb="3" eb="5">
      <t>ジドウ</t>
    </rPh>
    <rPh sb="5" eb="7">
      <t>カテイ</t>
    </rPh>
    <rPh sb="7" eb="8">
      <t>カ</t>
    </rPh>
    <phoneticPr fontId="4"/>
  </si>
  <si>
    <t>資料：子育て支援課</t>
    <rPh sb="0" eb="2">
      <t>シリョウ</t>
    </rPh>
    <rPh sb="3" eb="5">
      <t>コソダ</t>
    </rPh>
    <rPh sb="6" eb="8">
      <t>シエン</t>
    </rPh>
    <rPh sb="8" eb="9">
      <t>カ</t>
    </rPh>
    <phoneticPr fontId="4"/>
  </si>
  <si>
    <t>N-15．児童館設置状況</t>
    <rPh sb="5" eb="8">
      <t>ジドウカン</t>
    </rPh>
    <rPh sb="8" eb="10">
      <t>セッチ</t>
    </rPh>
    <rPh sb="10" eb="12">
      <t>ジョウキョウ</t>
    </rPh>
    <phoneticPr fontId="5"/>
  </si>
  <si>
    <t>児童館</t>
    <rPh sb="0" eb="3">
      <t>ジドウカン</t>
    </rPh>
    <phoneticPr fontId="4"/>
  </si>
  <si>
    <t>職員数
(令和7年4月1日)</t>
    <rPh sb="0" eb="3">
      <t>ショクインスウ</t>
    </rPh>
    <rPh sb="5" eb="7">
      <t>レイワ</t>
    </rPh>
    <phoneticPr fontId="4"/>
  </si>
  <si>
    <t>平成27年
月平均
利用者数</t>
    <rPh sb="6" eb="9">
      <t>ツキヘイキン</t>
    </rPh>
    <rPh sb="10" eb="12">
      <t>リヨウ</t>
    </rPh>
    <rPh sb="12" eb="13">
      <t>シャ</t>
    </rPh>
    <rPh sb="13" eb="14">
      <t>スウ</t>
    </rPh>
    <phoneticPr fontId="4"/>
  </si>
  <si>
    <t>平成28年
月平均
利用者数</t>
    <rPh sb="6" eb="9">
      <t>ツキヘイキン</t>
    </rPh>
    <rPh sb="10" eb="12">
      <t>リヨウ</t>
    </rPh>
    <rPh sb="12" eb="13">
      <t>シャ</t>
    </rPh>
    <rPh sb="13" eb="14">
      <t>スウ</t>
    </rPh>
    <phoneticPr fontId="4"/>
  </si>
  <si>
    <t>平成29年
月平均
利用者数</t>
    <rPh sb="6" eb="9">
      <t>ツキヘイキン</t>
    </rPh>
    <rPh sb="10" eb="12">
      <t>リヨウ</t>
    </rPh>
    <rPh sb="12" eb="13">
      <t>シャ</t>
    </rPh>
    <rPh sb="13" eb="14">
      <t>スウ</t>
    </rPh>
    <phoneticPr fontId="4"/>
  </si>
  <si>
    <t>平成30年
月平均
利用者数</t>
    <rPh sb="6" eb="9">
      <t>ツキヘイキン</t>
    </rPh>
    <rPh sb="10" eb="12">
      <t>リヨウ</t>
    </rPh>
    <rPh sb="12" eb="13">
      <t>シャ</t>
    </rPh>
    <rPh sb="13" eb="14">
      <t>スウ</t>
    </rPh>
    <phoneticPr fontId="4"/>
  </si>
  <si>
    <t>令和元年
月平均
利用者数</t>
    <rPh sb="0" eb="2">
      <t>レイワ</t>
    </rPh>
    <rPh sb="2" eb="3">
      <t>ガン</t>
    </rPh>
    <rPh sb="5" eb="8">
      <t>ツキヘイキン</t>
    </rPh>
    <rPh sb="9" eb="11">
      <t>リヨウ</t>
    </rPh>
    <rPh sb="11" eb="12">
      <t>シャ</t>
    </rPh>
    <rPh sb="12" eb="13">
      <t>スウ</t>
    </rPh>
    <phoneticPr fontId="4"/>
  </si>
  <si>
    <t>令和2年
月平均
利用者数</t>
    <rPh sb="0" eb="2">
      <t>レイワ</t>
    </rPh>
    <rPh sb="5" eb="8">
      <t>ツキヘイキン</t>
    </rPh>
    <rPh sb="9" eb="11">
      <t>リヨウ</t>
    </rPh>
    <rPh sb="11" eb="12">
      <t>シャ</t>
    </rPh>
    <rPh sb="12" eb="13">
      <t>スウ</t>
    </rPh>
    <phoneticPr fontId="4"/>
  </si>
  <si>
    <t>令和3年
月平均
利用者数</t>
    <rPh sb="0" eb="2">
      <t>レイワ</t>
    </rPh>
    <rPh sb="5" eb="8">
      <t>ツキヘイキン</t>
    </rPh>
    <rPh sb="9" eb="11">
      <t>リヨウ</t>
    </rPh>
    <rPh sb="11" eb="12">
      <t>シャ</t>
    </rPh>
    <rPh sb="12" eb="13">
      <t>スウ</t>
    </rPh>
    <phoneticPr fontId="4"/>
  </si>
  <si>
    <t>令和4年
月平均
利用者数</t>
    <rPh sb="0" eb="2">
      <t>レイワ</t>
    </rPh>
    <rPh sb="5" eb="8">
      <t>ツキヘイキン</t>
    </rPh>
    <rPh sb="9" eb="11">
      <t>リヨウ</t>
    </rPh>
    <rPh sb="11" eb="12">
      <t>シャ</t>
    </rPh>
    <rPh sb="12" eb="13">
      <t>スウ</t>
    </rPh>
    <phoneticPr fontId="4"/>
  </si>
  <si>
    <t>令和5年
月平均
利用者数</t>
    <rPh sb="0" eb="2">
      <t>レイワ</t>
    </rPh>
    <rPh sb="5" eb="8">
      <t>ツキヘイキン</t>
    </rPh>
    <rPh sb="9" eb="11">
      <t>リヨウ</t>
    </rPh>
    <rPh sb="11" eb="12">
      <t>シャ</t>
    </rPh>
    <rPh sb="12" eb="13">
      <t>スウ</t>
    </rPh>
    <phoneticPr fontId="4"/>
  </si>
  <si>
    <t>令和6年
月平均
利用者数</t>
    <rPh sb="0" eb="2">
      <t>レイワ</t>
    </rPh>
    <rPh sb="5" eb="8">
      <t>ツキヘイキン</t>
    </rPh>
    <rPh sb="9" eb="11">
      <t>リヨウ</t>
    </rPh>
    <rPh sb="11" eb="12">
      <t>シャ</t>
    </rPh>
    <rPh sb="12" eb="13">
      <t>スウ</t>
    </rPh>
    <phoneticPr fontId="4"/>
  </si>
  <si>
    <t>令和7年
月平均
利用者数</t>
    <rPh sb="0" eb="2">
      <t>レイワ</t>
    </rPh>
    <rPh sb="5" eb="8">
      <t>ツキヘイキン</t>
    </rPh>
    <rPh sb="9" eb="11">
      <t>リヨウ</t>
    </rPh>
    <rPh sb="11" eb="12">
      <t>シャ</t>
    </rPh>
    <rPh sb="12" eb="13">
      <t>スウ</t>
    </rPh>
    <phoneticPr fontId="4"/>
  </si>
  <si>
    <t>月平均利用者数</t>
    <rPh sb="0" eb="3">
      <t>ツキヘイキン</t>
    </rPh>
    <rPh sb="3" eb="5">
      <t>リヨウ</t>
    </rPh>
    <rPh sb="5" eb="6">
      <t>シャ</t>
    </rPh>
    <rPh sb="6" eb="7">
      <t>スウ</t>
    </rPh>
    <phoneticPr fontId="4"/>
  </si>
  <si>
    <t>月平均
利用者数</t>
    <rPh sb="0" eb="3">
      <t>ツキヘイキン</t>
    </rPh>
    <rPh sb="4" eb="6">
      <t>リヨウ</t>
    </rPh>
    <rPh sb="6" eb="7">
      <t>シャ</t>
    </rPh>
    <rPh sb="7" eb="8">
      <t>スウ</t>
    </rPh>
    <phoneticPr fontId="4"/>
  </si>
  <si>
    <t>三国</t>
    <rPh sb="0" eb="2">
      <t>ミクニ</t>
    </rPh>
    <phoneticPr fontId="4"/>
  </si>
  <si>
    <t>池上児童館</t>
  </si>
  <si>
    <t>三国計</t>
    <rPh sb="0" eb="2">
      <t>ミクニ</t>
    </rPh>
    <rPh sb="2" eb="3">
      <t>ケイ</t>
    </rPh>
    <phoneticPr fontId="4"/>
  </si>
  <si>
    <t>丸　岡</t>
    <rPh sb="0" eb="1">
      <t>マル</t>
    </rPh>
    <rPh sb="2" eb="3">
      <t>オカ</t>
    </rPh>
    <phoneticPr fontId="4"/>
  </si>
  <si>
    <t>新九頭竜児童館</t>
  </si>
  <si>
    <t>今市児童館</t>
  </si>
  <si>
    <t>磯部児童室</t>
    <phoneticPr fontId="4"/>
  </si>
  <si>
    <t>城北児童館</t>
  </si>
  <si>
    <t>西瓜屋児童館</t>
  </si>
  <si>
    <t>坪江地区児童館</t>
  </si>
  <si>
    <t>丸岡計</t>
    <rPh sb="0" eb="2">
      <t>マルオカ</t>
    </rPh>
    <rPh sb="2" eb="3">
      <t>ケイ</t>
    </rPh>
    <phoneticPr fontId="4"/>
  </si>
  <si>
    <t>春江</t>
    <rPh sb="0" eb="2">
      <t>ハルエ</t>
    </rPh>
    <phoneticPr fontId="4"/>
  </si>
  <si>
    <t>春江児童室</t>
    <rPh sb="4" eb="5">
      <t>シツ</t>
    </rPh>
    <phoneticPr fontId="4"/>
  </si>
  <si>
    <t>春江計</t>
    <rPh sb="0" eb="2">
      <t>ハルエ</t>
    </rPh>
    <rPh sb="2" eb="3">
      <t>ケイ</t>
    </rPh>
    <phoneticPr fontId="4"/>
  </si>
  <si>
    <t>坂　井</t>
    <rPh sb="0" eb="1">
      <t>サカ</t>
    </rPh>
    <rPh sb="2" eb="3">
      <t>イ</t>
    </rPh>
    <phoneticPr fontId="4"/>
  </si>
  <si>
    <t>坂井児童センター</t>
  </si>
  <si>
    <t>長屋児童室</t>
    <rPh sb="4" eb="5">
      <t>シツ</t>
    </rPh>
    <phoneticPr fontId="4"/>
  </si>
  <si>
    <t>大関児童館</t>
  </si>
  <si>
    <t>兵庫児童館</t>
  </si>
  <si>
    <t>坂井木部児童館</t>
  </si>
  <si>
    <t>坂井計</t>
    <rPh sb="0" eb="2">
      <t>サカイ</t>
    </rPh>
    <rPh sb="2" eb="3">
      <t>ケイ</t>
    </rPh>
    <phoneticPr fontId="4"/>
  </si>
  <si>
    <t>※児童クラブ利用者数は除く。</t>
    <rPh sb="1" eb="3">
      <t>ジドウ</t>
    </rPh>
    <rPh sb="6" eb="8">
      <t>リヨウ</t>
    </rPh>
    <rPh sb="8" eb="9">
      <t>シャ</t>
    </rPh>
    <rPh sb="9" eb="10">
      <t>スウ</t>
    </rPh>
    <rPh sb="11" eb="12">
      <t>ノゾ</t>
    </rPh>
    <phoneticPr fontId="4"/>
  </si>
  <si>
    <t>N-16．児童クラブ設置状況</t>
    <rPh sb="5" eb="7">
      <t>ジドウ</t>
    </rPh>
    <rPh sb="10" eb="12">
      <t>セッチ</t>
    </rPh>
    <rPh sb="12" eb="14">
      <t>ジョウキョウ</t>
    </rPh>
    <phoneticPr fontId="5"/>
  </si>
  <si>
    <t>児童クラブ（4月1日時点児童数）</t>
    <rPh sb="0" eb="2">
      <t>ジドウ</t>
    </rPh>
    <rPh sb="7" eb="8">
      <t>ガツ</t>
    </rPh>
    <rPh sb="9" eb="10">
      <t>ニチ</t>
    </rPh>
    <rPh sb="10" eb="12">
      <t>ジテン</t>
    </rPh>
    <rPh sb="12" eb="14">
      <t>ジドウ</t>
    </rPh>
    <rPh sb="14" eb="15">
      <t>スウ</t>
    </rPh>
    <phoneticPr fontId="4"/>
  </si>
  <si>
    <r>
      <t xml:space="preserve">職員数
</t>
    </r>
    <r>
      <rPr>
        <sz val="7"/>
        <rFont val="ＭＳ Ｐゴシック"/>
        <family val="3"/>
        <charset val="128"/>
      </rPr>
      <t>(令和7年4月1日)</t>
    </r>
    <rPh sb="0" eb="3">
      <t>ショクインスウ</t>
    </rPh>
    <rPh sb="5" eb="7">
      <t>レイワ</t>
    </rPh>
    <rPh sb="8" eb="9">
      <t>ネン</t>
    </rPh>
    <phoneticPr fontId="4"/>
  </si>
  <si>
    <t>登録児童数</t>
    <rPh sb="0" eb="2">
      <t>トウロク</t>
    </rPh>
    <rPh sb="2" eb="4">
      <t>ジドウ</t>
    </rPh>
    <rPh sb="4" eb="5">
      <t>スウ</t>
    </rPh>
    <phoneticPr fontId="4"/>
  </si>
  <si>
    <t>内、長期休暇のみ</t>
    <rPh sb="0" eb="1">
      <t>ウチ</t>
    </rPh>
    <rPh sb="2" eb="4">
      <t>チョウキ</t>
    </rPh>
    <rPh sb="4" eb="6">
      <t>キュウカ</t>
    </rPh>
    <phoneticPr fontId="4"/>
  </si>
  <si>
    <t>三　国</t>
    <rPh sb="0" eb="1">
      <t>サン</t>
    </rPh>
    <rPh sb="2" eb="3">
      <t>クニ</t>
    </rPh>
    <phoneticPr fontId="4"/>
  </si>
  <si>
    <t>三国北児童クラブ</t>
    <rPh sb="0" eb="2">
      <t>ミクニ</t>
    </rPh>
    <rPh sb="2" eb="3">
      <t>キタ</t>
    </rPh>
    <rPh sb="3" eb="5">
      <t>ジドウ</t>
    </rPh>
    <phoneticPr fontId="4"/>
  </si>
  <si>
    <t>雄島児童クラブ</t>
    <rPh sb="0" eb="2">
      <t>オシマ</t>
    </rPh>
    <rPh sb="2" eb="4">
      <t>ジドウ</t>
    </rPh>
    <phoneticPr fontId="4"/>
  </si>
  <si>
    <t>加戸児童クラブ</t>
    <rPh sb="0" eb="2">
      <t>カド</t>
    </rPh>
    <rPh sb="2" eb="4">
      <t>ジドウ</t>
    </rPh>
    <phoneticPr fontId="4"/>
  </si>
  <si>
    <t>三国西児童クラブ</t>
    <rPh sb="0" eb="2">
      <t>ミクニ</t>
    </rPh>
    <rPh sb="2" eb="3">
      <t>ニシ</t>
    </rPh>
    <rPh sb="3" eb="5">
      <t>ジドウ</t>
    </rPh>
    <phoneticPr fontId="4"/>
  </si>
  <si>
    <t>鳴鹿児童クラブ</t>
    <rPh sb="0" eb="2">
      <t>ナルカ</t>
    </rPh>
    <rPh sb="2" eb="4">
      <t>ジドウ</t>
    </rPh>
    <phoneticPr fontId="4"/>
  </si>
  <si>
    <t>明章児童クラブ</t>
    <rPh sb="0" eb="2">
      <t>メイショウ</t>
    </rPh>
    <rPh sb="2" eb="4">
      <t>ジドウ</t>
    </rPh>
    <phoneticPr fontId="4"/>
  </si>
  <si>
    <t>新九頭竜児童クラブ</t>
    <rPh sb="0" eb="1">
      <t>シン</t>
    </rPh>
    <rPh sb="1" eb="4">
      <t>クズリュウ</t>
    </rPh>
    <rPh sb="4" eb="6">
      <t>ジドウ</t>
    </rPh>
    <phoneticPr fontId="4"/>
  </si>
  <si>
    <t>磯部第一児童クラブ</t>
    <rPh sb="0" eb="2">
      <t>イソベ</t>
    </rPh>
    <rPh sb="2" eb="4">
      <t>ダイイチ</t>
    </rPh>
    <rPh sb="4" eb="6">
      <t>ジドウ</t>
    </rPh>
    <phoneticPr fontId="4"/>
  </si>
  <si>
    <t>磯部第二児童クラブ</t>
    <rPh sb="0" eb="2">
      <t>イソベ</t>
    </rPh>
    <rPh sb="2" eb="4">
      <t>ダイニ</t>
    </rPh>
    <rPh sb="4" eb="6">
      <t>ジドウ</t>
    </rPh>
    <phoneticPr fontId="4"/>
  </si>
  <si>
    <t>西瓜屋児童クラブ</t>
    <rPh sb="0" eb="1">
      <t>ニシ</t>
    </rPh>
    <rPh sb="1" eb="2">
      <t>ウリ</t>
    </rPh>
    <rPh sb="2" eb="3">
      <t>ヤ</t>
    </rPh>
    <rPh sb="3" eb="5">
      <t>ジドウ</t>
    </rPh>
    <phoneticPr fontId="4"/>
  </si>
  <si>
    <t>高椋児童クラブ</t>
    <rPh sb="0" eb="2">
      <t>タカボコ</t>
    </rPh>
    <rPh sb="2" eb="4">
      <t>ジドウ</t>
    </rPh>
    <phoneticPr fontId="4"/>
  </si>
  <si>
    <t>平章児童クラブ</t>
    <rPh sb="0" eb="2">
      <t>ヘイショウ</t>
    </rPh>
    <rPh sb="2" eb="4">
      <t>ジドウ</t>
    </rPh>
    <phoneticPr fontId="4"/>
  </si>
  <si>
    <t>長畝児童クラブ</t>
    <rPh sb="0" eb="2">
      <t>ノウネ</t>
    </rPh>
    <rPh sb="2" eb="4">
      <t>ジドウ</t>
    </rPh>
    <phoneticPr fontId="4"/>
  </si>
  <si>
    <t>春　江</t>
    <rPh sb="0" eb="1">
      <t>ハル</t>
    </rPh>
    <rPh sb="2" eb="3">
      <t>エ</t>
    </rPh>
    <phoneticPr fontId="4"/>
  </si>
  <si>
    <t>春江第一児童クラブ</t>
    <rPh sb="0" eb="2">
      <t>ハルエ</t>
    </rPh>
    <rPh sb="2" eb="4">
      <t>ダイイチ</t>
    </rPh>
    <rPh sb="4" eb="6">
      <t>ジドウ</t>
    </rPh>
    <phoneticPr fontId="4"/>
  </si>
  <si>
    <t>春江第二児童クラブ</t>
    <rPh sb="0" eb="2">
      <t>ハルエ</t>
    </rPh>
    <rPh sb="2" eb="4">
      <t>ダイニ</t>
    </rPh>
    <rPh sb="4" eb="6">
      <t>ジドウ</t>
    </rPh>
    <phoneticPr fontId="4"/>
  </si>
  <si>
    <t>春江西児童クラブ</t>
    <rPh sb="0" eb="2">
      <t>ハルエ</t>
    </rPh>
    <rPh sb="2" eb="3">
      <t>ニシ</t>
    </rPh>
    <rPh sb="3" eb="5">
      <t>ジドウ</t>
    </rPh>
    <phoneticPr fontId="4"/>
  </si>
  <si>
    <t>大石児童クラブ</t>
    <rPh sb="0" eb="2">
      <t>オオイシ</t>
    </rPh>
    <rPh sb="2" eb="4">
      <t>ジドウ</t>
    </rPh>
    <phoneticPr fontId="4"/>
  </si>
  <si>
    <t>春江東第一児童クラブ</t>
    <rPh sb="0" eb="2">
      <t>ハルエ</t>
    </rPh>
    <rPh sb="2" eb="3">
      <t>ヒガシ</t>
    </rPh>
    <rPh sb="3" eb="5">
      <t>ダイイチ</t>
    </rPh>
    <rPh sb="5" eb="7">
      <t>ジドウ</t>
    </rPh>
    <phoneticPr fontId="4"/>
  </si>
  <si>
    <t>春江東第二児童クラブ</t>
    <rPh sb="0" eb="2">
      <t>ハルエ</t>
    </rPh>
    <rPh sb="2" eb="3">
      <t>ヒガシ</t>
    </rPh>
    <rPh sb="3" eb="5">
      <t>ダイニ</t>
    </rPh>
    <rPh sb="5" eb="7">
      <t>ジドウ</t>
    </rPh>
    <phoneticPr fontId="4"/>
  </si>
  <si>
    <t>東十郷第一児童クラブ</t>
    <rPh sb="0" eb="1">
      <t>ヒガシ</t>
    </rPh>
    <rPh sb="1" eb="2">
      <t>ジュウ</t>
    </rPh>
    <rPh sb="2" eb="3">
      <t>ゴウ</t>
    </rPh>
    <rPh sb="3" eb="5">
      <t>ダイイチ</t>
    </rPh>
    <rPh sb="5" eb="7">
      <t>ジドウ</t>
    </rPh>
    <phoneticPr fontId="4"/>
  </si>
  <si>
    <t>東十郷第二児童クラブ</t>
    <rPh sb="0" eb="1">
      <t>ヒガシ</t>
    </rPh>
    <rPh sb="1" eb="2">
      <t>ジュウ</t>
    </rPh>
    <rPh sb="2" eb="3">
      <t>ゴウ</t>
    </rPh>
    <rPh sb="3" eb="5">
      <t>ダイニ</t>
    </rPh>
    <rPh sb="5" eb="7">
      <t>ジドウ</t>
    </rPh>
    <phoneticPr fontId="4"/>
  </si>
  <si>
    <t>大関児童クラブ</t>
    <rPh sb="0" eb="2">
      <t>オオゼキ</t>
    </rPh>
    <rPh sb="2" eb="4">
      <t>ジドウ</t>
    </rPh>
    <phoneticPr fontId="4"/>
  </si>
  <si>
    <t>兵庫児童クラブ</t>
    <rPh sb="0" eb="2">
      <t>ヒョウゴ</t>
    </rPh>
    <rPh sb="2" eb="4">
      <t>ジドウ</t>
    </rPh>
    <phoneticPr fontId="4"/>
  </si>
  <si>
    <t>木部児童クラブ</t>
    <rPh sb="0" eb="2">
      <t>キベ</t>
    </rPh>
    <rPh sb="2" eb="4">
      <t>ジドウ</t>
    </rPh>
    <phoneticPr fontId="4"/>
  </si>
  <si>
    <t>※児童館利用者数は除く。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</si>
</sst>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80" formatCode="#,##0;&quot;△ &quot;#,##0"/>
    <numFmt numFmtId="181" formatCode="0.0_ "/>
    <numFmt numFmtId="182" formatCode="#,##0.0;&quot;△ &quot;#,##0.0"/>
  </numFmts>
  <fonts count="3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0"/>
      <color theme="10"/>
      <name val="ＭＳ 明朝"/>
      <family val="1"/>
      <charset val="128"/>
    </font>
    <font>
      <u/>
      <sz val="12"/>
      <color theme="10"/>
      <name val="ＭＳ Ｐゴシック"/>
      <family val="3"/>
      <charset val="128"/>
      <scheme val="major"/>
    </font>
    <font>
      <u/>
      <sz val="11"/>
      <color indexed="12"/>
      <name val="ＭＳ Ｐゴシック"/>
      <family val="3"/>
      <charset val="128"/>
    </font>
    <font>
      <u/>
      <sz val="12"/>
      <color indexed="12"/>
      <name val="ＭＳ Ｐゴシック"/>
      <family val="3"/>
      <charset val="128"/>
      <scheme val="major"/>
    </font>
    <font>
      <sz val="11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20"/>
      <color indexed="64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4"/>
      <color indexed="6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5"/>
      <name val="ＭＳ Ｐゴシック"/>
      <family val="3"/>
      <charset val="128"/>
    </font>
    <font>
      <sz val="12"/>
      <color indexed="64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 diagonalDown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hair">
        <color indexed="64"/>
      </right>
      <top style="hair">
        <color indexed="64"/>
      </top>
      <bottom/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7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33" fillId="0" borderId="0"/>
    <xf numFmtId="38" fontId="35" fillId="0" borderId="0" applyFont="0" applyFill="0" applyBorder="0" applyAlignment="0" applyProtection="0">
      <alignment vertical="center"/>
    </xf>
  </cellStyleXfs>
  <cellXfs count="739">
    <xf numFmtId="0" fontId="0" fillId="0" borderId="0" xfId="0">
      <alignment vertical="center"/>
    </xf>
    <xf numFmtId="0" fontId="6" fillId="0" borderId="0" xfId="2" applyFont="1" applyAlignment="1">
      <alignment vertical="center"/>
    </xf>
    <xf numFmtId="0" fontId="7" fillId="0" borderId="0" xfId="2" applyFont="1"/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49" fontId="8" fillId="0" borderId="1" xfId="2" applyNumberFormat="1" applyFont="1" applyBorder="1" applyAlignment="1">
      <alignment horizontal="right" vertical="center"/>
    </xf>
    <xf numFmtId="3" fontId="8" fillId="0" borderId="1" xfId="2" applyNumberFormat="1" applyFont="1" applyBorder="1" applyAlignment="1">
      <alignment vertical="center"/>
    </xf>
    <xf numFmtId="0" fontId="8" fillId="0" borderId="1" xfId="2" applyFont="1" applyBorder="1" applyAlignment="1">
      <alignment vertical="center"/>
    </xf>
    <xf numFmtId="49" fontId="8" fillId="0" borderId="3" xfId="2" applyNumberFormat="1" applyFont="1" applyBorder="1" applyAlignment="1">
      <alignment horizontal="right" vertical="center"/>
    </xf>
    <xf numFmtId="176" fontId="7" fillId="0" borderId="0" xfId="2" applyNumberFormat="1" applyFont="1"/>
    <xf numFmtId="176" fontId="8" fillId="0" borderId="1" xfId="2" applyNumberFormat="1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8" fillId="0" borderId="4" xfId="2" applyFont="1" applyBorder="1" applyAlignment="1">
      <alignment horizontal="distributed" vertical="center" justifyLastLine="1"/>
    </xf>
    <xf numFmtId="0" fontId="8" fillId="0" borderId="1" xfId="2" applyFont="1" applyBorder="1" applyAlignment="1">
      <alignment horizontal="distributed" vertical="center" justifyLastLine="1"/>
    </xf>
    <xf numFmtId="0" fontId="8" fillId="0" borderId="5" xfId="2" applyFont="1" applyBorder="1" applyAlignment="1">
      <alignment horizontal="distributed" vertical="center" justifyLastLine="1"/>
    </xf>
    <xf numFmtId="49" fontId="9" fillId="0" borderId="4" xfId="2" applyNumberFormat="1" applyFont="1" applyBorder="1" applyAlignment="1">
      <alignment horizontal="center" vertical="center"/>
    </xf>
    <xf numFmtId="49" fontId="9" fillId="0" borderId="6" xfId="2" applyNumberFormat="1" applyFont="1" applyBorder="1" applyAlignment="1">
      <alignment horizontal="center" vertical="center"/>
    </xf>
    <xf numFmtId="3" fontId="8" fillId="0" borderId="2" xfId="2" applyNumberFormat="1" applyFont="1" applyBorder="1" applyAlignment="1">
      <alignment vertical="center"/>
    </xf>
    <xf numFmtId="3" fontId="8" fillId="0" borderId="7" xfId="2" applyNumberFormat="1" applyFont="1" applyBorder="1" applyAlignment="1">
      <alignment vertical="center"/>
    </xf>
    <xf numFmtId="0" fontId="8" fillId="0" borderId="9" xfId="2" applyFont="1" applyBorder="1" applyAlignment="1">
      <alignment horizontal="distributed" vertical="center" justifyLastLine="1"/>
    </xf>
    <xf numFmtId="0" fontId="8" fillId="0" borderId="10" xfId="2" applyFont="1" applyBorder="1" applyAlignment="1">
      <alignment horizontal="center" vertical="center"/>
    </xf>
    <xf numFmtId="0" fontId="8" fillId="0" borderId="10" xfId="2" applyFont="1" applyBorder="1" applyAlignment="1">
      <alignment vertical="center"/>
    </xf>
    <xf numFmtId="0" fontId="8" fillId="0" borderId="11" xfId="2" applyFont="1" applyBorder="1" applyAlignment="1">
      <alignment vertical="center"/>
    </xf>
    <xf numFmtId="0" fontId="8" fillId="0" borderId="2" xfId="2" applyFont="1" applyBorder="1" applyAlignment="1">
      <alignment vertical="center"/>
    </xf>
    <xf numFmtId="0" fontId="8" fillId="0" borderId="7" xfId="2" applyFont="1" applyBorder="1" applyAlignment="1">
      <alignment vertical="center"/>
    </xf>
    <xf numFmtId="176" fontId="8" fillId="0" borderId="0" xfId="2" applyNumberFormat="1" applyFont="1"/>
    <xf numFmtId="0" fontId="2" fillId="0" borderId="0" xfId="1">
      <alignment vertical="center"/>
    </xf>
    <xf numFmtId="0" fontId="8" fillId="0" borderId="0" xfId="2" applyFont="1" applyAlignment="1">
      <alignment horizontal="left" vertical="center"/>
    </xf>
    <xf numFmtId="0" fontId="8" fillId="0" borderId="0" xfId="2" applyFont="1"/>
    <xf numFmtId="176" fontId="8" fillId="0" borderId="0" xfId="2" applyNumberFormat="1" applyFont="1" applyAlignment="1">
      <alignment horizontal="right" vertical="center"/>
    </xf>
    <xf numFmtId="0" fontId="8" fillId="0" borderId="0" xfId="2" applyFont="1" applyAlignment="1">
      <alignment vertical="center"/>
    </xf>
    <xf numFmtId="176" fontId="8" fillId="0" borderId="0" xfId="2" applyNumberFormat="1" applyFont="1" applyAlignment="1">
      <alignment vertical="center"/>
    </xf>
    <xf numFmtId="0" fontId="8" fillId="0" borderId="6" xfId="2" applyFont="1" applyBorder="1" applyAlignment="1">
      <alignment horizontal="distributed" vertical="center" justifyLastLine="1"/>
    </xf>
    <xf numFmtId="0" fontId="10" fillId="0" borderId="6" xfId="2" applyFont="1" applyBorder="1" applyAlignment="1">
      <alignment horizontal="distributed" vertical="center" justifyLastLine="1"/>
    </xf>
    <xf numFmtId="0" fontId="11" fillId="0" borderId="6" xfId="2" applyFont="1" applyBorder="1" applyAlignment="1">
      <alignment horizontal="distributed" vertical="center" justifyLastLine="1"/>
    </xf>
    <xf numFmtId="176" fontId="10" fillId="0" borderId="6" xfId="2" applyNumberFormat="1" applyFont="1" applyBorder="1" applyAlignment="1">
      <alignment horizontal="distributed" vertical="center" justifyLastLine="1"/>
    </xf>
    <xf numFmtId="0" fontId="8" fillId="0" borderId="0" xfId="1" applyFont="1" applyAlignment="1">
      <alignment horizontal="distributed" vertical="center" justifyLastLine="1"/>
    </xf>
    <xf numFmtId="0" fontId="8" fillId="0" borderId="0" xfId="1" applyFont="1">
      <alignment vertical="center"/>
    </xf>
    <xf numFmtId="0" fontId="9" fillId="0" borderId="0" xfId="1" applyFont="1">
      <alignment vertical="center"/>
    </xf>
    <xf numFmtId="3" fontId="9" fillId="0" borderId="4" xfId="1" applyNumberFormat="1" applyFont="1" applyBorder="1">
      <alignment vertical="center"/>
    </xf>
    <xf numFmtId="3" fontId="9" fillId="0" borderId="5" xfId="1" applyNumberFormat="1" applyFont="1" applyBorder="1">
      <alignment vertical="center"/>
    </xf>
    <xf numFmtId="3" fontId="9" fillId="0" borderId="9" xfId="1" applyNumberFormat="1" applyFont="1" applyBorder="1">
      <alignment vertical="center"/>
    </xf>
    <xf numFmtId="176" fontId="9" fillId="0" borderId="4" xfId="1" applyNumberFormat="1" applyFont="1" applyBorder="1">
      <alignment vertical="center"/>
    </xf>
    <xf numFmtId="176" fontId="8" fillId="0" borderId="1" xfId="1" applyNumberFormat="1" applyFont="1" applyBorder="1">
      <alignment vertical="center"/>
    </xf>
    <xf numFmtId="176" fontId="8" fillId="0" borderId="3" xfId="1" applyNumberFormat="1" applyFont="1" applyBorder="1">
      <alignment vertical="center"/>
    </xf>
    <xf numFmtId="3" fontId="9" fillId="0" borderId="6" xfId="1" applyNumberFormat="1" applyFont="1" applyBorder="1">
      <alignment vertical="center"/>
    </xf>
    <xf numFmtId="3" fontId="9" fillId="0" borderId="8" xfId="1" applyNumberFormat="1" applyFont="1" applyBorder="1">
      <alignment vertical="center"/>
    </xf>
    <xf numFmtId="3" fontId="9" fillId="0" borderId="12" xfId="1" applyNumberFormat="1" applyFont="1" applyBorder="1">
      <alignment vertical="center"/>
    </xf>
    <xf numFmtId="176" fontId="9" fillId="0" borderId="6" xfId="1" applyNumberFormat="1" applyFont="1" applyBorder="1">
      <alignment vertical="center"/>
    </xf>
    <xf numFmtId="38" fontId="8" fillId="0" borderId="1" xfId="3" applyFont="1" applyFill="1" applyBorder="1" applyAlignment="1">
      <alignment vertical="center"/>
    </xf>
    <xf numFmtId="176" fontId="2" fillId="0" borderId="0" xfId="1" applyNumberFormat="1">
      <alignment vertical="center"/>
    </xf>
    <xf numFmtId="0" fontId="8" fillId="0" borderId="8" xfId="2" applyFont="1" applyBorder="1" applyAlignment="1">
      <alignment horizontal="distributed" vertical="center" justifyLastLine="1"/>
    </xf>
    <xf numFmtId="0" fontId="8" fillId="0" borderId="6" xfId="2" applyFont="1" applyBorder="1" applyAlignment="1">
      <alignment horizontal="distributed" vertical="center" justifyLastLine="1"/>
    </xf>
    <xf numFmtId="176" fontId="8" fillId="0" borderId="4" xfId="2" applyNumberFormat="1" applyFont="1" applyBorder="1" applyAlignment="1">
      <alignment horizontal="distributed" vertical="center" justifyLastLine="1"/>
    </xf>
    <xf numFmtId="176" fontId="8" fillId="0" borderId="1" xfId="2" applyNumberFormat="1" applyFont="1" applyBorder="1" applyAlignment="1">
      <alignment horizontal="distributed" vertical="center" justifyLastLine="1"/>
    </xf>
    <xf numFmtId="0" fontId="8" fillId="0" borderId="8" xfId="2" applyFont="1" applyBorder="1" applyAlignment="1">
      <alignment horizontal="distributed" vertical="center" justifyLastLine="1"/>
    </xf>
    <xf numFmtId="0" fontId="12" fillId="0" borderId="0" xfId="5" applyFont="1">
      <alignment vertical="center"/>
    </xf>
    <xf numFmtId="0" fontId="14" fillId="0" borderId="0" xfId="5" applyFont="1">
      <alignment vertical="center"/>
    </xf>
    <xf numFmtId="0" fontId="15" fillId="0" borderId="6" xfId="5" applyFont="1" applyBorder="1" applyAlignment="1">
      <alignment horizontal="center" vertical="center"/>
    </xf>
    <xf numFmtId="0" fontId="15" fillId="0" borderId="6" xfId="5" applyFont="1" applyBorder="1">
      <alignment vertical="center"/>
    </xf>
    <xf numFmtId="0" fontId="16" fillId="0" borderId="6" xfId="5" applyFont="1" applyBorder="1">
      <alignment vertical="center"/>
    </xf>
    <xf numFmtId="0" fontId="18" fillId="0" borderId="6" xfId="6" applyFont="1" applyFill="1" applyBorder="1" applyAlignment="1">
      <alignment horizontal="center" vertical="center"/>
    </xf>
    <xf numFmtId="0" fontId="15" fillId="0" borderId="6" xfId="5" applyFont="1" applyBorder="1" applyAlignment="1">
      <alignment horizontal="center" vertical="center"/>
    </xf>
    <xf numFmtId="0" fontId="20" fillId="0" borderId="18" xfId="7" applyFont="1" applyBorder="1" applyAlignment="1" applyProtection="1">
      <alignment horizontal="center" vertical="center"/>
    </xf>
    <xf numFmtId="0" fontId="15" fillId="0" borderId="8" xfId="5" applyFont="1" applyBorder="1">
      <alignment vertical="center"/>
    </xf>
    <xf numFmtId="0" fontId="16" fillId="0" borderId="13" xfId="5" applyFont="1" applyBorder="1">
      <alignment vertical="center"/>
    </xf>
    <xf numFmtId="0" fontId="21" fillId="0" borderId="0" xfId="1" applyFont="1">
      <alignment vertical="center"/>
    </xf>
    <xf numFmtId="0" fontId="2" fillId="0" borderId="0" xfId="2" applyFont="1" applyAlignment="1">
      <alignment vertical="center"/>
    </xf>
    <xf numFmtId="0" fontId="8" fillId="0" borderId="0" xfId="2" applyFont="1" applyAlignment="1">
      <alignment horizontal="right"/>
    </xf>
    <xf numFmtId="0" fontId="8" fillId="0" borderId="6" xfId="1" applyFont="1" applyBorder="1" applyAlignment="1">
      <alignment horizontal="distributed" vertical="center" justifyLastLine="1"/>
    </xf>
    <xf numFmtId="3" fontId="9" fillId="0" borderId="19" xfId="1" applyNumberFormat="1" applyFont="1" applyBorder="1">
      <alignment vertical="center"/>
    </xf>
    <xf numFmtId="3" fontId="8" fillId="0" borderId="20" xfId="2" applyNumberFormat="1" applyFont="1" applyBorder="1" applyAlignment="1">
      <alignment horizontal="right" vertical="center"/>
    </xf>
    <xf numFmtId="0" fontId="8" fillId="0" borderId="20" xfId="2" applyFont="1" applyBorder="1" applyAlignment="1">
      <alignment horizontal="right" vertical="center"/>
    </xf>
    <xf numFmtId="0" fontId="8" fillId="0" borderId="1" xfId="2" applyFont="1" applyBorder="1" applyAlignment="1">
      <alignment horizontal="right" vertical="center"/>
    </xf>
    <xf numFmtId="3" fontId="8" fillId="0" borderId="21" xfId="2" applyNumberFormat="1" applyFont="1" applyBorder="1" applyAlignment="1">
      <alignment horizontal="right" vertical="center"/>
    </xf>
    <xf numFmtId="0" fontId="8" fillId="0" borderId="21" xfId="2" applyFont="1" applyBorder="1" applyAlignment="1">
      <alignment horizontal="right" vertical="center"/>
    </xf>
    <xf numFmtId="0" fontId="8" fillId="0" borderId="3" xfId="2" applyFont="1" applyBorder="1" applyAlignment="1">
      <alignment horizontal="right" vertical="center"/>
    </xf>
    <xf numFmtId="3" fontId="9" fillId="0" borderId="22" xfId="1" applyNumberFormat="1" applyFont="1" applyBorder="1">
      <alignment vertical="center"/>
    </xf>
    <xf numFmtId="49" fontId="8" fillId="0" borderId="0" xfId="2" applyNumberFormat="1" applyFont="1" applyAlignment="1">
      <alignment horizontal="left" vertical="center"/>
    </xf>
    <xf numFmtId="3" fontId="8" fillId="0" borderId="0" xfId="2" applyNumberFormat="1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22" fillId="0" borderId="0" xfId="2" applyFont="1" applyAlignment="1">
      <alignment horizontal="right" vertical="center"/>
    </xf>
    <xf numFmtId="49" fontId="8" fillId="0" borderId="0" xfId="2" applyNumberFormat="1" applyFont="1" applyAlignment="1">
      <alignment horizontal="right" vertical="center"/>
    </xf>
    <xf numFmtId="38" fontId="8" fillId="0" borderId="20" xfId="3" applyFont="1" applyFill="1" applyBorder="1" applyAlignment="1">
      <alignment horizontal="right" vertical="center"/>
    </xf>
    <xf numFmtId="38" fontId="8" fillId="0" borderId="1" xfId="3" applyFont="1" applyFill="1" applyBorder="1" applyAlignment="1">
      <alignment horizontal="right" vertical="center"/>
    </xf>
    <xf numFmtId="38" fontId="8" fillId="0" borderId="21" xfId="3" applyFont="1" applyFill="1" applyBorder="1" applyAlignment="1">
      <alignment horizontal="right" vertical="center"/>
    </xf>
    <xf numFmtId="38" fontId="8" fillId="0" borderId="3" xfId="3" applyFont="1" applyFill="1" applyBorder="1" applyAlignment="1">
      <alignment horizontal="right" vertical="center"/>
    </xf>
    <xf numFmtId="38" fontId="9" fillId="0" borderId="19" xfId="3" applyFont="1" applyFill="1" applyBorder="1">
      <alignment vertical="center"/>
    </xf>
    <xf numFmtId="38" fontId="9" fillId="0" borderId="4" xfId="3" applyFont="1" applyFill="1" applyBorder="1">
      <alignment vertical="center"/>
    </xf>
    <xf numFmtId="38" fontId="9" fillId="0" borderId="22" xfId="3" applyFont="1" applyFill="1" applyBorder="1">
      <alignment vertical="center"/>
    </xf>
    <xf numFmtId="38" fontId="9" fillId="0" borderId="6" xfId="3" applyFont="1" applyFill="1" applyBorder="1">
      <alignment vertical="center"/>
    </xf>
    <xf numFmtId="0" fontId="23" fillId="0" borderId="0" xfId="2" applyFont="1" applyAlignment="1">
      <alignment vertical="center"/>
    </xf>
    <xf numFmtId="0" fontId="8" fillId="0" borderId="4" xfId="2" applyFont="1" applyBorder="1" applyAlignment="1">
      <alignment horizontal="distributed" vertical="center" justifyLastLine="1"/>
    </xf>
    <xf numFmtId="0" fontId="8" fillId="0" borderId="8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1" xfId="2" applyFont="1" applyBorder="1" applyAlignment="1">
      <alignment horizontal="distributed" vertical="center" justifyLastLine="1"/>
    </xf>
    <xf numFmtId="0" fontId="8" fillId="0" borderId="19" xfId="2" applyFont="1" applyBorder="1" applyAlignment="1">
      <alignment horizontal="distributed" vertical="center" wrapText="1" justifyLastLine="1"/>
    </xf>
    <xf numFmtId="0" fontId="8" fillId="0" borderId="9" xfId="2" applyFont="1" applyBorder="1" applyAlignment="1">
      <alignment horizontal="distributed" vertical="center" wrapText="1" justifyLastLine="1"/>
    </xf>
    <xf numFmtId="0" fontId="8" fillId="0" borderId="23" xfId="2" applyFont="1" applyBorder="1" applyAlignment="1">
      <alignment horizontal="distributed" vertical="center" justifyLastLine="1"/>
    </xf>
    <xf numFmtId="0" fontId="8" fillId="0" borderId="15" xfId="2" applyFont="1" applyBorder="1" applyAlignment="1">
      <alignment horizontal="distributed" vertical="center" justifyLastLine="1"/>
    </xf>
    <xf numFmtId="0" fontId="8" fillId="0" borderId="3" xfId="2" applyFont="1" applyBorder="1" applyAlignment="1">
      <alignment horizontal="distributed" vertical="center" justifyLastLine="1"/>
    </xf>
    <xf numFmtId="0" fontId="8" fillId="0" borderId="11" xfId="2" applyFont="1" applyBorder="1" applyAlignment="1">
      <alignment horizontal="right" vertical="center"/>
    </xf>
    <xf numFmtId="0" fontId="8" fillId="0" borderId="7" xfId="2" applyFont="1" applyBorder="1" applyAlignment="1">
      <alignment horizontal="right" vertical="center"/>
    </xf>
    <xf numFmtId="0" fontId="8" fillId="0" borderId="24" xfId="2" applyFont="1" applyBorder="1" applyAlignment="1">
      <alignment horizontal="right" vertical="center"/>
    </xf>
    <xf numFmtId="0" fontId="8" fillId="0" borderId="17" xfId="2" applyFont="1" applyBorder="1" applyAlignment="1">
      <alignment horizontal="right" vertical="center"/>
    </xf>
    <xf numFmtId="0" fontId="9" fillId="0" borderId="5" xfId="2" applyFont="1" applyBorder="1" applyAlignment="1">
      <alignment horizontal="center" vertical="center"/>
    </xf>
    <xf numFmtId="3" fontId="9" fillId="0" borderId="25" xfId="1" applyNumberFormat="1" applyFont="1" applyBorder="1">
      <alignment vertical="center"/>
    </xf>
    <xf numFmtId="3" fontId="9" fillId="0" borderId="23" xfId="1" applyNumberFormat="1" applyFont="1" applyBorder="1">
      <alignment vertical="center"/>
    </xf>
    <xf numFmtId="49" fontId="8" fillId="0" borderId="2" xfId="2" applyNumberFormat="1" applyFont="1" applyBorder="1" applyAlignment="1">
      <alignment horizontal="right"/>
    </xf>
    <xf numFmtId="3" fontId="8" fillId="0" borderId="20" xfId="2" applyNumberFormat="1" applyFont="1" applyBorder="1" applyAlignment="1">
      <alignment vertical="center"/>
    </xf>
    <xf numFmtId="3" fontId="8" fillId="0" borderId="10" xfId="2" applyNumberFormat="1" applyFont="1" applyBorder="1" applyAlignment="1">
      <alignment vertical="center"/>
    </xf>
    <xf numFmtId="3" fontId="8" fillId="0" borderId="0" xfId="2" applyNumberFormat="1" applyFont="1" applyAlignment="1">
      <alignment vertical="center"/>
    </xf>
    <xf numFmtId="3" fontId="8" fillId="0" borderId="26" xfId="2" applyNumberFormat="1" applyFont="1" applyBorder="1" applyAlignment="1">
      <alignment vertical="center"/>
    </xf>
    <xf numFmtId="3" fontId="8" fillId="0" borderId="16" xfId="2" applyNumberFormat="1" applyFont="1" applyBorder="1" applyAlignment="1">
      <alignment vertical="center"/>
    </xf>
    <xf numFmtId="49" fontId="8" fillId="0" borderId="2" xfId="2" applyNumberFormat="1" applyFont="1" applyBorder="1" applyAlignment="1">
      <alignment horizontal="right" vertical="center"/>
    </xf>
    <xf numFmtId="49" fontId="8" fillId="0" borderId="7" xfId="2" applyNumberFormat="1" applyFont="1" applyBorder="1" applyAlignment="1">
      <alignment horizontal="right" vertical="center"/>
    </xf>
    <xf numFmtId="3" fontId="8" fillId="0" borderId="21" xfId="2" applyNumberFormat="1" applyFont="1" applyBorder="1" applyAlignment="1">
      <alignment vertical="center"/>
    </xf>
    <xf numFmtId="3" fontId="8" fillId="0" borderId="11" xfId="2" applyNumberFormat="1" applyFont="1" applyBorder="1" applyAlignment="1">
      <alignment vertical="center"/>
    </xf>
    <xf numFmtId="3" fontId="8" fillId="0" borderId="27" xfId="2" applyNumberFormat="1" applyFont="1" applyBorder="1" applyAlignment="1">
      <alignment vertical="center"/>
    </xf>
    <xf numFmtId="3" fontId="8" fillId="0" borderId="24" xfId="2" applyNumberFormat="1" applyFont="1" applyBorder="1" applyAlignment="1">
      <alignment vertical="center"/>
    </xf>
    <xf numFmtId="3" fontId="8" fillId="0" borderId="17" xfId="2" applyNumberFormat="1" applyFont="1" applyBorder="1" applyAlignment="1">
      <alignment vertical="center"/>
    </xf>
    <xf numFmtId="3" fontId="8" fillId="0" borderId="28" xfId="2" applyNumberFormat="1" applyFont="1" applyBorder="1" applyAlignment="1">
      <alignment vertical="center"/>
    </xf>
    <xf numFmtId="3" fontId="8" fillId="0" borderId="21" xfId="2" applyNumberFormat="1" applyFont="1" applyBorder="1"/>
    <xf numFmtId="3" fontId="8" fillId="0" borderId="11" xfId="2" applyNumberFormat="1" applyFont="1" applyBorder="1"/>
    <xf numFmtId="0" fontId="9" fillId="0" borderId="8" xfId="2" applyFont="1" applyBorder="1" applyAlignment="1">
      <alignment horizontal="center" vertical="center"/>
    </xf>
    <xf numFmtId="3" fontId="9" fillId="0" borderId="29" xfId="1" applyNumberFormat="1" applyFont="1" applyBorder="1">
      <alignment vertical="center"/>
    </xf>
    <xf numFmtId="3" fontId="9" fillId="0" borderId="30" xfId="1" applyNumberFormat="1" applyFont="1" applyBorder="1">
      <alignment vertical="center"/>
    </xf>
    <xf numFmtId="3" fontId="9" fillId="0" borderId="13" xfId="1" applyNumberFormat="1" applyFont="1" applyBorder="1">
      <alignment vertical="center"/>
    </xf>
    <xf numFmtId="0" fontId="8" fillId="0" borderId="0" xfId="1" applyFont="1" applyAlignment="1">
      <alignment horizontal="right" vertical="center"/>
    </xf>
    <xf numFmtId="0" fontId="6" fillId="0" borderId="0" xfId="1" applyFont="1">
      <alignment vertical="center"/>
    </xf>
    <xf numFmtId="0" fontId="8" fillId="0" borderId="4" xfId="2" applyFont="1" applyBorder="1" applyAlignment="1">
      <alignment horizontal="center" vertical="center"/>
    </xf>
    <xf numFmtId="0" fontId="8" fillId="0" borderId="14" xfId="2" applyFont="1" applyBorder="1" applyAlignment="1">
      <alignment horizontal="distributed" vertical="center" justifyLastLine="1"/>
    </xf>
    <xf numFmtId="0" fontId="8" fillId="0" borderId="13" xfId="2" applyFont="1" applyBorder="1" applyAlignment="1">
      <alignment vertical="center"/>
    </xf>
    <xf numFmtId="0" fontId="8" fillId="0" borderId="4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31" xfId="2" applyFont="1" applyBorder="1" applyAlignment="1">
      <alignment horizontal="distributed" vertical="center" justifyLastLine="1"/>
    </xf>
    <xf numFmtId="0" fontId="8" fillId="0" borderId="32" xfId="2" applyFont="1" applyBorder="1" applyAlignment="1">
      <alignment horizontal="distributed" vertical="center" justifyLastLine="1"/>
    </xf>
    <xf numFmtId="0" fontId="8" fillId="0" borderId="3" xfId="2" applyFont="1" applyBorder="1" applyAlignment="1">
      <alignment horizontal="right" vertical="center" wrapText="1"/>
    </xf>
    <xf numFmtId="0" fontId="9" fillId="0" borderId="4" xfId="2" applyFont="1" applyBorder="1" applyAlignment="1">
      <alignment horizontal="center" vertical="center"/>
    </xf>
    <xf numFmtId="180" fontId="9" fillId="0" borderId="4" xfId="2" applyNumberFormat="1" applyFont="1" applyBorder="1" applyAlignment="1">
      <alignment vertical="center"/>
    </xf>
    <xf numFmtId="180" fontId="9" fillId="0" borderId="20" xfId="2" applyNumberFormat="1" applyFont="1" applyBorder="1" applyAlignment="1">
      <alignment vertical="center"/>
    </xf>
    <xf numFmtId="180" fontId="9" fillId="0" borderId="10" xfId="2" applyNumberFormat="1" applyFont="1" applyBorder="1" applyAlignment="1">
      <alignment vertical="center"/>
    </xf>
    <xf numFmtId="180" fontId="9" fillId="0" borderId="1" xfId="2" applyNumberFormat="1" applyFont="1" applyBorder="1" applyAlignment="1">
      <alignment vertical="center"/>
    </xf>
    <xf numFmtId="180" fontId="9" fillId="0" borderId="2" xfId="2" applyNumberFormat="1" applyFont="1" applyBorder="1" applyAlignment="1">
      <alignment horizontal="right" vertical="center"/>
    </xf>
    <xf numFmtId="38" fontId="9" fillId="0" borderId="4" xfId="3" applyFont="1" applyBorder="1" applyAlignment="1">
      <alignment horizontal="right" vertical="center" wrapText="1"/>
    </xf>
    <xf numFmtId="180" fontId="8" fillId="0" borderId="1" xfId="2" applyNumberFormat="1" applyFont="1" applyBorder="1" applyAlignment="1">
      <alignment vertical="center"/>
    </xf>
    <xf numFmtId="180" fontId="8" fillId="0" borderId="20" xfId="2" applyNumberFormat="1" applyFont="1" applyBorder="1" applyAlignment="1">
      <alignment vertical="center"/>
    </xf>
    <xf numFmtId="180" fontId="8" fillId="0" borderId="10" xfId="2" applyNumberFormat="1" applyFont="1" applyBorder="1" applyAlignment="1">
      <alignment vertical="center"/>
    </xf>
    <xf numFmtId="180" fontId="8" fillId="0" borderId="2" xfId="2" applyNumberFormat="1" applyFont="1" applyBorder="1" applyAlignment="1">
      <alignment vertical="center"/>
    </xf>
    <xf numFmtId="180" fontId="9" fillId="0" borderId="19" xfId="2" applyNumberFormat="1" applyFont="1" applyBorder="1" applyAlignment="1">
      <alignment vertical="center"/>
    </xf>
    <xf numFmtId="180" fontId="9" fillId="0" borderId="9" xfId="2" applyNumberFormat="1" applyFont="1" applyBorder="1" applyAlignment="1">
      <alignment vertical="center"/>
    </xf>
    <xf numFmtId="180" fontId="9" fillId="0" borderId="5" xfId="2" applyNumberFormat="1" applyFont="1" applyBorder="1" applyAlignment="1">
      <alignment horizontal="right" vertical="center"/>
    </xf>
    <xf numFmtId="180" fontId="8" fillId="0" borderId="3" xfId="2" applyNumberFormat="1" applyFont="1" applyBorder="1" applyAlignment="1">
      <alignment vertical="center"/>
    </xf>
    <xf numFmtId="180" fontId="8" fillId="0" borderId="21" xfId="2" applyNumberFormat="1" applyFont="1" applyBorder="1" applyAlignment="1">
      <alignment vertical="center"/>
    </xf>
    <xf numFmtId="180" fontId="8" fillId="0" borderId="11" xfId="2" applyNumberFormat="1" applyFont="1" applyBorder="1" applyAlignment="1">
      <alignment vertical="center"/>
    </xf>
    <xf numFmtId="180" fontId="8" fillId="0" borderId="7" xfId="2" applyNumberFormat="1" applyFont="1" applyBorder="1" applyAlignment="1">
      <alignment vertical="center"/>
    </xf>
    <xf numFmtId="3" fontId="8" fillId="0" borderId="3" xfId="2" applyNumberFormat="1" applyFont="1" applyBorder="1" applyAlignment="1">
      <alignment vertical="center"/>
    </xf>
    <xf numFmtId="0" fontId="9" fillId="0" borderId="1" xfId="2" applyFont="1" applyBorder="1" applyAlignment="1">
      <alignment horizontal="center" vertical="center"/>
    </xf>
    <xf numFmtId="38" fontId="9" fillId="0" borderId="1" xfId="3" applyFont="1" applyBorder="1" applyAlignment="1">
      <alignment horizontal="right" vertical="center" wrapText="1"/>
    </xf>
    <xf numFmtId="0" fontId="9" fillId="0" borderId="6" xfId="2" applyFont="1" applyBorder="1" applyAlignment="1">
      <alignment horizontal="center" vertical="center"/>
    </xf>
    <xf numFmtId="180" fontId="9" fillId="0" borderId="6" xfId="2" applyNumberFormat="1" applyFont="1" applyBorder="1" applyAlignment="1">
      <alignment vertical="center"/>
    </xf>
    <xf numFmtId="180" fontId="9" fillId="0" borderId="22" xfId="2" applyNumberFormat="1" applyFont="1" applyBorder="1" applyAlignment="1">
      <alignment vertical="center"/>
    </xf>
    <xf numFmtId="180" fontId="9" fillId="0" borderId="12" xfId="2" applyNumberFormat="1" applyFont="1" applyBorder="1" applyAlignment="1">
      <alignment vertical="center"/>
    </xf>
    <xf numFmtId="180" fontId="9" fillId="0" borderId="8" xfId="2" applyNumberFormat="1" applyFont="1" applyBorder="1" applyAlignment="1">
      <alignment horizontal="right" vertical="center"/>
    </xf>
    <xf numFmtId="38" fontId="9" fillId="0" borderId="6" xfId="3" applyFont="1" applyBorder="1" applyAlignment="1">
      <alignment horizontal="right" vertical="center" wrapText="1"/>
    </xf>
    <xf numFmtId="180" fontId="9" fillId="0" borderId="8" xfId="2" applyNumberFormat="1" applyFont="1" applyBorder="1" applyAlignment="1">
      <alignment vertical="center"/>
    </xf>
    <xf numFmtId="180" fontId="24" fillId="0" borderId="22" xfId="2" applyNumberFormat="1" applyFont="1" applyBorder="1" applyAlignment="1">
      <alignment vertical="center"/>
    </xf>
    <xf numFmtId="180" fontId="24" fillId="0" borderId="8" xfId="2" applyNumberFormat="1" applyFont="1" applyBorder="1" applyAlignment="1">
      <alignment horizontal="right" vertical="center"/>
    </xf>
    <xf numFmtId="38" fontId="9" fillId="0" borderId="6" xfId="3" applyFont="1" applyFill="1" applyBorder="1" applyAlignment="1">
      <alignment horizontal="right" vertical="center" wrapText="1"/>
    </xf>
    <xf numFmtId="0" fontId="8" fillId="0" borderId="0" xfId="1" applyFont="1" applyAlignment="1">
      <alignment vertical="center" wrapText="1"/>
    </xf>
    <xf numFmtId="0" fontId="8" fillId="0" borderId="0" xfId="2" applyFont="1" applyAlignment="1">
      <alignment wrapText="1"/>
    </xf>
    <xf numFmtId="0" fontId="8" fillId="0" borderId="0" xfId="2" applyFont="1" applyAlignment="1">
      <alignment horizontal="right" vertical="center" wrapText="1"/>
    </xf>
    <xf numFmtId="0" fontId="9" fillId="0" borderId="0" xfId="2" applyFont="1" applyAlignment="1">
      <alignment horizontal="center" vertical="center"/>
    </xf>
    <xf numFmtId="0" fontId="8" fillId="0" borderId="0" xfId="2" applyFont="1" applyAlignment="1">
      <alignment vertical="center" shrinkToFit="1"/>
    </xf>
    <xf numFmtId="180" fontId="8" fillId="0" borderId="0" xfId="2" applyNumberFormat="1" applyFont="1" applyAlignment="1">
      <alignment vertical="center"/>
    </xf>
    <xf numFmtId="0" fontId="8" fillId="0" borderId="4" xfId="2" applyFont="1" applyBorder="1" applyAlignment="1">
      <alignment vertical="center" shrinkToFit="1"/>
    </xf>
    <xf numFmtId="180" fontId="8" fillId="0" borderId="4" xfId="2" applyNumberFormat="1" applyFont="1" applyBorder="1" applyAlignment="1">
      <alignment horizontal="distributed" vertical="center" justifyLastLine="1" shrinkToFit="1"/>
    </xf>
    <xf numFmtId="180" fontId="8" fillId="0" borderId="33" xfId="2" applyNumberFormat="1" applyFont="1" applyBorder="1" applyAlignment="1" applyProtection="1">
      <alignment horizontal="distributed" vertical="center" justifyLastLine="1"/>
      <protection locked="0"/>
    </xf>
    <xf numFmtId="180" fontId="8" fillId="0" borderId="34" xfId="2" applyNumberFormat="1" applyFont="1" applyBorder="1" applyAlignment="1" applyProtection="1">
      <alignment horizontal="distributed" vertical="center" justifyLastLine="1"/>
      <protection locked="0"/>
    </xf>
    <xf numFmtId="180" fontId="8" fillId="0" borderId="35" xfId="2" applyNumberFormat="1" applyFont="1" applyBorder="1" applyAlignment="1" applyProtection="1">
      <alignment horizontal="distributed" vertical="center" justifyLastLine="1"/>
      <protection locked="0"/>
    </xf>
    <xf numFmtId="180" fontId="8" fillId="0" borderId="36" xfId="2" applyNumberFormat="1" applyFont="1" applyBorder="1" applyAlignment="1" applyProtection="1">
      <alignment horizontal="distributed" vertical="center" justifyLastLine="1"/>
      <protection locked="0"/>
    </xf>
    <xf numFmtId="0" fontId="8" fillId="0" borderId="1" xfId="2" applyFont="1" applyBorder="1" applyAlignment="1">
      <alignment horizontal="distributed" vertical="center" justifyLastLine="1" shrinkToFit="1"/>
    </xf>
    <xf numFmtId="180" fontId="8" fillId="0" borderId="1" xfId="2" applyNumberFormat="1" applyFont="1" applyBorder="1" applyAlignment="1">
      <alignment horizontal="center" vertical="center" shrinkToFit="1"/>
    </xf>
    <xf numFmtId="180" fontId="8" fillId="0" borderId="37" xfId="2" applyNumberFormat="1" applyFont="1" applyBorder="1" applyAlignment="1" applyProtection="1">
      <alignment horizontal="distributed" vertical="center" justifyLastLine="1"/>
      <protection locked="0"/>
    </xf>
    <xf numFmtId="180" fontId="8" fillId="0" borderId="26" xfId="2" applyNumberFormat="1" applyFont="1" applyBorder="1" applyAlignment="1" applyProtection="1">
      <alignment horizontal="distributed" vertical="center" justifyLastLine="1"/>
      <protection locked="0"/>
    </xf>
    <xf numFmtId="180" fontId="8" fillId="0" borderId="38" xfId="2" applyNumberFormat="1" applyFont="1" applyBorder="1" applyAlignment="1" applyProtection="1">
      <alignment horizontal="distributed" vertical="center" justifyLastLine="1"/>
      <protection locked="0"/>
    </xf>
    <xf numFmtId="180" fontId="8" fillId="0" borderId="20" xfId="2" applyNumberFormat="1" applyFont="1" applyBorder="1" applyAlignment="1" applyProtection="1">
      <alignment horizontal="distributed" vertical="center" justifyLastLine="1"/>
      <protection locked="0"/>
    </xf>
    <xf numFmtId="180" fontId="8" fillId="0" borderId="26" xfId="2" applyNumberFormat="1" applyFont="1" applyBorder="1" applyAlignment="1" applyProtection="1">
      <alignment horizontal="center" vertical="center" shrinkToFit="1"/>
      <protection locked="0"/>
    </xf>
    <xf numFmtId="180" fontId="8" fillId="0" borderId="10" xfId="2" applyNumberFormat="1" applyFont="1" applyBorder="1" applyAlignment="1" applyProtection="1">
      <alignment horizontal="distributed" vertical="center" justifyLastLine="1"/>
      <protection locked="0"/>
    </xf>
    <xf numFmtId="0" fontId="8" fillId="0" borderId="3" xfId="2" applyFont="1" applyBorder="1" applyAlignment="1">
      <alignment vertical="center" shrinkToFit="1"/>
    </xf>
    <xf numFmtId="180" fontId="8" fillId="0" borderId="3" xfId="2" applyNumberFormat="1" applyFont="1" applyBorder="1" applyAlignment="1">
      <alignment horizontal="right" vertical="center" shrinkToFit="1"/>
    </xf>
    <xf numFmtId="180" fontId="8" fillId="0" borderId="28" xfId="2" applyNumberFormat="1" applyFont="1" applyBorder="1" applyAlignment="1" applyProtection="1">
      <alignment horizontal="right" vertical="center"/>
      <protection locked="0"/>
    </xf>
    <xf numFmtId="180" fontId="8" fillId="0" borderId="24" xfId="2" applyNumberFormat="1" applyFont="1" applyBorder="1" applyAlignment="1" applyProtection="1">
      <alignment horizontal="right" vertical="center"/>
      <protection locked="0"/>
    </xf>
    <xf numFmtId="180" fontId="8" fillId="0" borderId="39" xfId="2" applyNumberFormat="1" applyFont="1" applyBorder="1" applyAlignment="1" applyProtection="1">
      <alignment horizontal="right" vertical="center"/>
      <protection locked="0"/>
    </xf>
    <xf numFmtId="180" fontId="8" fillId="0" borderId="21" xfId="2" applyNumberFormat="1" applyFont="1" applyBorder="1" applyAlignment="1" applyProtection="1">
      <alignment horizontal="right" vertical="center"/>
      <protection locked="0"/>
    </xf>
    <xf numFmtId="180" fontId="8" fillId="0" borderId="11" xfId="2" applyNumberFormat="1" applyFont="1" applyBorder="1" applyAlignment="1" applyProtection="1">
      <alignment horizontal="right" vertical="center"/>
      <protection locked="0"/>
    </xf>
    <xf numFmtId="0" fontId="9" fillId="0" borderId="1" xfId="2" applyFont="1" applyBorder="1" applyAlignment="1">
      <alignment horizontal="center" vertical="center" shrinkToFit="1"/>
    </xf>
    <xf numFmtId="180" fontId="8" fillId="0" borderId="1" xfId="2" applyNumberFormat="1" applyFont="1" applyBorder="1" applyAlignment="1">
      <alignment horizontal="right" vertical="center"/>
    </xf>
    <xf numFmtId="180" fontId="8" fillId="0" borderId="37" xfId="2" applyNumberFormat="1" applyFont="1" applyBorder="1" applyAlignment="1">
      <alignment horizontal="right" vertical="center"/>
    </xf>
    <xf numFmtId="180" fontId="8" fillId="0" borderId="26" xfId="2" applyNumberFormat="1" applyFont="1" applyBorder="1" applyAlignment="1">
      <alignment horizontal="right" vertical="center"/>
    </xf>
    <xf numFmtId="180" fontId="8" fillId="0" borderId="26" xfId="2" applyNumberFormat="1" applyFont="1" applyBorder="1" applyAlignment="1" applyProtection="1">
      <alignment horizontal="right" vertical="center"/>
      <protection locked="0"/>
    </xf>
    <xf numFmtId="180" fontId="8" fillId="0" borderId="38" xfId="2" applyNumberFormat="1" applyFont="1" applyBorder="1" applyAlignment="1" applyProtection="1">
      <alignment horizontal="right" vertical="center"/>
      <protection locked="0"/>
    </xf>
    <xf numFmtId="180" fontId="8" fillId="0" borderId="20" xfId="2" applyNumberFormat="1" applyFont="1" applyBorder="1" applyAlignment="1">
      <alignment horizontal="right" vertical="center"/>
    </xf>
    <xf numFmtId="180" fontId="8" fillId="0" borderId="10" xfId="2" applyNumberFormat="1" applyFont="1" applyBorder="1" applyAlignment="1" applyProtection="1">
      <alignment horizontal="right" vertical="center"/>
      <protection locked="0"/>
    </xf>
    <xf numFmtId="49" fontId="8" fillId="0" borderId="1" xfId="2" applyNumberFormat="1" applyFont="1" applyBorder="1" applyAlignment="1">
      <alignment horizontal="right" vertical="center" shrinkToFit="1"/>
    </xf>
    <xf numFmtId="180" fontId="8" fillId="0" borderId="37" xfId="2" applyNumberFormat="1" applyFont="1" applyBorder="1" applyAlignment="1" applyProtection="1">
      <alignment vertical="center"/>
      <protection locked="0"/>
    </xf>
    <xf numFmtId="180" fontId="8" fillId="0" borderId="26" xfId="2" applyNumberFormat="1" applyFont="1" applyBorder="1" applyAlignment="1" applyProtection="1">
      <alignment vertical="center"/>
      <protection locked="0"/>
    </xf>
    <xf numFmtId="180" fontId="8" fillId="0" borderId="20" xfId="2" applyNumberFormat="1" applyFont="1" applyBorder="1" applyAlignment="1" applyProtection="1">
      <alignment vertical="center"/>
      <protection locked="0"/>
    </xf>
    <xf numFmtId="0" fontId="9" fillId="0" borderId="4" xfId="2" applyFont="1" applyBorder="1" applyAlignment="1">
      <alignment horizontal="center" vertical="center" shrinkToFit="1"/>
    </xf>
    <xf numFmtId="180" fontId="8" fillId="0" borderId="4" xfId="2" applyNumberFormat="1" applyFont="1" applyBorder="1" applyAlignment="1">
      <alignment horizontal="right" vertical="center"/>
    </xf>
    <xf numFmtId="180" fontId="8" fillId="0" borderId="25" xfId="2" applyNumberFormat="1" applyFont="1" applyBorder="1" applyAlignment="1">
      <alignment horizontal="right" vertical="center"/>
    </xf>
    <xf numFmtId="180" fontId="8" fillId="0" borderId="23" xfId="2" applyNumberFormat="1" applyFont="1" applyBorder="1" applyAlignment="1">
      <alignment horizontal="right" vertical="center"/>
    </xf>
    <xf numFmtId="180" fontId="8" fillId="0" borderId="23" xfId="2" applyNumberFormat="1" applyFont="1" applyBorder="1" applyAlignment="1" applyProtection="1">
      <alignment horizontal="right" vertical="center"/>
      <protection locked="0"/>
    </xf>
    <xf numFmtId="180" fontId="8" fillId="0" borderId="40" xfId="2" applyNumberFormat="1" applyFont="1" applyBorder="1" applyAlignment="1" applyProtection="1">
      <alignment horizontal="right" vertical="center"/>
      <protection locked="0"/>
    </xf>
    <xf numFmtId="180" fontId="8" fillId="0" borderId="19" xfId="2" applyNumberFormat="1" applyFont="1" applyBorder="1" applyAlignment="1">
      <alignment horizontal="right" vertical="center"/>
    </xf>
    <xf numFmtId="180" fontId="8" fillId="0" borderId="9" xfId="2" applyNumberFormat="1" applyFont="1" applyBorder="1" applyAlignment="1" applyProtection="1">
      <alignment horizontal="right" vertical="center"/>
      <protection locked="0"/>
    </xf>
    <xf numFmtId="49" fontId="8" fillId="0" borderId="3" xfId="2" applyNumberFormat="1" applyFont="1" applyBorder="1" applyAlignment="1">
      <alignment horizontal="right" vertical="center" shrinkToFit="1"/>
    </xf>
    <xf numFmtId="180" fontId="8" fillId="0" borderId="28" xfId="2" applyNumberFormat="1" applyFont="1" applyBorder="1" applyAlignment="1" applyProtection="1">
      <alignment vertical="center"/>
      <protection locked="0"/>
    </xf>
    <xf numFmtId="180" fontId="8" fillId="0" borderId="24" xfId="2" applyNumberFormat="1" applyFont="1" applyBorder="1" applyAlignment="1" applyProtection="1">
      <alignment vertical="center"/>
      <protection locked="0"/>
    </xf>
    <xf numFmtId="180" fontId="8" fillId="0" borderId="21" xfId="2" applyNumberFormat="1" applyFont="1" applyBorder="1" applyAlignment="1" applyProtection="1">
      <alignment vertical="center"/>
      <protection locked="0"/>
    </xf>
    <xf numFmtId="0" fontId="9" fillId="0" borderId="6" xfId="2" applyFont="1" applyBorder="1" applyAlignment="1">
      <alignment horizontal="center" vertical="center" shrinkToFit="1"/>
    </xf>
    <xf numFmtId="180" fontId="8" fillId="0" borderId="6" xfId="2" applyNumberFormat="1" applyFont="1" applyBorder="1" applyAlignment="1">
      <alignment horizontal="right" vertical="center"/>
    </xf>
    <xf numFmtId="180" fontId="8" fillId="0" borderId="22" xfId="2" applyNumberFormat="1" applyFont="1" applyBorder="1" applyAlignment="1">
      <alignment horizontal="right" vertical="center"/>
    </xf>
    <xf numFmtId="180" fontId="8" fillId="0" borderId="30" xfId="2" applyNumberFormat="1" applyFont="1" applyBorder="1" applyAlignment="1">
      <alignment horizontal="right" vertical="center"/>
    </xf>
    <xf numFmtId="180" fontId="8" fillId="0" borderId="30" xfId="2" applyNumberFormat="1" applyFont="1" applyBorder="1" applyAlignment="1" applyProtection="1">
      <alignment horizontal="right" vertical="center"/>
      <protection locked="0"/>
    </xf>
    <xf numFmtId="180" fontId="8" fillId="0" borderId="12" xfId="2" applyNumberFormat="1" applyFont="1" applyBorder="1" applyAlignment="1" applyProtection="1">
      <alignment horizontal="right" vertical="center"/>
      <protection locked="0"/>
    </xf>
    <xf numFmtId="180" fontId="8" fillId="0" borderId="29" xfId="2" applyNumberFormat="1" applyFont="1" applyBorder="1" applyAlignment="1">
      <alignment horizontal="right" vertical="center"/>
    </xf>
    <xf numFmtId="180" fontId="8" fillId="0" borderId="41" xfId="2" applyNumberFormat="1" applyFont="1" applyBorder="1" applyAlignment="1" applyProtection="1">
      <alignment horizontal="right" vertical="center"/>
      <protection locked="0"/>
    </xf>
    <xf numFmtId="0" fontId="16" fillId="0" borderId="42" xfId="2" applyFont="1" applyBorder="1" applyAlignment="1">
      <alignment horizontal="center" vertical="center" shrinkToFit="1"/>
    </xf>
    <xf numFmtId="0" fontId="8" fillId="0" borderId="0" xfId="1" applyFont="1" applyAlignment="1">
      <alignment horizontal="left" vertical="center"/>
    </xf>
    <xf numFmtId="180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176" fontId="8" fillId="0" borderId="0" xfId="2" applyNumberFormat="1" applyFont="1" applyAlignment="1">
      <alignment horizontal="right"/>
    </xf>
    <xf numFmtId="176" fontId="8" fillId="0" borderId="0" xfId="1" applyNumberFormat="1" applyFont="1">
      <alignment vertical="center"/>
    </xf>
    <xf numFmtId="0" fontId="8" fillId="0" borderId="5" xfId="2" applyFont="1" applyBorder="1" applyAlignment="1">
      <alignment horizontal="center" vertical="center" justifyLastLine="1"/>
    </xf>
    <xf numFmtId="0" fontId="8" fillId="0" borderId="42" xfId="2" applyFont="1" applyBorder="1" applyAlignment="1">
      <alignment horizontal="center" vertical="center" justifyLastLine="1"/>
    </xf>
    <xf numFmtId="176" fontId="8" fillId="0" borderId="42" xfId="2" applyNumberFormat="1" applyFont="1" applyBorder="1" applyAlignment="1">
      <alignment horizontal="center" vertical="center" justifyLastLine="1"/>
    </xf>
    <xf numFmtId="176" fontId="8" fillId="0" borderId="15" xfId="2" applyNumberFormat="1" applyFont="1" applyBorder="1" applyAlignment="1">
      <alignment horizontal="center" vertical="center" justifyLastLine="1"/>
    </xf>
    <xf numFmtId="0" fontId="8" fillId="0" borderId="5" xfId="2" applyFont="1" applyBorder="1" applyAlignment="1">
      <alignment horizontal="distributed" vertical="center" indent="1"/>
    </xf>
    <xf numFmtId="0" fontId="8" fillId="0" borderId="42" xfId="2" applyFont="1" applyBorder="1" applyAlignment="1">
      <alignment horizontal="distributed" vertical="center" indent="1"/>
    </xf>
    <xf numFmtId="0" fontId="8" fillId="0" borderId="15" xfId="2" applyFont="1" applyBorder="1" applyAlignment="1">
      <alignment horizontal="distributed" vertical="center" indent="1"/>
    </xf>
    <xf numFmtId="0" fontId="8" fillId="0" borderId="6" xfId="2" applyFont="1" applyBorder="1" applyAlignment="1">
      <alignment horizontal="center" vertical="center" wrapText="1" justifyLastLine="1"/>
    </xf>
    <xf numFmtId="0" fontId="8" fillId="0" borderId="0" xfId="2" applyFont="1" applyAlignment="1">
      <alignment horizontal="center" vertical="center" wrapText="1" justifyLastLine="1"/>
    </xf>
    <xf numFmtId="0" fontId="8" fillId="0" borderId="7" xfId="2" applyFont="1" applyBorder="1" applyAlignment="1">
      <alignment horizontal="distributed" vertical="center" justifyLastLine="1"/>
    </xf>
    <xf numFmtId="0" fontId="8" fillId="0" borderId="27" xfId="2" applyFont="1" applyBorder="1" applyAlignment="1">
      <alignment horizontal="distributed" vertical="center" justifyLastLine="1"/>
    </xf>
    <xf numFmtId="176" fontId="8" fillId="0" borderId="43" xfId="2" applyNumberFormat="1" applyFont="1" applyBorder="1" applyAlignment="1">
      <alignment horizontal="center" vertical="center" justifyLastLine="1"/>
    </xf>
    <xf numFmtId="176" fontId="8" fillId="0" borderId="44" xfId="2" applyNumberFormat="1" applyFont="1" applyBorder="1" applyAlignment="1">
      <alignment horizontal="center" vertical="center" justifyLastLine="1"/>
    </xf>
    <xf numFmtId="176" fontId="8" fillId="0" borderId="45" xfId="2" applyNumberFormat="1" applyFont="1" applyBorder="1" applyAlignment="1">
      <alignment horizontal="center" vertical="center" justifyLastLine="1"/>
    </xf>
    <xf numFmtId="0" fontId="8" fillId="0" borderId="7" xfId="2" applyFont="1" applyBorder="1" applyAlignment="1">
      <alignment horizontal="distributed" vertical="center" indent="1"/>
    </xf>
    <xf numFmtId="0" fontId="8" fillId="0" borderId="27" xfId="2" applyFont="1" applyBorder="1" applyAlignment="1">
      <alignment horizontal="distributed" vertical="center" indent="1"/>
    </xf>
    <xf numFmtId="0" fontId="8" fillId="0" borderId="17" xfId="2" applyFont="1" applyBorder="1" applyAlignment="1">
      <alignment horizontal="distributed" vertical="center" indent="1"/>
    </xf>
    <xf numFmtId="3" fontId="9" fillId="0" borderId="8" xfId="1" applyNumberFormat="1" applyFont="1" applyBorder="1" applyAlignment="1">
      <alignment horizontal="right" vertical="center"/>
    </xf>
    <xf numFmtId="3" fontId="9" fillId="0" borderId="29" xfId="1" applyNumberFormat="1" applyFont="1" applyBorder="1" applyAlignment="1">
      <alignment horizontal="right" vertical="center"/>
    </xf>
    <xf numFmtId="38" fontId="9" fillId="0" borderId="41" xfId="3" applyFont="1" applyFill="1" applyBorder="1" applyAlignment="1">
      <alignment horizontal="right" vertical="center"/>
    </xf>
    <xf numFmtId="38" fontId="9" fillId="0" borderId="29" xfId="3" applyFont="1" applyFill="1" applyBorder="1" applyAlignment="1">
      <alignment horizontal="right" vertical="center"/>
    </xf>
    <xf numFmtId="38" fontId="9" fillId="0" borderId="13" xfId="3" applyFont="1" applyFill="1" applyBorder="1" applyAlignment="1">
      <alignment horizontal="right" vertical="center"/>
    </xf>
    <xf numFmtId="3" fontId="9" fillId="0" borderId="14" xfId="1" applyNumberFormat="1" applyFont="1" applyBorder="1" applyAlignment="1">
      <alignment horizontal="right" vertical="center"/>
    </xf>
    <xf numFmtId="3" fontId="9" fillId="0" borderId="13" xfId="1" applyNumberFormat="1" applyFont="1" applyBorder="1" applyAlignment="1">
      <alignment horizontal="right" vertical="center"/>
    </xf>
    <xf numFmtId="3" fontId="9" fillId="0" borderId="0" xfId="1" applyNumberFormat="1" applyFont="1" applyAlignment="1">
      <alignment horizontal="right" vertical="center"/>
    </xf>
    <xf numFmtId="38" fontId="9" fillId="0" borderId="14" xfId="3" applyFont="1" applyFill="1" applyBorder="1" applyAlignment="1">
      <alignment horizontal="right" vertical="center"/>
    </xf>
    <xf numFmtId="3" fontId="9" fillId="0" borderId="6" xfId="1" applyNumberFormat="1" applyFont="1" applyBorder="1" applyAlignment="1">
      <alignment horizontal="right" vertical="center"/>
    </xf>
    <xf numFmtId="49" fontId="25" fillId="0" borderId="6" xfId="2" applyNumberFormat="1" applyFont="1" applyBorder="1" applyAlignment="1">
      <alignment horizontal="center" vertical="center" shrinkToFit="1"/>
    </xf>
    <xf numFmtId="0" fontId="8" fillId="0" borderId="46" xfId="2" applyFont="1" applyBorder="1" applyAlignment="1">
      <alignment horizontal="distributed" vertical="center" indent="3"/>
    </xf>
    <xf numFmtId="0" fontId="8" fillId="0" borderId="47" xfId="2" applyFont="1" applyBorder="1" applyAlignment="1">
      <alignment horizontal="distributed" vertical="center" indent="3"/>
    </xf>
    <xf numFmtId="0" fontId="8" fillId="0" borderId="48" xfId="2" applyFont="1" applyBorder="1" applyAlignment="1">
      <alignment horizontal="distributed" vertical="center" indent="3"/>
    </xf>
    <xf numFmtId="0" fontId="8" fillId="0" borderId="46" xfId="2" applyFont="1" applyBorder="1" applyAlignment="1">
      <alignment horizontal="distributed" vertical="center" justifyLastLine="1"/>
    </xf>
    <xf numFmtId="0" fontId="8" fillId="0" borderId="47" xfId="2" applyFont="1" applyBorder="1" applyAlignment="1">
      <alignment horizontal="distributed" vertical="center" justifyLastLine="1"/>
    </xf>
    <xf numFmtId="0" fontId="8" fillId="0" borderId="48" xfId="2" applyFont="1" applyBorder="1" applyAlignment="1">
      <alignment horizontal="distributed" vertical="center" justifyLastLine="1"/>
    </xf>
    <xf numFmtId="0" fontId="8" fillId="0" borderId="49" xfId="2" applyFont="1" applyBorder="1" applyAlignment="1">
      <alignment horizontal="center" vertical="center" justifyLastLine="1"/>
    </xf>
    <xf numFmtId="0" fontId="8" fillId="0" borderId="50" xfId="2" applyFont="1" applyBorder="1" applyAlignment="1">
      <alignment horizontal="center" vertical="center" justifyLastLine="1"/>
    </xf>
    <xf numFmtId="0" fontId="8" fillId="0" borderId="44" xfId="2" applyFont="1" applyBorder="1" applyAlignment="1">
      <alignment horizontal="center" vertical="center" justifyLastLine="1"/>
    </xf>
    <xf numFmtId="176" fontId="8" fillId="0" borderId="50" xfId="2" applyNumberFormat="1" applyFont="1" applyBorder="1" applyAlignment="1">
      <alignment horizontal="center" vertical="center" justifyLastLine="1"/>
    </xf>
    <xf numFmtId="176" fontId="10" fillId="0" borderId="43" xfId="2" applyNumberFormat="1" applyFont="1" applyBorder="1" applyAlignment="1">
      <alignment horizontal="center" vertical="center" shrinkToFit="1"/>
    </xf>
    <xf numFmtId="176" fontId="10" fillId="0" borderId="10" xfId="2" applyNumberFormat="1" applyFont="1" applyBorder="1" applyAlignment="1">
      <alignment horizontal="center" vertical="center" shrinkToFit="1"/>
    </xf>
    <xf numFmtId="4" fontId="9" fillId="0" borderId="8" xfId="1" applyNumberFormat="1" applyFont="1" applyBorder="1" applyAlignment="1">
      <alignment horizontal="right" vertical="center"/>
    </xf>
    <xf numFmtId="4" fontId="9" fillId="0" borderId="29" xfId="1" applyNumberFormat="1" applyFont="1" applyBorder="1" applyAlignment="1">
      <alignment horizontal="right" vertical="center"/>
    </xf>
    <xf numFmtId="38" fontId="9" fillId="0" borderId="41" xfId="3" applyFont="1" applyFill="1" applyBorder="1" applyAlignment="1">
      <alignment horizontal="right" vertical="center"/>
    </xf>
    <xf numFmtId="40" fontId="9" fillId="0" borderId="12" xfId="3" applyNumberFormat="1" applyFont="1" applyFill="1" applyBorder="1" applyAlignment="1">
      <alignment horizontal="right" vertical="center"/>
    </xf>
    <xf numFmtId="38" fontId="9" fillId="0" borderId="0" xfId="1" applyNumberFormat="1" applyFont="1">
      <alignment vertical="center"/>
    </xf>
    <xf numFmtId="38" fontId="9" fillId="0" borderId="30" xfId="3" applyFont="1" applyFill="1" applyBorder="1" applyAlignment="1">
      <alignment horizontal="right" vertical="center"/>
    </xf>
    <xf numFmtId="40" fontId="9" fillId="0" borderId="13" xfId="3" applyNumberFormat="1" applyFont="1" applyFill="1" applyBorder="1" applyAlignment="1">
      <alignment horizontal="right" vertical="center"/>
    </xf>
    <xf numFmtId="38" fontId="9" fillId="0" borderId="42" xfId="3" applyFont="1" applyFill="1" applyBorder="1" applyAlignment="1">
      <alignment vertical="center"/>
    </xf>
    <xf numFmtId="38" fontId="9" fillId="0" borderId="42" xfId="3" applyFont="1" applyFill="1" applyBorder="1" applyAlignment="1">
      <alignment horizontal="right" vertical="center"/>
    </xf>
    <xf numFmtId="176" fontId="8" fillId="0" borderId="27" xfId="1" applyNumberFormat="1" applyFont="1" applyBorder="1">
      <alignment vertical="center"/>
    </xf>
    <xf numFmtId="0" fontId="8" fillId="0" borderId="27" xfId="1" applyFont="1" applyBorder="1">
      <alignment vertical="center"/>
    </xf>
    <xf numFmtId="176" fontId="8" fillId="0" borderId="27" xfId="1" applyNumberFormat="1" applyFont="1" applyBorder="1" applyAlignment="1">
      <alignment horizontal="right"/>
    </xf>
    <xf numFmtId="0" fontId="8" fillId="0" borderId="4" xfId="2" applyFont="1" applyBorder="1" applyAlignment="1">
      <alignment horizontal="center" vertical="center" justifyLastLine="1" shrinkToFit="1"/>
    </xf>
    <xf numFmtId="180" fontId="8" fillId="0" borderId="46" xfId="2" applyNumberFormat="1" applyFont="1" applyBorder="1" applyAlignment="1" applyProtection="1">
      <alignment horizontal="center" vertical="center"/>
      <protection locked="0"/>
    </xf>
    <xf numFmtId="180" fontId="8" fillId="0" borderId="47" xfId="2" applyNumberFormat="1" applyFont="1" applyBorder="1" applyAlignment="1" applyProtection="1">
      <alignment horizontal="center" vertical="center"/>
      <protection locked="0"/>
    </xf>
    <xf numFmtId="180" fontId="8" fillId="0" borderId="48" xfId="2" applyNumberFormat="1" applyFont="1" applyBorder="1" applyAlignment="1" applyProtection="1">
      <alignment horizontal="center" vertical="center"/>
      <protection locked="0"/>
    </xf>
    <xf numFmtId="180" fontId="8" fillId="0" borderId="51" xfId="2" applyNumberFormat="1" applyFont="1" applyBorder="1" applyAlignment="1" applyProtection="1">
      <alignment horizontal="center" vertical="center"/>
      <protection locked="0"/>
    </xf>
    <xf numFmtId="180" fontId="8" fillId="0" borderId="0" xfId="2" applyNumberFormat="1" applyFont="1" applyAlignment="1" applyProtection="1">
      <alignment vertical="center" justifyLastLine="1"/>
      <protection locked="0"/>
    </xf>
    <xf numFmtId="0" fontId="8" fillId="0" borderId="3" xfId="2" applyFont="1" applyBorder="1" applyAlignment="1">
      <alignment horizontal="center" vertical="center" justifyLastLine="1" shrinkToFit="1"/>
    </xf>
    <xf numFmtId="180" fontId="8" fillId="0" borderId="38" xfId="2" applyNumberFormat="1" applyFont="1" applyBorder="1" applyAlignment="1" applyProtection="1">
      <alignment horizontal="center" vertical="center" justifyLastLine="1"/>
      <protection locked="0"/>
    </xf>
    <xf numFmtId="180" fontId="8" fillId="0" borderId="0" xfId="2" applyNumberFormat="1" applyFont="1" applyAlignment="1" applyProtection="1">
      <alignment horizontal="center" vertical="center" justifyLastLine="1"/>
      <protection locked="0"/>
    </xf>
    <xf numFmtId="180" fontId="10" fillId="0" borderId="26" xfId="2" applyNumberFormat="1" applyFont="1" applyBorder="1" applyAlignment="1" applyProtection="1">
      <alignment horizontal="distributed" vertical="center" justifyLastLine="1"/>
      <protection locked="0"/>
    </xf>
    <xf numFmtId="180" fontId="10" fillId="0" borderId="38" xfId="2" applyNumberFormat="1" applyFont="1" applyBorder="1" applyAlignment="1" applyProtection="1">
      <alignment horizontal="distributed" vertical="center" justifyLastLine="1"/>
      <protection locked="0"/>
    </xf>
    <xf numFmtId="180" fontId="8" fillId="0" borderId="43" xfId="2" applyNumberFormat="1" applyFont="1" applyBorder="1" applyAlignment="1" applyProtection="1">
      <alignment horizontal="center" vertical="center" justifyLastLine="1"/>
      <protection locked="0"/>
    </xf>
    <xf numFmtId="180" fontId="8" fillId="0" borderId="50" xfId="2" applyNumberFormat="1" applyFont="1" applyBorder="1" applyAlignment="1" applyProtection="1">
      <alignment horizontal="center" vertical="center" justifyLastLine="1"/>
      <protection locked="0"/>
    </xf>
    <xf numFmtId="180" fontId="10" fillId="0" borderId="52" xfId="2" applyNumberFormat="1" applyFont="1" applyBorder="1" applyAlignment="1" applyProtection="1">
      <alignment horizontal="center" vertical="center" shrinkToFit="1"/>
      <protection locked="0"/>
    </xf>
    <xf numFmtId="180" fontId="10" fillId="0" borderId="53" xfId="2" applyNumberFormat="1" applyFont="1" applyBorder="1" applyAlignment="1" applyProtection="1">
      <alignment horizontal="center" vertical="center" shrinkToFit="1"/>
      <protection locked="0"/>
    </xf>
    <xf numFmtId="180" fontId="10" fillId="0" borderId="10" xfId="2" applyNumberFormat="1" applyFont="1" applyBorder="1" applyAlignment="1" applyProtection="1">
      <alignment horizontal="distributed" vertical="center" justifyLastLine="1"/>
      <protection locked="0"/>
    </xf>
    <xf numFmtId="180" fontId="8" fillId="0" borderId="49" xfId="2" applyNumberFormat="1" applyFont="1" applyBorder="1" applyAlignment="1" applyProtection="1">
      <alignment horizontal="distributed" vertical="center" justifyLastLine="1"/>
      <protection locked="0"/>
    </xf>
    <xf numFmtId="180" fontId="8" fillId="0" borderId="44" xfId="2" applyNumberFormat="1" applyFont="1" applyBorder="1" applyAlignment="1" applyProtection="1">
      <alignment horizontal="distributed" vertical="center" justifyLastLine="1"/>
      <protection locked="0"/>
    </xf>
    <xf numFmtId="180" fontId="8" fillId="0" borderId="50" xfId="2" applyNumberFormat="1" applyFont="1" applyBorder="1" applyAlignment="1" applyProtection="1">
      <alignment horizontal="distributed" vertical="center" justifyLastLine="1"/>
      <protection locked="0"/>
    </xf>
    <xf numFmtId="180" fontId="8" fillId="0" borderId="44" xfId="2" applyNumberFormat="1" applyFont="1" applyBorder="1" applyAlignment="1" applyProtection="1">
      <alignment horizontal="center" vertical="center" justifyLastLine="1"/>
      <protection locked="0"/>
    </xf>
    <xf numFmtId="180" fontId="10" fillId="0" borderId="43" xfId="2" applyNumberFormat="1" applyFont="1" applyBorder="1" applyAlignment="1">
      <alignment horizontal="center" vertical="center" shrinkToFit="1"/>
    </xf>
    <xf numFmtId="180" fontId="10" fillId="0" borderId="50" xfId="2" applyNumberFormat="1" applyFont="1" applyBorder="1" applyAlignment="1">
      <alignment horizontal="center" vertical="center" shrinkToFit="1"/>
    </xf>
    <xf numFmtId="180" fontId="10" fillId="0" borderId="17" xfId="2" applyNumberFormat="1" applyFont="1" applyBorder="1" applyAlignment="1" applyProtection="1">
      <alignment horizontal="distributed" vertical="center" justifyLastLine="1"/>
      <protection locked="0"/>
    </xf>
    <xf numFmtId="180" fontId="8" fillId="0" borderId="0" xfId="2" applyNumberFormat="1" applyFont="1" applyAlignment="1" applyProtection="1">
      <alignment horizontal="distributed" vertical="center" justifyLastLine="1"/>
      <protection locked="0"/>
    </xf>
    <xf numFmtId="0" fontId="9" fillId="0" borderId="6" xfId="1" applyFont="1" applyBorder="1">
      <alignment vertical="center"/>
    </xf>
    <xf numFmtId="38" fontId="9" fillId="0" borderId="6" xfId="3" applyFont="1" applyFill="1" applyBorder="1" applyAlignment="1">
      <alignment horizontal="right" vertical="center"/>
    </xf>
    <xf numFmtId="38" fontId="9" fillId="0" borderId="22" xfId="3" applyFont="1" applyFill="1" applyBorder="1" applyAlignment="1">
      <alignment horizontal="right" vertical="center"/>
    </xf>
    <xf numFmtId="38" fontId="9" fillId="0" borderId="13" xfId="3" applyFont="1" applyFill="1" applyBorder="1" applyAlignment="1">
      <alignment horizontal="right" vertical="center"/>
    </xf>
    <xf numFmtId="38" fontId="9" fillId="0" borderId="6" xfId="3" applyFont="1" applyFill="1" applyBorder="1" applyAlignment="1">
      <alignment horizontal="right" vertical="center"/>
    </xf>
    <xf numFmtId="38" fontId="9" fillId="0" borderId="22" xfId="3" applyFont="1" applyFill="1" applyBorder="1" applyAlignment="1">
      <alignment horizontal="right" vertical="center"/>
    </xf>
    <xf numFmtId="38" fontId="9" fillId="0" borderId="12" xfId="3" applyFont="1" applyFill="1" applyBorder="1" applyAlignment="1">
      <alignment horizontal="right" vertical="center"/>
    </xf>
    <xf numFmtId="38" fontId="9" fillId="0" borderId="13" xfId="1" applyNumberFormat="1" applyFont="1" applyBorder="1" applyAlignment="1">
      <alignment horizontal="right" vertical="center"/>
    </xf>
    <xf numFmtId="0" fontId="25" fillId="0" borderId="6" xfId="1" applyFont="1" applyBorder="1" applyAlignment="1">
      <alignment horizontal="center" vertical="center" shrinkToFit="1"/>
    </xf>
    <xf numFmtId="38" fontId="9" fillId="0" borderId="6" xfId="3" applyFont="1" applyFill="1" applyBorder="1" applyAlignment="1">
      <alignment horizontal="right" vertical="center" shrinkToFit="1"/>
    </xf>
    <xf numFmtId="38" fontId="9" fillId="0" borderId="22" xfId="3" applyFont="1" applyFill="1" applyBorder="1" applyAlignment="1">
      <alignment horizontal="right" vertical="center" shrinkToFit="1"/>
    </xf>
    <xf numFmtId="38" fontId="9" fillId="0" borderId="41" xfId="3" applyFont="1" applyFill="1" applyBorder="1" applyAlignment="1">
      <alignment horizontal="right" vertical="center" shrinkToFit="1"/>
    </xf>
    <xf numFmtId="38" fontId="9" fillId="0" borderId="29" xfId="3" applyFont="1" applyFill="1" applyBorder="1" applyAlignment="1">
      <alignment horizontal="right" vertical="center" shrinkToFit="1"/>
    </xf>
    <xf numFmtId="38" fontId="9" fillId="0" borderId="30" xfId="3" applyFont="1" applyFill="1" applyBorder="1" applyAlignment="1">
      <alignment horizontal="right" vertical="center" shrinkToFit="1"/>
    </xf>
    <xf numFmtId="38" fontId="9" fillId="0" borderId="13" xfId="3" applyFont="1" applyFill="1" applyBorder="1" applyAlignment="1">
      <alignment horizontal="right" vertical="center" shrinkToFit="1"/>
    </xf>
    <xf numFmtId="38" fontId="9" fillId="0" borderId="6" xfId="3" applyFont="1" applyFill="1" applyBorder="1" applyAlignment="1">
      <alignment horizontal="right" vertical="center" shrinkToFit="1"/>
    </xf>
    <xf numFmtId="38" fontId="9" fillId="0" borderId="22" xfId="3" applyFont="1" applyFill="1" applyBorder="1" applyAlignment="1">
      <alignment horizontal="right" vertical="center" shrinkToFit="1"/>
    </xf>
    <xf numFmtId="38" fontId="9" fillId="0" borderId="12" xfId="3" applyFont="1" applyFill="1" applyBorder="1" applyAlignment="1">
      <alignment horizontal="right" vertical="center" shrinkToFit="1"/>
    </xf>
    <xf numFmtId="38" fontId="9" fillId="0" borderId="13" xfId="1" applyNumberFormat="1" applyFont="1" applyBorder="1" applyAlignment="1">
      <alignment horizontal="right" vertical="center" shrinkToFit="1"/>
    </xf>
    <xf numFmtId="176" fontId="8" fillId="0" borderId="0" xfId="2" applyNumberFormat="1" applyFont="1" applyAlignment="1">
      <alignment horizontal="left" vertical="center"/>
    </xf>
    <xf numFmtId="0" fontId="27" fillId="0" borderId="0" xfId="2" applyFont="1" applyAlignment="1">
      <alignment vertical="center"/>
    </xf>
    <xf numFmtId="181" fontId="11" fillId="0" borderId="0" xfId="1" applyNumberFormat="1" applyFont="1">
      <alignment vertical="center"/>
    </xf>
    <xf numFmtId="180" fontId="8" fillId="0" borderId="0" xfId="2" applyNumberFormat="1" applyFont="1" applyAlignment="1">
      <alignment horizontal="right"/>
    </xf>
    <xf numFmtId="180" fontId="8" fillId="0" borderId="5" xfId="2" applyNumberFormat="1" applyFont="1" applyBorder="1" applyAlignment="1">
      <alignment horizontal="center" vertical="center"/>
    </xf>
    <xf numFmtId="180" fontId="8" fillId="0" borderId="15" xfId="2" applyNumberFormat="1" applyFont="1" applyBorder="1" applyAlignment="1">
      <alignment horizontal="center" vertical="center"/>
    </xf>
    <xf numFmtId="180" fontId="8" fillId="0" borderId="19" xfId="2" applyNumberFormat="1" applyFont="1" applyBorder="1" applyAlignment="1">
      <alignment horizontal="center" vertical="center"/>
    </xf>
    <xf numFmtId="180" fontId="8" fillId="0" borderId="23" xfId="2" applyNumberFormat="1" applyFont="1" applyBorder="1" applyAlignment="1">
      <alignment horizontal="center" vertical="center"/>
    </xf>
    <xf numFmtId="180" fontId="8" fillId="0" borderId="9" xfId="2" applyNumberFormat="1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 shrinkToFit="1"/>
    </xf>
    <xf numFmtId="181" fontId="10" fillId="0" borderId="4" xfId="2" applyNumberFormat="1" applyFont="1" applyBorder="1" applyAlignment="1">
      <alignment horizontal="center" vertical="center" wrapText="1"/>
    </xf>
    <xf numFmtId="0" fontId="8" fillId="0" borderId="54" xfId="1" applyFont="1" applyBorder="1" applyAlignment="1">
      <alignment horizontal="center" vertical="center"/>
    </xf>
    <xf numFmtId="180" fontId="8" fillId="0" borderId="20" xfId="2" applyNumberFormat="1" applyFont="1" applyBorder="1" applyAlignment="1">
      <alignment horizontal="center" vertical="center"/>
    </xf>
    <xf numFmtId="180" fontId="8" fillId="0" borderId="26" xfId="2" applyNumberFormat="1" applyFont="1" applyBorder="1" applyAlignment="1">
      <alignment horizontal="center" vertical="center"/>
    </xf>
    <xf numFmtId="180" fontId="8" fillId="0" borderId="10" xfId="2" applyNumberFormat="1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 shrinkToFit="1"/>
    </xf>
    <xf numFmtId="181" fontId="10" fillId="0" borderId="1" xfId="2" applyNumberFormat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shrinkToFit="1"/>
    </xf>
    <xf numFmtId="180" fontId="8" fillId="0" borderId="21" xfId="2" applyNumberFormat="1" applyFont="1" applyBorder="1" applyAlignment="1">
      <alignment horizontal="center" vertical="center"/>
    </xf>
    <xf numFmtId="180" fontId="8" fillId="0" borderId="24" xfId="2" applyNumberFormat="1" applyFont="1" applyBorder="1" applyAlignment="1">
      <alignment horizontal="center" vertical="center"/>
    </xf>
    <xf numFmtId="180" fontId="8" fillId="0" borderId="11" xfId="2" applyNumberFormat="1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 shrinkToFit="1"/>
    </xf>
    <xf numFmtId="181" fontId="10" fillId="0" borderId="3" xfId="2" applyNumberFormat="1" applyFont="1" applyBorder="1" applyAlignment="1">
      <alignment horizontal="center" vertical="center" wrapText="1"/>
    </xf>
    <xf numFmtId="180" fontId="9" fillId="0" borderId="5" xfId="2" applyNumberFormat="1" applyFont="1" applyBorder="1" applyAlignment="1">
      <alignment vertical="center"/>
    </xf>
    <xf numFmtId="180" fontId="9" fillId="0" borderId="23" xfId="2" applyNumberFormat="1" applyFont="1" applyBorder="1" applyAlignment="1">
      <alignment vertical="center"/>
    </xf>
    <xf numFmtId="182" fontId="9" fillId="0" borderId="4" xfId="2" applyNumberFormat="1" applyFont="1" applyBorder="1" applyAlignment="1">
      <alignment vertical="center"/>
    </xf>
    <xf numFmtId="180" fontId="8" fillId="0" borderId="10" xfId="1" applyNumberFormat="1" applyFont="1" applyBorder="1">
      <alignment vertical="center"/>
    </xf>
    <xf numFmtId="180" fontId="8" fillId="0" borderId="26" xfId="2" applyNumberFormat="1" applyFont="1" applyBorder="1" applyAlignment="1">
      <alignment vertical="center"/>
    </xf>
    <xf numFmtId="182" fontId="8" fillId="0" borderId="1" xfId="2" applyNumberFormat="1" applyFont="1" applyBorder="1" applyAlignment="1">
      <alignment vertical="center"/>
    </xf>
    <xf numFmtId="180" fontId="8" fillId="0" borderId="11" xfId="1" applyNumberFormat="1" applyFont="1" applyBorder="1">
      <alignment vertical="center"/>
    </xf>
    <xf numFmtId="182" fontId="8" fillId="0" borderId="3" xfId="2" applyNumberFormat="1" applyFont="1" applyBorder="1" applyAlignment="1">
      <alignment vertical="center"/>
    </xf>
    <xf numFmtId="180" fontId="9" fillId="0" borderId="8" xfId="1" applyNumberFormat="1" applyFont="1" applyBorder="1">
      <alignment vertical="center"/>
    </xf>
    <xf numFmtId="180" fontId="9" fillId="0" borderId="12" xfId="1" applyNumberFormat="1" applyFont="1" applyBorder="1">
      <alignment vertical="center"/>
    </xf>
    <xf numFmtId="180" fontId="9" fillId="0" borderId="22" xfId="1" applyNumberFormat="1" applyFont="1" applyBorder="1">
      <alignment vertical="center"/>
    </xf>
    <xf numFmtId="180" fontId="9" fillId="0" borderId="30" xfId="1" applyNumberFormat="1" applyFont="1" applyBorder="1">
      <alignment vertical="center"/>
    </xf>
    <xf numFmtId="180" fontId="9" fillId="0" borderId="6" xfId="1" applyNumberFormat="1" applyFont="1" applyBorder="1">
      <alignment vertical="center"/>
    </xf>
    <xf numFmtId="182" fontId="9" fillId="0" borderId="6" xfId="1" applyNumberFormat="1" applyFont="1" applyBorder="1">
      <alignment vertical="center"/>
    </xf>
    <xf numFmtId="0" fontId="8" fillId="0" borderId="2" xfId="1" applyFont="1" applyBorder="1">
      <alignment vertical="center"/>
    </xf>
    <xf numFmtId="0" fontId="9" fillId="0" borderId="42" xfId="2" applyFont="1" applyBorder="1" applyAlignment="1">
      <alignment horizontal="center" vertical="center"/>
    </xf>
    <xf numFmtId="180" fontId="9" fillId="0" borderId="42" xfId="1" applyNumberFormat="1" applyFont="1" applyBorder="1">
      <alignment vertical="center"/>
    </xf>
    <xf numFmtId="180" fontId="28" fillId="0" borderId="42" xfId="1" applyNumberFormat="1" applyFont="1" applyBorder="1">
      <alignment vertical="center"/>
    </xf>
    <xf numFmtId="182" fontId="9" fillId="0" borderId="42" xfId="1" applyNumberFormat="1" applyFont="1" applyBorder="1">
      <alignment vertical="center"/>
    </xf>
    <xf numFmtId="180" fontId="8" fillId="0" borderId="23" xfId="2" applyNumberFormat="1" applyFont="1" applyBorder="1" applyAlignment="1">
      <alignment horizontal="center" vertical="center"/>
    </xf>
    <xf numFmtId="180" fontId="8" fillId="0" borderId="26" xfId="2" applyNumberFormat="1" applyFont="1" applyBorder="1" applyAlignment="1">
      <alignment horizontal="center" vertical="center"/>
    </xf>
    <xf numFmtId="180" fontId="8" fillId="0" borderId="24" xfId="2" applyNumberFormat="1" applyFont="1" applyBorder="1" applyAlignment="1">
      <alignment horizontal="center" vertical="center"/>
    </xf>
    <xf numFmtId="180" fontId="9" fillId="0" borderId="0" xfId="1" applyNumberFormat="1" applyFont="1">
      <alignment vertical="center"/>
    </xf>
    <xf numFmtId="182" fontId="8" fillId="0" borderId="0" xfId="1" applyNumberFormat="1" applyFont="1" applyAlignment="1">
      <alignment horizontal="right" vertical="center"/>
    </xf>
    <xf numFmtId="182" fontId="9" fillId="0" borderId="0" xfId="1" applyNumberFormat="1" applyFont="1">
      <alignment vertical="center"/>
    </xf>
    <xf numFmtId="0" fontId="8" fillId="0" borderId="5" xfId="2" applyFont="1" applyBorder="1" applyAlignment="1">
      <alignment horizontal="distributed" vertical="center" justifyLastLine="1"/>
    </xf>
    <xf numFmtId="0" fontId="8" fillId="0" borderId="4" xfId="2" applyFont="1" applyBorder="1" applyAlignment="1">
      <alignment horizontal="distributed" vertical="center" wrapText="1" justifyLastLine="1"/>
    </xf>
    <xf numFmtId="0" fontId="8" fillId="0" borderId="13" xfId="2" applyFont="1" applyBorder="1" applyAlignment="1">
      <alignment horizontal="distributed" vertical="center" justifyLastLine="1"/>
    </xf>
    <xf numFmtId="0" fontId="8" fillId="0" borderId="7" xfId="2" applyFont="1" applyBorder="1" applyAlignment="1">
      <alignment horizontal="distributed" vertical="center" justifyLastLine="1"/>
    </xf>
    <xf numFmtId="0" fontId="8" fillId="0" borderId="22" xfId="2" applyFont="1" applyBorder="1" applyAlignment="1">
      <alignment horizontal="distributed" vertical="center" justifyLastLine="1"/>
    </xf>
    <xf numFmtId="0" fontId="8" fillId="0" borderId="30" xfId="2" applyFont="1" applyBorder="1" applyAlignment="1">
      <alignment horizontal="distributed" vertical="center" justifyLastLine="1"/>
    </xf>
    <xf numFmtId="0" fontId="8" fillId="0" borderId="12" xfId="2" applyFont="1" applyBorder="1" applyAlignment="1">
      <alignment horizontal="distributed" vertical="center" justifyLastLine="1"/>
    </xf>
    <xf numFmtId="0" fontId="9" fillId="0" borderId="6" xfId="2" applyFont="1" applyBorder="1" applyAlignment="1">
      <alignment vertical="center"/>
    </xf>
    <xf numFmtId="0" fontId="9" fillId="0" borderId="29" xfId="2" applyFont="1" applyBorder="1" applyAlignment="1">
      <alignment vertical="center"/>
    </xf>
    <xf numFmtId="0" fontId="9" fillId="0" borderId="30" xfId="2" applyFont="1" applyBorder="1" applyAlignment="1">
      <alignment vertical="center"/>
    </xf>
    <xf numFmtId="0" fontId="9" fillId="0" borderId="12" xfId="2" applyFont="1" applyBorder="1" applyAlignment="1">
      <alignment vertical="center"/>
    </xf>
    <xf numFmtId="49" fontId="8" fillId="0" borderId="6" xfId="2" applyNumberFormat="1" applyFont="1" applyBorder="1" applyAlignment="1">
      <alignment horizontal="right" vertical="center"/>
    </xf>
    <xf numFmtId="0" fontId="8" fillId="0" borderId="6" xfId="2" applyFont="1" applyBorder="1" applyAlignment="1">
      <alignment vertical="center"/>
    </xf>
    <xf numFmtId="0" fontId="8" fillId="0" borderId="29" xfId="2" applyFont="1" applyBorder="1" applyAlignment="1">
      <alignment vertical="center"/>
    </xf>
    <xf numFmtId="0" fontId="8" fillId="0" borderId="30" xfId="2" applyFont="1" applyBorder="1" applyAlignment="1">
      <alignment vertical="center"/>
    </xf>
    <xf numFmtId="0" fontId="8" fillId="0" borderId="30" xfId="2" applyFont="1" applyBorder="1" applyAlignment="1">
      <alignment horizontal="right" vertical="center"/>
    </xf>
    <xf numFmtId="0" fontId="8" fillId="0" borderId="12" xfId="2" applyFont="1" applyBorder="1" applyAlignment="1">
      <alignment horizontal="right" vertical="center"/>
    </xf>
    <xf numFmtId="49" fontId="8" fillId="0" borderId="8" xfId="2" applyNumberFormat="1" applyFont="1" applyBorder="1" applyAlignment="1">
      <alignment horizontal="right" vertical="center"/>
    </xf>
    <xf numFmtId="49" fontId="9" fillId="0" borderId="8" xfId="2" applyNumberFormat="1" applyFont="1" applyBorder="1" applyAlignment="1">
      <alignment horizontal="center" vertical="center"/>
    </xf>
    <xf numFmtId="0" fontId="9" fillId="0" borderId="22" xfId="2" applyFont="1" applyBorder="1" applyAlignment="1">
      <alignment vertical="center"/>
    </xf>
    <xf numFmtId="0" fontId="8" fillId="0" borderId="20" xfId="2" applyFont="1" applyBorder="1" applyAlignment="1">
      <alignment vertical="center"/>
    </xf>
    <xf numFmtId="0" fontId="8" fillId="0" borderId="26" xfId="2" applyFont="1" applyBorder="1" applyAlignment="1">
      <alignment vertical="center"/>
    </xf>
    <xf numFmtId="0" fontId="8" fillId="0" borderId="3" xfId="2" applyFont="1" applyBorder="1" applyAlignment="1">
      <alignment vertical="center"/>
    </xf>
    <xf numFmtId="0" fontId="8" fillId="0" borderId="21" xfId="2" applyFont="1" applyBorder="1" applyAlignment="1">
      <alignment vertical="center"/>
    </xf>
    <xf numFmtId="0" fontId="8" fillId="0" borderId="24" xfId="2" applyFont="1" applyBorder="1" applyAlignment="1">
      <alignment vertical="center"/>
    </xf>
    <xf numFmtId="49" fontId="9" fillId="0" borderId="5" xfId="2" applyNumberFormat="1" applyFont="1" applyBorder="1" applyAlignment="1">
      <alignment horizontal="center" vertical="center"/>
    </xf>
    <xf numFmtId="0" fontId="9" fillId="0" borderId="4" xfId="2" applyFont="1" applyBorder="1" applyAlignment="1">
      <alignment vertical="center"/>
    </xf>
    <xf numFmtId="0" fontId="9" fillId="0" borderId="19" xfId="2" applyFont="1" applyBorder="1" applyAlignment="1">
      <alignment vertical="center"/>
    </xf>
    <xf numFmtId="0" fontId="9" fillId="0" borderId="23" xfId="2" applyFont="1" applyBorder="1" applyAlignment="1">
      <alignment vertical="center"/>
    </xf>
    <xf numFmtId="0" fontId="9" fillId="0" borderId="9" xfId="2" applyFont="1" applyBorder="1" applyAlignment="1">
      <alignment vertical="center"/>
    </xf>
    <xf numFmtId="0" fontId="8" fillId="0" borderId="10" xfId="2" applyFont="1" applyBorder="1" applyAlignment="1">
      <alignment horizontal="right" vertical="center"/>
    </xf>
    <xf numFmtId="0" fontId="29" fillId="0" borderId="0" xfId="2" applyFont="1"/>
    <xf numFmtId="0" fontId="8" fillId="0" borderId="0" xfId="1" applyFont="1" applyAlignment="1">
      <alignment horizontal="right"/>
    </xf>
    <xf numFmtId="0" fontId="7" fillId="0" borderId="5" xfId="2" applyFont="1" applyBorder="1" applyAlignment="1">
      <alignment horizontal="distributed" vertical="center" justifyLastLine="1"/>
    </xf>
    <xf numFmtId="0" fontId="7" fillId="0" borderId="6" xfId="1" applyFont="1" applyBorder="1" applyAlignment="1">
      <alignment horizontal="distributed" vertical="center" justifyLastLine="1"/>
    </xf>
    <xf numFmtId="0" fontId="7" fillId="0" borderId="19" xfId="2" applyFont="1" applyBorder="1" applyAlignment="1">
      <alignment horizontal="distributed" vertical="center" justifyLastLine="1"/>
    </xf>
    <xf numFmtId="0" fontId="7" fillId="0" borderId="23" xfId="2" applyFont="1" applyBorder="1" applyAlignment="1">
      <alignment horizontal="distributed" vertical="center" justifyLastLine="1"/>
    </xf>
    <xf numFmtId="0" fontId="7" fillId="0" borderId="9" xfId="2" applyFont="1" applyBorder="1" applyAlignment="1">
      <alignment horizontal="distributed" vertical="center" justifyLastLine="1"/>
    </xf>
    <xf numFmtId="0" fontId="9" fillId="0" borderId="4" xfId="1" applyFont="1" applyBorder="1">
      <alignment vertical="center"/>
    </xf>
    <xf numFmtId="0" fontId="9" fillId="0" borderId="19" xfId="1" applyFont="1" applyBorder="1">
      <alignment vertical="center"/>
    </xf>
    <xf numFmtId="0" fontId="9" fillId="0" borderId="23" xfId="1" applyFont="1" applyBorder="1">
      <alignment vertical="center"/>
    </xf>
    <xf numFmtId="0" fontId="9" fillId="0" borderId="9" xfId="1" applyFont="1" applyBorder="1">
      <alignment vertical="center"/>
    </xf>
    <xf numFmtId="0" fontId="8" fillId="0" borderId="1" xfId="1" applyFont="1" applyBorder="1">
      <alignment vertical="center"/>
    </xf>
    <xf numFmtId="0" fontId="8" fillId="0" borderId="26" xfId="2" applyFont="1" applyBorder="1" applyAlignment="1">
      <alignment horizontal="right" vertical="center"/>
    </xf>
    <xf numFmtId="0" fontId="8" fillId="0" borderId="3" xfId="1" applyFont="1" applyBorder="1">
      <alignment vertical="center"/>
    </xf>
    <xf numFmtId="0" fontId="9" fillId="0" borderId="22" xfId="1" applyFont="1" applyBorder="1">
      <alignment vertical="center"/>
    </xf>
    <xf numFmtId="0" fontId="9" fillId="0" borderId="30" xfId="1" applyFont="1" applyBorder="1">
      <alignment vertical="center"/>
    </xf>
    <xf numFmtId="0" fontId="9" fillId="0" borderId="12" xfId="1" applyFont="1" applyBorder="1">
      <alignment vertical="center"/>
    </xf>
    <xf numFmtId="49" fontId="30" fillId="0" borderId="8" xfId="2" applyNumberFormat="1" applyFont="1" applyBorder="1" applyAlignment="1">
      <alignment horizontal="center" vertical="center"/>
    </xf>
    <xf numFmtId="0" fontId="30" fillId="0" borderId="6" xfId="1" applyFont="1" applyBorder="1">
      <alignment vertical="center"/>
    </xf>
    <xf numFmtId="0" fontId="30" fillId="0" borderId="22" xfId="1" applyFont="1" applyBorder="1">
      <alignment vertical="center"/>
    </xf>
    <xf numFmtId="0" fontId="30" fillId="0" borderId="30" xfId="1" applyFont="1" applyBorder="1">
      <alignment vertical="center"/>
    </xf>
    <xf numFmtId="0" fontId="30" fillId="0" borderId="12" xfId="1" applyFont="1" applyBorder="1">
      <alignment vertical="center"/>
    </xf>
    <xf numFmtId="49" fontId="7" fillId="0" borderId="1" xfId="2" applyNumberFormat="1" applyFont="1" applyBorder="1" applyAlignment="1">
      <alignment horizontal="right" vertical="center"/>
    </xf>
    <xf numFmtId="0" fontId="30" fillId="0" borderId="1" xfId="1" applyFont="1" applyBorder="1">
      <alignment vertical="center"/>
    </xf>
    <xf numFmtId="0" fontId="30" fillId="0" borderId="20" xfId="1" applyFont="1" applyBorder="1">
      <alignment vertical="center"/>
    </xf>
    <xf numFmtId="0" fontId="30" fillId="0" borderId="26" xfId="1" applyFont="1" applyBorder="1">
      <alignment vertical="center"/>
    </xf>
    <xf numFmtId="0" fontId="30" fillId="0" borderId="16" xfId="1" applyFont="1" applyBorder="1">
      <alignment vertical="center"/>
    </xf>
    <xf numFmtId="49" fontId="7" fillId="0" borderId="3" xfId="2" applyNumberFormat="1" applyFont="1" applyBorder="1" applyAlignment="1">
      <alignment horizontal="right" vertical="center"/>
    </xf>
    <xf numFmtId="0" fontId="30" fillId="0" borderId="3" xfId="1" applyFont="1" applyBorder="1">
      <alignment vertical="center"/>
    </xf>
    <xf numFmtId="0" fontId="30" fillId="0" borderId="21" xfId="1" applyFont="1" applyBorder="1">
      <alignment vertical="center"/>
    </xf>
    <xf numFmtId="0" fontId="30" fillId="0" borderId="24" xfId="1" applyFont="1" applyBorder="1">
      <alignment vertical="center"/>
    </xf>
    <xf numFmtId="0" fontId="30" fillId="0" borderId="17" xfId="1" applyFont="1" applyBorder="1">
      <alignment vertical="center"/>
    </xf>
    <xf numFmtId="49" fontId="30" fillId="0" borderId="5" xfId="2" applyNumberFormat="1" applyFont="1" applyBorder="1" applyAlignment="1">
      <alignment horizontal="center" vertical="center"/>
    </xf>
    <xf numFmtId="0" fontId="30" fillId="0" borderId="4" xfId="1" applyFont="1" applyBorder="1">
      <alignment vertical="center"/>
    </xf>
    <xf numFmtId="0" fontId="30" fillId="0" borderId="19" xfId="1" applyFont="1" applyBorder="1">
      <alignment vertical="center"/>
    </xf>
    <xf numFmtId="0" fontId="30" fillId="0" borderId="23" xfId="1" applyFont="1" applyBorder="1">
      <alignment vertical="center"/>
    </xf>
    <xf numFmtId="0" fontId="30" fillId="0" borderId="9" xfId="1" applyFont="1" applyBorder="1">
      <alignment vertical="center"/>
    </xf>
    <xf numFmtId="49" fontId="7" fillId="0" borderId="2" xfId="2" applyNumberFormat="1" applyFont="1" applyBorder="1" applyAlignment="1">
      <alignment horizontal="right" vertical="center"/>
    </xf>
    <xf numFmtId="0" fontId="7" fillId="0" borderId="1" xfId="1" applyFont="1" applyBorder="1">
      <alignment vertical="center"/>
    </xf>
    <xf numFmtId="0" fontId="7" fillId="0" borderId="20" xfId="2" applyFont="1" applyBorder="1" applyAlignment="1">
      <alignment vertical="center"/>
    </xf>
    <xf numFmtId="0" fontId="7" fillId="0" borderId="26" xfId="2" applyFont="1" applyBorder="1" applyAlignment="1">
      <alignment horizontal="right" vertical="center"/>
    </xf>
    <xf numFmtId="0" fontId="7" fillId="0" borderId="10" xfId="2" applyFont="1" applyBorder="1" applyAlignment="1">
      <alignment horizontal="right" vertical="center"/>
    </xf>
    <xf numFmtId="49" fontId="7" fillId="0" borderId="7" xfId="2" applyNumberFormat="1" applyFont="1" applyBorder="1" applyAlignment="1">
      <alignment horizontal="right" vertical="center"/>
    </xf>
    <xf numFmtId="0" fontId="7" fillId="0" borderId="3" xfId="1" applyFont="1" applyBorder="1">
      <alignment vertical="center"/>
    </xf>
    <xf numFmtId="0" fontId="7" fillId="0" borderId="21" xfId="2" applyFont="1" applyBorder="1" applyAlignment="1">
      <alignment vertical="center"/>
    </xf>
    <xf numFmtId="0" fontId="7" fillId="0" borderId="24" xfId="2" applyFont="1" applyBorder="1" applyAlignment="1">
      <alignment horizontal="right" vertical="center"/>
    </xf>
    <xf numFmtId="0" fontId="7" fillId="0" borderId="11" xfId="2" applyFont="1" applyBorder="1" applyAlignment="1">
      <alignment horizontal="right" vertical="center"/>
    </xf>
    <xf numFmtId="0" fontId="8" fillId="0" borderId="6" xfId="1" applyFont="1" applyBorder="1" applyAlignment="1">
      <alignment horizontal="distributed" vertical="center" justifyLastLine="1"/>
    </xf>
    <xf numFmtId="0" fontId="8" fillId="0" borderId="8" xfId="1" applyFont="1" applyBorder="1" applyAlignment="1">
      <alignment vertical="center" shrinkToFit="1"/>
    </xf>
    <xf numFmtId="0" fontId="8" fillId="0" borderId="14" xfId="1" applyFont="1" applyBorder="1" applyAlignment="1">
      <alignment vertical="center" shrinkToFit="1"/>
    </xf>
    <xf numFmtId="0" fontId="8" fillId="0" borderId="13" xfId="1" applyFont="1" applyBorder="1" applyAlignment="1">
      <alignment vertical="center" shrinkToFit="1"/>
    </xf>
    <xf numFmtId="0" fontId="10" fillId="0" borderId="6" xfId="1" applyFont="1" applyBorder="1" applyAlignment="1">
      <alignment horizontal="distributed" vertical="center" wrapText="1" justifyLastLine="1"/>
    </xf>
    <xf numFmtId="0" fontId="8" fillId="0" borderId="6" xfId="1" applyFont="1" applyBorder="1" applyAlignment="1">
      <alignment horizontal="center" vertical="center" justifyLastLine="1"/>
    </xf>
    <xf numFmtId="0" fontId="8" fillId="0" borderId="22" xfId="1" applyFont="1" applyBorder="1" applyAlignment="1">
      <alignment horizontal="distributed" vertical="center" justifyLastLine="1"/>
    </xf>
    <xf numFmtId="0" fontId="8" fillId="0" borderId="30" xfId="1" applyFont="1" applyBorder="1" applyAlignment="1">
      <alignment horizontal="distributed" vertical="center" justifyLastLine="1"/>
    </xf>
    <xf numFmtId="0" fontId="8" fillId="0" borderId="12" xfId="1" applyFont="1" applyBorder="1" applyAlignment="1">
      <alignment horizontal="distributed" vertical="center" justifyLastLine="1"/>
    </xf>
    <xf numFmtId="0" fontId="8" fillId="0" borderId="34" xfId="1" applyFont="1" applyBorder="1" applyAlignment="1">
      <alignment horizontal="distributed" vertical="center" justifyLastLine="1"/>
    </xf>
    <xf numFmtId="0" fontId="8" fillId="0" borderId="9" xfId="1" applyFont="1" applyBorder="1" applyAlignment="1">
      <alignment horizontal="center" vertical="center" justifyLastLine="1"/>
    </xf>
    <xf numFmtId="0" fontId="31" fillId="0" borderId="30" xfId="1" applyFont="1" applyBorder="1" applyAlignment="1">
      <alignment horizontal="distributed" vertical="center" wrapText="1" justifyLastLine="1"/>
    </xf>
    <xf numFmtId="0" fontId="8" fillId="0" borderId="23" xfId="1" applyFont="1" applyBorder="1" applyAlignment="1">
      <alignment horizontal="center" vertical="center" wrapText="1" shrinkToFit="1"/>
    </xf>
    <xf numFmtId="0" fontId="8" fillId="0" borderId="24" xfId="1" applyFont="1" applyBorder="1" applyAlignment="1">
      <alignment horizontal="distributed" vertical="center" justifyLastLine="1"/>
    </xf>
    <xf numFmtId="0" fontId="8" fillId="0" borderId="11" xfId="1" applyFont="1" applyBorder="1" applyAlignment="1">
      <alignment horizontal="center" vertical="center" justifyLastLine="1"/>
    </xf>
    <xf numFmtId="0" fontId="8" fillId="0" borderId="24" xfId="1" applyFont="1" applyBorder="1" applyAlignment="1">
      <alignment horizontal="center" vertical="center" shrinkToFit="1"/>
    </xf>
    <xf numFmtId="180" fontId="25" fillId="0" borderId="6" xfId="1" applyNumberFormat="1" applyFont="1" applyBorder="1" applyAlignment="1">
      <alignment horizontal="center" vertical="center"/>
    </xf>
    <xf numFmtId="180" fontId="9" fillId="0" borderId="13" xfId="1" applyNumberFormat="1" applyFont="1" applyBorder="1">
      <alignment vertical="center"/>
    </xf>
    <xf numFmtId="38" fontId="25" fillId="0" borderId="6" xfId="4" applyFont="1" applyBorder="1" applyAlignment="1">
      <alignment horizontal="center" vertical="center"/>
    </xf>
    <xf numFmtId="38" fontId="9" fillId="0" borderId="6" xfId="4" applyFont="1" applyBorder="1">
      <alignment vertical="center"/>
    </xf>
    <xf numFmtId="38" fontId="9" fillId="0" borderId="22" xfId="4" applyFont="1" applyBorder="1">
      <alignment vertical="center"/>
    </xf>
    <xf numFmtId="38" fontId="9" fillId="0" borderId="30" xfId="4" applyFont="1" applyBorder="1">
      <alignment vertical="center"/>
    </xf>
    <xf numFmtId="38" fontId="9" fillId="0" borderId="12" xfId="4" applyFont="1" applyBorder="1">
      <alignment vertical="center"/>
    </xf>
    <xf numFmtId="38" fontId="9" fillId="0" borderId="13" xfId="4" applyFont="1" applyBorder="1">
      <alignment vertical="center"/>
    </xf>
    <xf numFmtId="38" fontId="9" fillId="0" borderId="0" xfId="4" applyFont="1">
      <alignment vertical="center"/>
    </xf>
    <xf numFmtId="38" fontId="25" fillId="0" borderId="6" xfId="4" applyFont="1" applyFill="1" applyBorder="1" applyAlignment="1">
      <alignment horizontal="center" vertical="center"/>
    </xf>
    <xf numFmtId="38" fontId="9" fillId="0" borderId="6" xfId="4" applyFont="1" applyFill="1" applyBorder="1">
      <alignment vertical="center"/>
    </xf>
    <xf numFmtId="38" fontId="9" fillId="0" borderId="22" xfId="4" applyFont="1" applyFill="1" applyBorder="1">
      <alignment vertical="center"/>
    </xf>
    <xf numFmtId="38" fontId="9" fillId="0" borderId="30" xfId="4" applyFont="1" applyFill="1" applyBorder="1">
      <alignment vertical="center"/>
    </xf>
    <xf numFmtId="38" fontId="9" fillId="0" borderId="12" xfId="4" applyFont="1" applyFill="1" applyBorder="1">
      <alignment vertical="center"/>
    </xf>
    <xf numFmtId="38" fontId="9" fillId="0" borderId="13" xfId="4" applyFont="1" applyFill="1" applyBorder="1">
      <alignment vertical="center"/>
    </xf>
    <xf numFmtId="0" fontId="8" fillId="0" borderId="0" xfId="1" applyFont="1" applyAlignment="1">
      <alignment horizontal="distributed" vertical="center"/>
    </xf>
    <xf numFmtId="0" fontId="8" fillId="0" borderId="15" xfId="2" applyFont="1" applyBorder="1" applyAlignment="1">
      <alignment horizontal="distributed" vertical="center" justifyLastLine="1"/>
    </xf>
    <xf numFmtId="0" fontId="8" fillId="0" borderId="2" xfId="2" applyFont="1" applyBorder="1" applyAlignment="1">
      <alignment horizontal="distributed" vertical="center" justifyLastLine="1"/>
    </xf>
    <xf numFmtId="0" fontId="8" fillId="0" borderId="7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8" fillId="0" borderId="41" xfId="2" applyFont="1" applyBorder="1" applyAlignment="1">
      <alignment horizontal="distributed" vertical="center" justifyLastLine="1"/>
    </xf>
    <xf numFmtId="0" fontId="9" fillId="0" borderId="41" xfId="2" applyFont="1" applyBorder="1" applyAlignment="1">
      <alignment vertical="center"/>
    </xf>
    <xf numFmtId="180" fontId="29" fillId="0" borderId="0" xfId="2" applyNumberFormat="1" applyFont="1" applyAlignment="1">
      <alignment vertical="center"/>
    </xf>
    <xf numFmtId="180" fontId="2" fillId="0" borderId="0" xfId="2" applyNumberFormat="1" applyFont="1" applyAlignment="1">
      <alignment vertical="center"/>
    </xf>
    <xf numFmtId="0" fontId="7" fillId="0" borderId="0" xfId="2" applyFont="1" applyAlignment="1">
      <alignment horizontal="right"/>
    </xf>
    <xf numFmtId="180" fontId="8" fillId="0" borderId="4" xfId="2" applyNumberFormat="1" applyFont="1" applyBorder="1" applyAlignment="1">
      <alignment horizontal="distributed" vertical="center" justifyLastLine="1"/>
    </xf>
    <xf numFmtId="0" fontId="8" fillId="0" borderId="4" xfId="2" applyFont="1" applyBorder="1" applyAlignment="1">
      <alignment horizontal="distributed" justifyLastLine="1"/>
    </xf>
    <xf numFmtId="180" fontId="8" fillId="0" borderId="3" xfId="2" applyNumberFormat="1" applyFont="1" applyBorder="1" applyAlignment="1">
      <alignment horizontal="distributed" vertical="center" justifyLastLine="1"/>
    </xf>
    <xf numFmtId="0" fontId="8" fillId="0" borderId="3" xfId="2" applyFont="1" applyBorder="1" applyAlignment="1">
      <alignment horizontal="distributed" vertical="center" justifyLastLine="1"/>
    </xf>
    <xf numFmtId="180" fontId="8" fillId="0" borderId="3" xfId="2" applyNumberFormat="1" applyFont="1" applyBorder="1" applyAlignment="1">
      <alignment horizontal="right" vertical="center"/>
    </xf>
    <xf numFmtId="49" fontId="30" fillId="0" borderId="1" xfId="2" applyNumberFormat="1" applyFont="1" applyBorder="1" applyAlignment="1">
      <alignment horizontal="center" vertical="center"/>
    </xf>
    <xf numFmtId="0" fontId="9" fillId="0" borderId="1" xfId="2" applyFont="1" applyBorder="1" applyAlignment="1">
      <alignment vertical="center"/>
    </xf>
    <xf numFmtId="49" fontId="30" fillId="0" borderId="4" xfId="2" applyNumberFormat="1" applyFont="1" applyBorder="1" applyAlignment="1">
      <alignment horizontal="center" vertical="center"/>
    </xf>
    <xf numFmtId="49" fontId="30" fillId="0" borderId="6" xfId="2" applyNumberFormat="1" applyFont="1" applyBorder="1" applyAlignment="1">
      <alignment horizontal="center" vertical="center"/>
    </xf>
    <xf numFmtId="180" fontId="2" fillId="0" borderId="0" xfId="1" applyNumberFormat="1">
      <alignment vertical="center"/>
    </xf>
    <xf numFmtId="0" fontId="6" fillId="0" borderId="0" xfId="8" applyFont="1" applyAlignment="1">
      <alignment vertical="center"/>
    </xf>
    <xf numFmtId="0" fontId="2" fillId="0" borderId="0" xfId="1" applyAlignment="1">
      <alignment vertical="center" shrinkToFit="1"/>
    </xf>
    <xf numFmtId="0" fontId="7" fillId="0" borderId="0" xfId="8" applyFont="1"/>
    <xf numFmtId="0" fontId="8" fillId="0" borderId="4" xfId="8" applyFont="1" applyBorder="1" applyAlignment="1">
      <alignment shrinkToFit="1"/>
    </xf>
    <xf numFmtId="0" fontId="8" fillId="0" borderId="6" xfId="8" applyFont="1" applyBorder="1" applyAlignment="1">
      <alignment horizontal="distributed" vertical="center" justifyLastLine="1" shrinkToFit="1"/>
    </xf>
    <xf numFmtId="0" fontId="8" fillId="0" borderId="1" xfId="8" applyFont="1" applyBorder="1" applyAlignment="1">
      <alignment horizontal="center" shrinkToFit="1"/>
    </xf>
    <xf numFmtId="0" fontId="8" fillId="0" borderId="19" xfId="8" applyFont="1" applyBorder="1" applyAlignment="1">
      <alignment horizontal="distributed" vertical="center" justifyLastLine="1" shrinkToFit="1"/>
    </xf>
    <xf numFmtId="0" fontId="8" fillId="0" borderId="34" xfId="8" applyFont="1" applyBorder="1" applyAlignment="1">
      <alignment horizontal="distributed" vertical="center" justifyLastLine="1" shrinkToFit="1"/>
    </xf>
    <xf numFmtId="0" fontId="8" fillId="0" borderId="9" xfId="8" applyFont="1" applyBorder="1" applyAlignment="1">
      <alignment horizontal="center" vertical="center" shrinkToFit="1"/>
    </xf>
    <xf numFmtId="0" fontId="8" fillId="0" borderId="5" xfId="8" applyFont="1" applyBorder="1" applyAlignment="1">
      <alignment horizontal="distributed" vertical="center" justifyLastLine="1" shrinkToFit="1"/>
    </xf>
    <xf numFmtId="0" fontId="8" fillId="0" borderId="3" xfId="8" applyFont="1" applyBorder="1" applyAlignment="1">
      <alignment shrinkToFit="1"/>
    </xf>
    <xf numFmtId="0" fontId="8" fillId="0" borderId="7" xfId="8" applyFont="1" applyBorder="1" applyAlignment="1">
      <alignment horizontal="distributed" vertical="center" justifyLastLine="1" shrinkToFit="1"/>
    </xf>
    <xf numFmtId="0" fontId="8" fillId="0" borderId="55" xfId="8" applyFont="1" applyBorder="1" applyAlignment="1">
      <alignment horizontal="distributed" vertical="center" justifyLastLine="1" shrinkToFit="1"/>
    </xf>
    <xf numFmtId="0" fontId="8" fillId="0" borderId="55" xfId="8" applyFont="1" applyBorder="1" applyAlignment="1">
      <alignment horizontal="center" vertical="center" shrinkToFit="1"/>
    </xf>
    <xf numFmtId="0" fontId="8" fillId="0" borderId="11" xfId="8" applyFont="1" applyBorder="1" applyAlignment="1">
      <alignment horizontal="right" vertical="center" shrinkToFit="1"/>
    </xf>
    <xf numFmtId="0" fontId="10" fillId="0" borderId="0" xfId="1" applyFont="1" applyAlignment="1">
      <alignment vertical="center" shrinkToFit="1"/>
    </xf>
    <xf numFmtId="49" fontId="10" fillId="0" borderId="1" xfId="2" applyNumberFormat="1" applyFont="1" applyBorder="1" applyAlignment="1">
      <alignment horizontal="right" vertical="center" shrinkToFit="1"/>
    </xf>
    <xf numFmtId="38" fontId="10" fillId="0" borderId="2" xfId="3" applyFont="1" applyBorder="1" applyAlignment="1">
      <alignment shrinkToFit="1"/>
    </xf>
    <xf numFmtId="3" fontId="10" fillId="0" borderId="26" xfId="8" applyNumberFormat="1" applyFont="1" applyBorder="1" applyAlignment="1">
      <alignment shrinkToFit="1"/>
    </xf>
    <xf numFmtId="38" fontId="10" fillId="0" borderId="26" xfId="3" applyFont="1" applyBorder="1" applyAlignment="1">
      <alignment shrinkToFit="1"/>
    </xf>
    <xf numFmtId="38" fontId="10" fillId="0" borderId="26" xfId="3" applyFont="1" applyBorder="1" applyAlignment="1">
      <alignment horizontal="right" shrinkToFit="1"/>
    </xf>
    <xf numFmtId="176" fontId="10" fillId="0" borderId="10" xfId="8" applyNumberFormat="1" applyFont="1" applyBorder="1" applyAlignment="1">
      <alignment shrinkToFit="1"/>
    </xf>
    <xf numFmtId="176" fontId="10" fillId="0" borderId="16" xfId="8" applyNumberFormat="1" applyFont="1" applyBorder="1" applyAlignment="1">
      <alignment shrinkToFit="1"/>
    </xf>
    <xf numFmtId="49" fontId="10" fillId="0" borderId="3" xfId="2" applyNumberFormat="1" applyFont="1" applyBorder="1" applyAlignment="1">
      <alignment horizontal="right" vertical="center" shrinkToFit="1"/>
    </xf>
    <xf numFmtId="0" fontId="10" fillId="0" borderId="26" xfId="8" applyFont="1" applyBorder="1" applyAlignment="1">
      <alignment horizontal="right" shrinkToFit="1"/>
    </xf>
    <xf numFmtId="49" fontId="10" fillId="0" borderId="4" xfId="2" applyNumberFormat="1" applyFont="1" applyBorder="1" applyAlignment="1">
      <alignment horizontal="center" vertical="center" shrinkToFit="1"/>
    </xf>
    <xf numFmtId="3" fontId="10" fillId="0" borderId="42" xfId="1" applyNumberFormat="1" applyFont="1" applyBorder="1" applyAlignment="1">
      <alignment vertical="center" shrinkToFit="1"/>
    </xf>
    <xf numFmtId="3" fontId="10" fillId="0" borderId="23" xfId="1" applyNumberFormat="1" applyFont="1" applyBorder="1" applyAlignment="1">
      <alignment vertical="center" shrinkToFit="1"/>
    </xf>
    <xf numFmtId="176" fontId="10" fillId="0" borderId="9" xfId="8" applyNumberFormat="1" applyFont="1" applyBorder="1" applyAlignment="1">
      <alignment vertical="center" shrinkToFit="1"/>
    </xf>
    <xf numFmtId="176" fontId="10" fillId="0" borderId="15" xfId="8" applyNumberFormat="1" applyFont="1" applyBorder="1" applyAlignment="1">
      <alignment vertical="center" shrinkToFit="1"/>
    </xf>
    <xf numFmtId="38" fontId="10" fillId="0" borderId="0" xfId="3" applyFont="1" applyBorder="1" applyAlignment="1">
      <alignment shrinkToFit="1"/>
    </xf>
    <xf numFmtId="38" fontId="10" fillId="0" borderId="27" xfId="3" applyFont="1" applyBorder="1" applyAlignment="1">
      <alignment shrinkToFit="1"/>
    </xf>
    <xf numFmtId="3" fontId="10" fillId="0" borderId="24" xfId="8" applyNumberFormat="1" applyFont="1" applyBorder="1" applyAlignment="1">
      <alignment shrinkToFit="1"/>
    </xf>
    <xf numFmtId="38" fontId="10" fillId="0" borderId="24" xfId="3" applyFont="1" applyBorder="1" applyAlignment="1">
      <alignment shrinkToFit="1"/>
    </xf>
    <xf numFmtId="0" fontId="10" fillId="0" borderId="24" xfId="8" applyFont="1" applyBorder="1" applyAlignment="1">
      <alignment horizontal="right" shrinkToFit="1"/>
    </xf>
    <xf numFmtId="176" fontId="10" fillId="0" borderId="11" xfId="8" applyNumberFormat="1" applyFont="1" applyBorder="1" applyAlignment="1">
      <alignment shrinkToFit="1"/>
    </xf>
    <xf numFmtId="38" fontId="10" fillId="0" borderId="24" xfId="3" applyFont="1" applyBorder="1" applyAlignment="1">
      <alignment horizontal="right" shrinkToFit="1"/>
    </xf>
    <xf numFmtId="176" fontId="10" fillId="0" borderId="17" xfId="8" applyNumberFormat="1" applyFont="1" applyBorder="1" applyAlignment="1">
      <alignment shrinkToFit="1"/>
    </xf>
    <xf numFmtId="49" fontId="10" fillId="0" borderId="1" xfId="2" applyNumberFormat="1" applyFont="1" applyBorder="1" applyAlignment="1">
      <alignment horizontal="center" vertical="center" shrinkToFit="1"/>
    </xf>
    <xf numFmtId="38" fontId="10" fillId="0" borderId="0" xfId="3" applyFont="1" applyBorder="1" applyAlignment="1">
      <alignment vertical="center" shrinkToFit="1"/>
    </xf>
    <xf numFmtId="3" fontId="10" fillId="0" borderId="26" xfId="8" applyNumberFormat="1" applyFont="1" applyBorder="1" applyAlignment="1">
      <alignment vertical="center" shrinkToFit="1"/>
    </xf>
    <xf numFmtId="38" fontId="10" fillId="0" borderId="26" xfId="3" applyFont="1" applyBorder="1" applyAlignment="1">
      <alignment vertical="center" shrinkToFit="1"/>
    </xf>
    <xf numFmtId="38" fontId="10" fillId="0" borderId="26" xfId="3" applyFont="1" applyBorder="1" applyAlignment="1">
      <alignment horizontal="right" vertical="center" shrinkToFit="1"/>
    </xf>
    <xf numFmtId="176" fontId="10" fillId="0" borderId="10" xfId="8" applyNumberFormat="1" applyFont="1" applyBorder="1" applyAlignment="1">
      <alignment vertical="center" shrinkToFit="1"/>
    </xf>
    <xf numFmtId="176" fontId="10" fillId="0" borderId="16" xfId="8" applyNumberFormat="1" applyFont="1" applyBorder="1" applyAlignment="1">
      <alignment vertical="center" shrinkToFit="1"/>
    </xf>
    <xf numFmtId="49" fontId="10" fillId="0" borderId="6" xfId="2" applyNumberFormat="1" applyFont="1" applyBorder="1" applyAlignment="1">
      <alignment horizontal="center" vertical="center" shrinkToFit="1"/>
    </xf>
    <xf numFmtId="38" fontId="10" fillId="0" borderId="14" xfId="3" applyFont="1" applyBorder="1" applyAlignment="1">
      <alignment vertical="center" shrinkToFit="1"/>
    </xf>
    <xf numFmtId="3" fontId="10" fillId="0" borderId="30" xfId="8" applyNumberFormat="1" applyFont="1" applyBorder="1" applyAlignment="1">
      <alignment vertical="center" shrinkToFit="1"/>
    </xf>
    <xf numFmtId="38" fontId="10" fillId="0" borderId="30" xfId="3" applyFont="1" applyBorder="1" applyAlignment="1">
      <alignment vertical="center" shrinkToFit="1"/>
    </xf>
    <xf numFmtId="38" fontId="10" fillId="0" borderId="30" xfId="3" applyFont="1" applyBorder="1" applyAlignment="1">
      <alignment horizontal="right" vertical="center" shrinkToFit="1"/>
    </xf>
    <xf numFmtId="176" fontId="10" fillId="0" borderId="12" xfId="8" applyNumberFormat="1" applyFont="1" applyBorder="1" applyAlignment="1">
      <alignment vertical="center" shrinkToFit="1"/>
    </xf>
    <xf numFmtId="176" fontId="10" fillId="0" borderId="13" xfId="8" applyNumberFormat="1" applyFont="1" applyBorder="1" applyAlignment="1">
      <alignment vertical="center" shrinkToFit="1"/>
    </xf>
    <xf numFmtId="3" fontId="10" fillId="0" borderId="14" xfId="1" applyNumberFormat="1" applyFont="1" applyBorder="1" applyAlignment="1">
      <alignment vertical="center" shrinkToFit="1"/>
    </xf>
    <xf numFmtId="3" fontId="10" fillId="0" borderId="30" xfId="1" applyNumberFormat="1" applyFont="1" applyBorder="1" applyAlignment="1">
      <alignment vertical="center" shrinkToFit="1"/>
    </xf>
    <xf numFmtId="49" fontId="10" fillId="2" borderId="6" xfId="2" applyNumberFormat="1" applyFont="1" applyFill="1" applyBorder="1" applyAlignment="1">
      <alignment horizontal="center" vertical="center" shrinkToFit="1"/>
    </xf>
    <xf numFmtId="3" fontId="10" fillId="2" borderId="14" xfId="1" applyNumberFormat="1" applyFont="1" applyFill="1" applyBorder="1" applyAlignment="1">
      <alignment vertical="center" shrinkToFit="1"/>
    </xf>
    <xf numFmtId="3" fontId="10" fillId="2" borderId="30" xfId="1" applyNumberFormat="1" applyFont="1" applyFill="1" applyBorder="1" applyAlignment="1">
      <alignment vertical="center" shrinkToFit="1"/>
    </xf>
    <xf numFmtId="176" fontId="10" fillId="2" borderId="12" xfId="8" applyNumberFormat="1" applyFont="1" applyFill="1" applyBorder="1" applyAlignment="1">
      <alignment vertical="center" shrinkToFit="1"/>
    </xf>
    <xf numFmtId="176" fontId="10" fillId="2" borderId="13" xfId="8" applyNumberFormat="1" applyFont="1" applyFill="1" applyBorder="1" applyAlignment="1">
      <alignment vertical="center" shrinkToFit="1"/>
    </xf>
    <xf numFmtId="0" fontId="8" fillId="0" borderId="42" xfId="1" applyFont="1" applyBorder="1" applyAlignment="1">
      <alignment horizontal="left" vertical="center" shrinkToFit="1"/>
    </xf>
    <xf numFmtId="0" fontId="8" fillId="0" borderId="0" xfId="8" applyFont="1" applyAlignment="1">
      <alignment horizontal="right" vertical="center"/>
    </xf>
    <xf numFmtId="0" fontId="7" fillId="0" borderId="0" xfId="1" applyFont="1" applyAlignment="1">
      <alignment horizontal="center" vertical="center" shrinkToFit="1"/>
    </xf>
    <xf numFmtId="0" fontId="7" fillId="0" borderId="0" xfId="8" applyFont="1" applyAlignment="1">
      <alignment shrinkToFit="1"/>
    </xf>
    <xf numFmtId="0" fontId="7" fillId="0" borderId="0" xfId="1" applyFont="1">
      <alignment vertical="center"/>
    </xf>
    <xf numFmtId="0" fontId="2" fillId="0" borderId="0" xfId="8" applyFont="1" applyAlignment="1">
      <alignment vertical="center"/>
    </xf>
    <xf numFmtId="58" fontId="2" fillId="0" borderId="0" xfId="1" quotePrefix="1" applyNumberFormat="1">
      <alignment vertical="center"/>
    </xf>
    <xf numFmtId="0" fontId="2" fillId="0" borderId="0" xfId="8" applyFont="1" applyAlignment="1">
      <alignment shrinkToFit="1"/>
    </xf>
    <xf numFmtId="0" fontId="2" fillId="0" borderId="0" xfId="8" applyFont="1"/>
    <xf numFmtId="0" fontId="2" fillId="0" borderId="0" xfId="1" applyAlignment="1">
      <alignment horizontal="right"/>
    </xf>
    <xf numFmtId="0" fontId="8" fillId="0" borderId="5" xfId="2" applyFont="1" applyBorder="1" applyAlignment="1">
      <alignment horizontal="center" vertical="center" justifyLastLine="1" shrinkToFit="1"/>
    </xf>
    <xf numFmtId="0" fontId="8" fillId="0" borderId="15" xfId="2" applyFont="1" applyBorder="1" applyAlignment="1">
      <alignment horizontal="center" vertical="center" justifyLastLine="1" shrinkToFit="1"/>
    </xf>
    <xf numFmtId="0" fontId="8" fillId="0" borderId="6" xfId="1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 justifyLastLine="1"/>
    </xf>
    <xf numFmtId="0" fontId="8" fillId="0" borderId="8" xfId="2" applyFont="1" applyBorder="1" applyAlignment="1">
      <alignment horizontal="center" vertical="center" justifyLastLine="1"/>
    </xf>
    <xf numFmtId="0" fontId="8" fillId="0" borderId="14" xfId="2" applyFont="1" applyBorder="1" applyAlignment="1">
      <alignment horizontal="center" vertical="center" justifyLastLine="1"/>
    </xf>
    <xf numFmtId="0" fontId="8" fillId="0" borderId="13" xfId="2" applyFont="1" applyBorder="1" applyAlignment="1">
      <alignment horizontal="center" vertical="center" justifyLastLine="1"/>
    </xf>
    <xf numFmtId="0" fontId="8" fillId="0" borderId="2" xfId="2" applyFont="1" applyBorder="1" applyAlignment="1">
      <alignment horizontal="center" vertical="center" justifyLastLine="1" shrinkToFit="1"/>
    </xf>
    <xf numFmtId="0" fontId="8" fillId="0" borderId="16" xfId="2" applyFont="1" applyBorder="1" applyAlignment="1">
      <alignment horizontal="center" vertical="center" justifyLastLine="1" shrinkToFit="1"/>
    </xf>
    <xf numFmtId="0" fontId="8" fillId="0" borderId="6" xfId="8" applyFont="1" applyBorder="1" applyAlignment="1">
      <alignment horizontal="center" vertical="center" justifyLastLine="1" shrinkToFit="1"/>
    </xf>
    <xf numFmtId="0" fontId="8" fillId="0" borderId="6" xfId="1" applyFont="1" applyBorder="1">
      <alignment vertical="center"/>
    </xf>
    <xf numFmtId="0" fontId="8" fillId="0" borderId="8" xfId="8" applyFont="1" applyBorder="1" applyAlignment="1">
      <alignment horizontal="center" vertical="center" justifyLastLine="1" shrinkToFit="1"/>
    </xf>
    <xf numFmtId="0" fontId="8" fillId="0" borderId="14" xfId="1" applyFont="1" applyBorder="1">
      <alignment vertical="center"/>
    </xf>
    <xf numFmtId="0" fontId="8" fillId="0" borderId="13" xfId="1" applyFont="1" applyBorder="1">
      <alignment vertical="center"/>
    </xf>
    <xf numFmtId="0" fontId="7" fillId="0" borderId="0" xfId="1" applyFont="1" applyAlignment="1">
      <alignment vertical="center" shrinkToFit="1"/>
    </xf>
    <xf numFmtId="0" fontId="8" fillId="0" borderId="4" xfId="8" applyFont="1" applyBorder="1" applyAlignment="1">
      <alignment horizontal="distributed" vertical="center" justifyLastLine="1" shrinkToFit="1"/>
    </xf>
    <xf numFmtId="0" fontId="8" fillId="0" borderId="6" xfId="8" applyFont="1" applyBorder="1" applyAlignment="1">
      <alignment horizontal="center" vertical="center" shrinkToFit="1"/>
    </xf>
    <xf numFmtId="0" fontId="8" fillId="0" borderId="13" xfId="8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 wrapText="1"/>
    </xf>
    <xf numFmtId="0" fontId="8" fillId="0" borderId="6" xfId="1" applyFont="1" applyBorder="1" applyAlignment="1">
      <alignment vertical="center" shrinkToFit="1"/>
    </xf>
    <xf numFmtId="0" fontId="8" fillId="0" borderId="6" xfId="1" applyFont="1" applyBorder="1" applyAlignment="1">
      <alignment vertical="center" wrapText="1"/>
    </xf>
    <xf numFmtId="38" fontId="8" fillId="0" borderId="6" xfId="3" applyFont="1" applyFill="1" applyBorder="1" applyAlignment="1">
      <alignment vertical="center" shrinkToFit="1"/>
    </xf>
    <xf numFmtId="0" fontId="8" fillId="0" borderId="6" xfId="8" applyFont="1" applyBorder="1" applyAlignment="1">
      <alignment horizontal="right" vertical="center" shrinkToFit="1"/>
    </xf>
    <xf numFmtId="0" fontId="8" fillId="0" borderId="6" xfId="1" applyFont="1" applyBorder="1" applyAlignment="1">
      <alignment horizontal="center" vertical="center" wrapText="1"/>
    </xf>
    <xf numFmtId="38" fontId="8" fillId="0" borderId="6" xfId="3" applyFont="1" applyFill="1" applyBorder="1" applyAlignment="1">
      <alignment horizontal="center" vertical="center" shrinkToFit="1"/>
    </xf>
    <xf numFmtId="0" fontId="8" fillId="0" borderId="6" xfId="1" applyFont="1" applyBorder="1" applyAlignment="1">
      <alignment horizontal="right" vertical="center" wrapText="1"/>
    </xf>
    <xf numFmtId="38" fontId="8" fillId="0" borderId="6" xfId="3" applyFont="1" applyFill="1" applyBorder="1" applyAlignment="1">
      <alignment horizontal="right" vertical="center" shrinkToFit="1"/>
    </xf>
    <xf numFmtId="0" fontId="8" fillId="0" borderId="6" xfId="1" applyFont="1" applyBorder="1" applyAlignment="1">
      <alignment horizontal="center" vertical="center" shrinkToFit="1"/>
    </xf>
    <xf numFmtId="38" fontId="8" fillId="0" borderId="6" xfId="1" applyNumberFormat="1" applyFont="1" applyBorder="1" applyAlignment="1">
      <alignment horizontal="right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right" vertical="center" wrapText="1"/>
    </xf>
    <xf numFmtId="38" fontId="8" fillId="0" borderId="3" xfId="3" applyFont="1" applyFill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vertical="center" wrapText="1"/>
    </xf>
    <xf numFmtId="38" fontId="8" fillId="0" borderId="3" xfId="3" applyFont="1" applyFill="1" applyBorder="1" applyAlignment="1">
      <alignment vertical="center" shrinkToFit="1"/>
    </xf>
    <xf numFmtId="0" fontId="8" fillId="0" borderId="56" xfId="1" applyFont="1" applyBorder="1" applyAlignment="1">
      <alignment horizontal="center" vertical="center" wrapText="1"/>
    </xf>
    <xf numFmtId="38" fontId="8" fillId="0" borderId="56" xfId="3" applyFont="1" applyFill="1" applyBorder="1" applyAlignment="1">
      <alignment horizontal="center" vertical="center" shrinkToFit="1"/>
    </xf>
    <xf numFmtId="0" fontId="8" fillId="0" borderId="56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right" vertical="center" wrapText="1"/>
    </xf>
    <xf numFmtId="38" fontId="8" fillId="0" borderId="4" xfId="1" applyNumberFormat="1" applyFont="1" applyBorder="1" applyAlignment="1">
      <alignment horizontal="right" vertical="center" wrapText="1"/>
    </xf>
    <xf numFmtId="0" fontId="8" fillId="0" borderId="6" xfId="1" applyFont="1" applyBorder="1" applyAlignment="1">
      <alignment horizontal="center" vertical="center" shrinkToFit="1"/>
    </xf>
    <xf numFmtId="0" fontId="9" fillId="0" borderId="4" xfId="1" applyFont="1" applyBorder="1" applyAlignment="1">
      <alignment horizontal="right" vertical="center" wrapText="1"/>
    </xf>
    <xf numFmtId="38" fontId="9" fillId="0" borderId="4" xfId="1" applyNumberFormat="1" applyFont="1" applyBorder="1" applyAlignment="1">
      <alignment horizontal="right" vertical="center" wrapText="1"/>
    </xf>
    <xf numFmtId="0" fontId="30" fillId="0" borderId="0" xfId="1" applyFont="1">
      <alignment vertical="center"/>
    </xf>
    <xf numFmtId="0" fontId="8" fillId="0" borderId="6" xfId="1" applyFont="1" applyBorder="1" applyAlignment="1">
      <alignment horizontal="center" vertical="center"/>
    </xf>
    <xf numFmtId="0" fontId="8" fillId="0" borderId="6" xfId="1" applyFont="1" applyBorder="1" applyAlignment="1">
      <alignment horizontal="right" vertical="center" shrinkToFit="1"/>
    </xf>
    <xf numFmtId="38" fontId="8" fillId="0" borderId="6" xfId="1" applyNumberFormat="1" applyFont="1" applyBorder="1" applyAlignment="1">
      <alignment vertical="center" wrapText="1"/>
    </xf>
    <xf numFmtId="38" fontId="9" fillId="0" borderId="6" xfId="9" applyFont="1" applyFill="1" applyBorder="1" applyAlignment="1">
      <alignment vertical="center" wrapText="1"/>
    </xf>
    <xf numFmtId="0" fontId="8" fillId="0" borderId="6" xfId="1" applyFont="1" applyBorder="1" applyAlignment="1">
      <alignment horizontal="right" vertical="center"/>
    </xf>
    <xf numFmtId="38" fontId="8" fillId="0" borderId="6" xfId="1" applyNumberFormat="1" applyFont="1" applyBorder="1" applyAlignment="1">
      <alignment horizontal="right" vertical="center"/>
    </xf>
    <xf numFmtId="38" fontId="9" fillId="0" borderId="6" xfId="9" applyFont="1" applyFill="1" applyBorder="1" applyAlignment="1">
      <alignment horizontal="right" vertical="center"/>
    </xf>
    <xf numFmtId="49" fontId="8" fillId="0" borderId="7" xfId="2" applyNumberFormat="1" applyFont="1" applyBorder="1" applyAlignment="1">
      <alignment horizontal="center" vertical="center" shrinkToFit="1"/>
    </xf>
    <xf numFmtId="49" fontId="8" fillId="0" borderId="27" xfId="2" applyNumberFormat="1" applyFont="1" applyBorder="1" applyAlignment="1">
      <alignment horizontal="center" vertical="center" shrinkToFit="1"/>
    </xf>
    <xf numFmtId="49" fontId="8" fillId="0" borderId="17" xfId="2" applyNumberFormat="1" applyFont="1" applyBorder="1" applyAlignment="1">
      <alignment horizontal="center" vertical="center" shrinkToFit="1"/>
    </xf>
    <xf numFmtId="38" fontId="9" fillId="0" borderId="4" xfId="9" applyFont="1" applyFill="1" applyBorder="1" applyAlignment="1">
      <alignment horizontal="right" vertical="center" wrapText="1"/>
    </xf>
    <xf numFmtId="49" fontId="8" fillId="0" borderId="8" xfId="2" applyNumberFormat="1" applyFont="1" applyBorder="1" applyAlignment="1">
      <alignment horizontal="center" vertical="center" shrinkToFit="1"/>
    </xf>
    <xf numFmtId="49" fontId="8" fillId="0" borderId="14" xfId="2" applyNumberFormat="1" applyFont="1" applyBorder="1" applyAlignment="1">
      <alignment horizontal="center" vertical="center" shrinkToFit="1"/>
    </xf>
    <xf numFmtId="49" fontId="8" fillId="0" borderId="13" xfId="2" applyNumberFormat="1" applyFont="1" applyBorder="1" applyAlignment="1">
      <alignment horizontal="center" vertical="center" shrinkToFit="1"/>
    </xf>
    <xf numFmtId="0" fontId="30" fillId="0" borderId="0" xfId="1" applyFont="1" applyAlignment="1">
      <alignment vertical="center" shrinkToFit="1"/>
    </xf>
    <xf numFmtId="180" fontId="9" fillId="0" borderId="6" xfId="3" applyNumberFormat="1" applyFont="1" applyFill="1" applyBorder="1" applyAlignment="1">
      <alignment vertical="center" shrinkToFit="1"/>
    </xf>
    <xf numFmtId="0" fontId="8" fillId="0" borderId="0" xfId="1" applyFont="1" applyAlignment="1">
      <alignment horizontal="center" vertical="center" shrinkToFit="1"/>
    </xf>
    <xf numFmtId="0" fontId="2" fillId="0" borderId="27" xfId="8" applyFont="1" applyBorder="1"/>
    <xf numFmtId="0" fontId="8" fillId="0" borderId="4" xfId="8" applyFont="1" applyBorder="1" applyAlignment="1">
      <alignment horizontal="center" vertical="center" wrapText="1" justifyLastLine="1" shrinkToFit="1"/>
    </xf>
    <xf numFmtId="0" fontId="8" fillId="0" borderId="4" xfId="1" applyFont="1" applyBorder="1" applyAlignment="1">
      <alignment horizontal="center" vertical="center"/>
    </xf>
    <xf numFmtId="0" fontId="8" fillId="0" borderId="4" xfId="1" applyFont="1" applyBorder="1" applyAlignment="1">
      <alignment horizontal="center"/>
    </xf>
    <xf numFmtId="0" fontId="8" fillId="0" borderId="4" xfId="2" applyFont="1" applyBorder="1" applyAlignment="1">
      <alignment horizontal="center" vertical="center" wrapText="1" shrinkToFit="1"/>
    </xf>
    <xf numFmtId="0" fontId="8" fillId="0" borderId="3" xfId="8" applyFont="1" applyBorder="1" applyAlignment="1">
      <alignment horizontal="center" vertical="center" wrapText="1" justifyLastLine="1" shrinkToFit="1"/>
    </xf>
    <xf numFmtId="0" fontId="8" fillId="0" borderId="3" xfId="2" applyFont="1" applyBorder="1" applyAlignment="1">
      <alignment horizontal="center" vertical="center" justifyLastLine="1"/>
    </xf>
    <xf numFmtId="0" fontId="8" fillId="0" borderId="3" xfId="2" applyFont="1" applyBorder="1" applyAlignment="1">
      <alignment horizontal="center" vertical="center" shrinkToFit="1"/>
    </xf>
    <xf numFmtId="0" fontId="8" fillId="0" borderId="3" xfId="2" applyFont="1" applyBorder="1" applyAlignment="1">
      <alignment horizontal="center" vertical="center" wrapText="1" shrinkToFit="1"/>
    </xf>
    <xf numFmtId="0" fontId="8" fillId="0" borderId="3" xfId="2" applyFont="1" applyBorder="1" applyAlignment="1">
      <alignment horizontal="center" vertical="center" wrapText="1" shrinkToFit="1"/>
    </xf>
    <xf numFmtId="0" fontId="8" fillId="0" borderId="4" xfId="1" applyFont="1" applyBorder="1" applyAlignment="1">
      <alignment horizontal="center" vertical="center" textRotation="255"/>
    </xf>
    <xf numFmtId="0" fontId="8" fillId="0" borderId="4" xfId="1" applyFont="1" applyBorder="1" applyAlignment="1">
      <alignment vertical="center" wrapText="1"/>
    </xf>
    <xf numFmtId="0" fontId="8" fillId="0" borderId="15" xfId="1" applyFont="1" applyBorder="1" applyAlignment="1">
      <alignment vertical="center" wrapText="1"/>
    </xf>
    <xf numFmtId="38" fontId="8" fillId="0" borderId="4" xfId="3" applyFont="1" applyFill="1" applyBorder="1" applyAlignment="1">
      <alignment vertical="center" shrinkToFit="1"/>
    </xf>
    <xf numFmtId="38" fontId="8" fillId="0" borderId="19" xfId="3" applyFont="1" applyFill="1" applyBorder="1" applyAlignment="1">
      <alignment vertical="center" shrinkToFit="1"/>
    </xf>
    <xf numFmtId="0" fontId="8" fillId="0" borderId="3" xfId="1" applyFont="1" applyBorder="1" applyAlignment="1">
      <alignment horizontal="center" vertical="center" textRotation="255"/>
    </xf>
    <xf numFmtId="0" fontId="9" fillId="0" borderId="13" xfId="1" applyFont="1" applyBorder="1" applyAlignment="1">
      <alignment vertical="center" wrapText="1"/>
    </xf>
    <xf numFmtId="0" fontId="8" fillId="0" borderId="51" xfId="1" applyFont="1" applyBorder="1" applyAlignment="1">
      <alignment vertical="center" wrapText="1"/>
    </xf>
    <xf numFmtId="0" fontId="8" fillId="0" borderId="48" xfId="1" applyFont="1" applyBorder="1" applyAlignment="1">
      <alignment vertical="center" wrapText="1"/>
    </xf>
    <xf numFmtId="38" fontId="8" fillId="0" borderId="51" xfId="3" applyFont="1" applyFill="1" applyBorder="1" applyAlignment="1">
      <alignment vertical="center" shrinkToFit="1"/>
    </xf>
    <xf numFmtId="38" fontId="8" fillId="0" borderId="33" xfId="3" applyFont="1" applyFill="1" applyBorder="1" applyAlignment="1">
      <alignment vertical="center" shrinkToFit="1"/>
    </xf>
    <xf numFmtId="0" fontId="8" fillId="0" borderId="1" xfId="1" applyFont="1" applyBorder="1" applyAlignment="1">
      <alignment horizontal="center" vertical="center" textRotation="255"/>
    </xf>
    <xf numFmtId="0" fontId="8" fillId="0" borderId="57" xfId="1" applyFont="1" applyBorder="1" applyAlignment="1">
      <alignment vertical="center" wrapText="1"/>
    </xf>
    <xf numFmtId="0" fontId="8" fillId="0" borderId="58" xfId="1" applyFont="1" applyBorder="1" applyAlignment="1">
      <alignment horizontal="right" vertical="center" wrapText="1"/>
    </xf>
    <xf numFmtId="38" fontId="8" fillId="0" borderId="57" xfId="3" applyFont="1" applyFill="1" applyBorder="1" applyAlignment="1">
      <alignment vertical="center" shrinkToFit="1"/>
    </xf>
    <xf numFmtId="38" fontId="8" fillId="0" borderId="59" xfId="3" applyFont="1" applyFill="1" applyBorder="1" applyAlignment="1">
      <alignment vertical="center" shrinkToFit="1"/>
    </xf>
    <xf numFmtId="0" fontId="8" fillId="0" borderId="58" xfId="1" applyFont="1" applyBorder="1" applyAlignment="1">
      <alignment vertical="center" wrapText="1"/>
    </xf>
    <xf numFmtId="0" fontId="8" fillId="0" borderId="60" xfId="1" applyFont="1" applyBorder="1" applyAlignment="1">
      <alignment vertical="center" wrapText="1"/>
    </xf>
    <xf numFmtId="0" fontId="8" fillId="0" borderId="61" xfId="1" applyFont="1" applyBorder="1" applyAlignment="1">
      <alignment horizontal="right" vertical="center" wrapText="1"/>
    </xf>
    <xf numFmtId="38" fontId="8" fillId="0" borderId="60" xfId="3" applyFont="1" applyFill="1" applyBorder="1" applyAlignment="1">
      <alignment vertical="center" shrinkToFit="1"/>
    </xf>
    <xf numFmtId="38" fontId="8" fillId="0" borderId="62" xfId="3" applyFont="1" applyFill="1" applyBorder="1" applyAlignment="1">
      <alignment vertical="center" shrinkToFit="1"/>
    </xf>
    <xf numFmtId="38" fontId="9" fillId="0" borderId="13" xfId="3" applyFont="1" applyFill="1" applyBorder="1" applyAlignment="1">
      <alignment vertical="center" wrapText="1"/>
    </xf>
    <xf numFmtId="0" fontId="9" fillId="0" borderId="13" xfId="1" applyFont="1" applyBorder="1" applyAlignment="1">
      <alignment horizontal="right" vertical="center" wrapText="1"/>
    </xf>
    <xf numFmtId="0" fontId="8" fillId="0" borderId="63" xfId="1" applyFont="1" applyBorder="1" applyAlignment="1">
      <alignment vertical="center" wrapText="1"/>
    </xf>
    <xf numFmtId="0" fontId="8" fillId="0" borderId="64" xfId="1" applyFont="1" applyBorder="1" applyAlignment="1">
      <alignment horizontal="right" vertical="center" wrapText="1"/>
    </xf>
    <xf numFmtId="38" fontId="8" fillId="0" borderId="63" xfId="3" applyFont="1" applyFill="1" applyBorder="1" applyAlignment="1">
      <alignment vertical="center" shrinkToFit="1"/>
    </xf>
    <xf numFmtId="38" fontId="8" fillId="0" borderId="65" xfId="3" applyFont="1" applyFill="1" applyBorder="1" applyAlignment="1">
      <alignment vertical="center" shrinkToFit="1"/>
    </xf>
    <xf numFmtId="0" fontId="8" fillId="0" borderId="61" xfId="1" applyFont="1" applyBorder="1" applyAlignment="1">
      <alignment vertical="center" wrapText="1"/>
    </xf>
    <xf numFmtId="38" fontId="9" fillId="0" borderId="6" xfId="3" applyFont="1" applyFill="1" applyBorder="1" applyAlignment="1">
      <alignment vertical="center" wrapText="1"/>
    </xf>
    <xf numFmtId="0" fontId="9" fillId="0" borderId="0" xfId="1" applyFont="1" applyAlignment="1">
      <alignment vertical="center" shrinkToFit="1"/>
    </xf>
    <xf numFmtId="49" fontId="8" fillId="0" borderId="6" xfId="2" applyNumberFormat="1" applyFont="1" applyBorder="1" applyAlignment="1">
      <alignment horizontal="center" vertical="center" shrinkToFit="1"/>
    </xf>
    <xf numFmtId="38" fontId="9" fillId="0" borderId="22" xfId="3" applyFont="1" applyFill="1" applyBorder="1" applyAlignment="1">
      <alignment vertical="center" shrinkToFit="1"/>
    </xf>
    <xf numFmtId="38" fontId="9" fillId="0" borderId="6" xfId="3" applyFont="1" applyFill="1" applyBorder="1" applyAlignment="1">
      <alignment vertical="center" shrinkToFit="1"/>
    </xf>
    <xf numFmtId="0" fontId="25" fillId="0" borderId="0" xfId="1" applyFont="1" applyAlignment="1">
      <alignment vertical="center" shrinkToFit="1"/>
    </xf>
    <xf numFmtId="0" fontId="7" fillId="0" borderId="6" xfId="8" applyFont="1" applyBorder="1" applyAlignment="1">
      <alignment horizontal="distributed" vertical="center" justifyLastLine="1" shrinkToFit="1"/>
    </xf>
    <xf numFmtId="0" fontId="2" fillId="0" borderId="5" xfId="1" applyBorder="1" applyAlignment="1">
      <alignment horizontal="center" vertical="center"/>
    </xf>
    <xf numFmtId="0" fontId="2" fillId="0" borderId="15" xfId="1" applyBorder="1" applyAlignment="1">
      <alignment horizontal="center" vertical="center"/>
    </xf>
    <xf numFmtId="0" fontId="38" fillId="0" borderId="5" xfId="1" applyFont="1" applyBorder="1" applyAlignment="1">
      <alignment horizontal="center" vertical="center"/>
    </xf>
    <xf numFmtId="0" fontId="38" fillId="0" borderId="15" xfId="1" applyFont="1" applyBorder="1" applyAlignment="1">
      <alignment horizontal="center" vertical="center"/>
    </xf>
    <xf numFmtId="0" fontId="8" fillId="0" borderId="3" xfId="8" applyFont="1" applyBorder="1" applyAlignment="1">
      <alignment horizontal="center" vertical="center" justifyLastLine="1" shrinkToFit="1"/>
    </xf>
    <xf numFmtId="0" fontId="2" fillId="0" borderId="31" xfId="2" applyFont="1" applyBorder="1" applyAlignment="1">
      <alignment horizontal="center" vertical="center" shrinkToFit="1"/>
    </xf>
    <xf numFmtId="0" fontId="2" fillId="0" borderId="32" xfId="2" applyFont="1" applyBorder="1" applyAlignment="1">
      <alignment horizontal="center" vertical="center" shrinkToFit="1"/>
    </xf>
    <xf numFmtId="38" fontId="2" fillId="0" borderId="0" xfId="1" applyNumberFormat="1">
      <alignment vertical="center"/>
    </xf>
    <xf numFmtId="0" fontId="7" fillId="0" borderId="4" xfId="1" applyFont="1" applyBorder="1" applyAlignment="1">
      <alignment horizontal="center" vertical="center" textRotation="255"/>
    </xf>
    <xf numFmtId="0" fontId="7" fillId="0" borderId="51" xfId="1" applyFont="1" applyBorder="1" applyAlignment="1">
      <alignment vertical="center" wrapText="1"/>
    </xf>
    <xf numFmtId="0" fontId="7" fillId="0" borderId="48" xfId="1" applyFont="1" applyBorder="1" applyAlignment="1">
      <alignment vertical="center" wrapText="1"/>
    </xf>
    <xf numFmtId="38" fontId="7" fillId="0" borderId="33" xfId="3" applyFont="1" applyFill="1" applyBorder="1" applyAlignment="1">
      <alignment vertical="center" shrinkToFit="1"/>
    </xf>
    <xf numFmtId="38" fontId="7" fillId="0" borderId="36" xfId="3" applyFont="1" applyFill="1" applyBorder="1" applyAlignment="1">
      <alignment vertical="center" shrinkToFit="1"/>
    </xf>
    <xf numFmtId="0" fontId="7" fillId="0" borderId="6" xfId="1" applyFont="1" applyBorder="1" applyAlignment="1">
      <alignment horizontal="center" vertical="center" textRotation="255"/>
    </xf>
    <xf numFmtId="0" fontId="7" fillId="0" borderId="57" xfId="1" applyFont="1" applyBorder="1" applyAlignment="1">
      <alignment vertical="center" wrapText="1"/>
    </xf>
    <xf numFmtId="0" fontId="7" fillId="0" borderId="58" xfId="1" applyFont="1" applyBorder="1" applyAlignment="1">
      <alignment vertical="center" wrapText="1"/>
    </xf>
    <xf numFmtId="38" fontId="7" fillId="0" borderId="59" xfId="3" applyFont="1" applyFill="1" applyBorder="1" applyAlignment="1">
      <alignment vertical="center" shrinkToFit="1"/>
    </xf>
    <xf numFmtId="38" fontId="7" fillId="0" borderId="66" xfId="3" applyFont="1" applyFill="1" applyBorder="1" applyAlignment="1">
      <alignment vertical="center" shrinkToFit="1"/>
    </xf>
    <xf numFmtId="0" fontId="7" fillId="0" borderId="1" xfId="1" applyFont="1" applyBorder="1" applyAlignment="1">
      <alignment horizontal="center" vertical="center" textRotation="255"/>
    </xf>
    <xf numFmtId="0" fontId="7" fillId="0" borderId="67" xfId="1" applyFont="1" applyBorder="1" applyAlignment="1">
      <alignment vertical="center" wrapText="1"/>
    </xf>
    <xf numFmtId="0" fontId="7" fillId="0" borderId="45" xfId="1" applyFont="1" applyBorder="1" applyAlignment="1">
      <alignment vertical="center" wrapText="1"/>
    </xf>
    <xf numFmtId="38" fontId="7" fillId="0" borderId="31" xfId="3" applyFont="1" applyFill="1" applyBorder="1" applyAlignment="1">
      <alignment vertical="center" shrinkToFit="1"/>
    </xf>
    <xf numFmtId="38" fontId="7" fillId="0" borderId="32" xfId="3" applyFont="1" applyFill="1" applyBorder="1" applyAlignment="1">
      <alignment vertical="center" shrinkToFit="1"/>
    </xf>
    <xf numFmtId="0" fontId="7" fillId="0" borderId="3" xfId="1" applyFont="1" applyBorder="1" applyAlignment="1">
      <alignment horizontal="center" vertical="center" textRotation="255"/>
    </xf>
    <xf numFmtId="0" fontId="30" fillId="0" borderId="6" xfId="1" applyFont="1" applyBorder="1" applyAlignment="1">
      <alignment horizontal="center" vertical="center" wrapText="1"/>
    </xf>
    <xf numFmtId="0" fontId="30" fillId="0" borderId="13" xfId="1" applyFont="1" applyBorder="1" applyAlignment="1">
      <alignment vertical="center" wrapText="1"/>
    </xf>
    <xf numFmtId="38" fontId="30" fillId="0" borderId="22" xfId="3" applyFont="1" applyFill="1" applyBorder="1" applyAlignment="1">
      <alignment vertical="center" shrinkToFit="1"/>
    </xf>
    <xf numFmtId="38" fontId="30" fillId="0" borderId="12" xfId="3" applyFont="1" applyFill="1" applyBorder="1" applyAlignment="1">
      <alignment vertical="center" shrinkToFit="1"/>
    </xf>
    <xf numFmtId="0" fontId="7" fillId="0" borderId="63" xfId="1" applyFont="1" applyBorder="1" applyAlignment="1">
      <alignment vertical="center" wrapText="1"/>
    </xf>
    <xf numFmtId="0" fontId="7" fillId="0" borderId="64" xfId="1" applyFont="1" applyBorder="1" applyAlignment="1">
      <alignment vertical="center" wrapText="1"/>
    </xf>
    <xf numFmtId="38" fontId="7" fillId="0" borderId="65" xfId="3" applyFont="1" applyFill="1" applyBorder="1" applyAlignment="1">
      <alignment vertical="center" shrinkToFit="1"/>
    </xf>
    <xf numFmtId="38" fontId="7" fillId="0" borderId="68" xfId="3" applyFont="1" applyFill="1" applyBorder="1" applyAlignment="1">
      <alignment vertical="center" shrinkToFit="1"/>
    </xf>
    <xf numFmtId="0" fontId="7" fillId="0" borderId="58" xfId="1" applyFont="1" applyBorder="1" applyAlignment="1">
      <alignment horizontal="right" vertical="center" wrapText="1"/>
    </xf>
    <xf numFmtId="38" fontId="7" fillId="0" borderId="69" xfId="3" applyFont="1" applyFill="1" applyBorder="1" applyAlignment="1">
      <alignment vertical="center" shrinkToFit="1"/>
    </xf>
    <xf numFmtId="38" fontId="7" fillId="0" borderId="70" xfId="3" applyFont="1" applyFill="1" applyBorder="1" applyAlignment="1">
      <alignment vertical="center" shrinkToFit="1"/>
    </xf>
    <xf numFmtId="0" fontId="7" fillId="0" borderId="60" xfId="1" applyFont="1" applyBorder="1" applyAlignment="1">
      <alignment vertical="center" wrapText="1"/>
    </xf>
    <xf numFmtId="0" fontId="7" fillId="0" borderId="61" xfId="1" applyFont="1" applyBorder="1" applyAlignment="1">
      <alignment horizontal="right" vertical="center" wrapText="1"/>
    </xf>
    <xf numFmtId="38" fontId="7" fillId="0" borderId="62" xfId="3" applyFont="1" applyFill="1" applyBorder="1" applyAlignment="1">
      <alignment vertical="center" shrinkToFit="1"/>
    </xf>
    <xf numFmtId="38" fontId="7" fillId="0" borderId="54" xfId="3" applyFont="1" applyFill="1" applyBorder="1" applyAlignment="1">
      <alignment vertical="center" shrinkToFit="1"/>
    </xf>
    <xf numFmtId="0" fontId="30" fillId="0" borderId="13" xfId="1" applyFont="1" applyBorder="1" applyAlignment="1">
      <alignment horizontal="right" vertical="center" wrapText="1"/>
    </xf>
    <xf numFmtId="0" fontId="7" fillId="0" borderId="65" xfId="3" applyNumberFormat="1" applyFont="1" applyFill="1" applyBorder="1" applyAlignment="1">
      <alignment horizontal="right" vertical="center" shrinkToFit="1"/>
    </xf>
    <xf numFmtId="0" fontId="7" fillId="0" borderId="68" xfId="3" applyNumberFormat="1" applyFont="1" applyFill="1" applyBorder="1" applyAlignment="1">
      <alignment horizontal="right" vertical="center" shrinkToFit="1"/>
    </xf>
    <xf numFmtId="38" fontId="7" fillId="0" borderId="59" xfId="3" applyFont="1" applyFill="1" applyBorder="1" applyAlignment="1">
      <alignment horizontal="right" vertical="center" shrinkToFit="1"/>
    </xf>
    <xf numFmtId="38" fontId="7" fillId="0" borderId="66" xfId="3" applyFont="1" applyFill="1" applyBorder="1" applyAlignment="1">
      <alignment horizontal="right" vertical="center" shrinkToFit="1"/>
    </xf>
    <xf numFmtId="0" fontId="7" fillId="0" borderId="61" xfId="1" applyFont="1" applyBorder="1" applyAlignment="1">
      <alignment vertical="center" wrapText="1"/>
    </xf>
    <xf numFmtId="38" fontId="7" fillId="0" borderId="71" xfId="3" applyFont="1" applyFill="1" applyBorder="1" applyAlignment="1">
      <alignment vertical="center" shrinkToFit="1"/>
    </xf>
    <xf numFmtId="38" fontId="7" fillId="0" borderId="72" xfId="3" applyFont="1" applyFill="1" applyBorder="1" applyAlignment="1">
      <alignment vertical="center" shrinkToFit="1"/>
    </xf>
    <xf numFmtId="0" fontId="7" fillId="0" borderId="64" xfId="1" applyFont="1" applyBorder="1" applyAlignment="1">
      <alignment horizontal="right" vertical="center" wrapText="1"/>
    </xf>
    <xf numFmtId="0" fontId="30" fillId="0" borderId="6" xfId="1" applyFont="1" applyBorder="1" applyAlignment="1">
      <alignment vertical="center" wrapText="1"/>
    </xf>
    <xf numFmtId="49" fontId="30" fillId="0" borderId="8" xfId="2" applyNumberFormat="1" applyFont="1" applyBorder="1" applyAlignment="1">
      <alignment horizontal="center" vertical="center" shrinkToFit="1"/>
    </xf>
    <xf numFmtId="49" fontId="30" fillId="0" borderId="13" xfId="2" applyNumberFormat="1" applyFont="1" applyBorder="1" applyAlignment="1">
      <alignment horizontal="center" vertical="center" shrinkToFit="1"/>
    </xf>
    <xf numFmtId="0" fontId="2" fillId="0" borderId="42" xfId="1" applyBorder="1" applyAlignment="1">
      <alignment vertical="center" shrinkToFit="1"/>
    </xf>
  </cellXfs>
  <cellStyles count="10">
    <cellStyle name="ハイパーリンク 2" xfId="6" xr:uid="{2CBEADD0-27BA-4581-B893-62109951DD5D}"/>
    <cellStyle name="ハイパーリンク 2 2" xfId="7" xr:uid="{6F427B15-2A7C-4C9B-BB19-F25641B658AE}"/>
    <cellStyle name="桁区切り" xfId="4" builtinId="6"/>
    <cellStyle name="桁区切り 2" xfId="3" xr:uid="{00000000-0005-0000-0000-000000000000}"/>
    <cellStyle name="桁区切り 3" xfId="9" xr:uid="{24A18D36-BA81-4E94-893D-8497E40AFF0D}"/>
    <cellStyle name="標準" xfId="0" builtinId="0"/>
    <cellStyle name="標準 2" xfId="1" xr:uid="{00000000-0005-0000-0000-000002000000}"/>
    <cellStyle name="標準 3" xfId="5" xr:uid="{47096E77-4231-414F-89C0-7ADA6440153F}"/>
    <cellStyle name="標準_ｊ１４" xfId="8" xr:uid="{5BCC0B34-58EC-41A2-B64C-77D677380F65}"/>
    <cellStyle name="標準_Sheet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291sakai-my.sharepoint.com/personal/johotokei_city_fukui-sakai_lg_jp/Documents/&#22338;&#20117;&#24066;&#12501;&#12449;&#12452;&#12523;&#12469;&#12540;&#12496;&#12540;/&#12501;&#12449;&#12452;&#12523;&#12469;&#12540;&#12496;&#12540;/&#32113;&#35336;/&#24120;&#29992;/31%20&#32113;&#35336;&#24180;&#22577;/&#32113;&#35336;&#24180;&#22577;&#65288;R06&#65289;/02_&#12507;&#12540;&#12512;&#12506;&#12540;&#12472;&#12539;&#12392;&#12358;&#12369;&#12356;&#12402;&#12429;&#12400;/01_&#12507;&#12540;&#12512;&#12506;&#12540;&#12472;/01_Excel&#65288;&#20998;&#39006;&#12372;&#12392;&#65289;/R6_14_kousei.xlsx" TargetMode="External"/><Relationship Id="rId1" Type="http://schemas.openxmlformats.org/officeDocument/2006/relationships/externalLinkPath" Target="https://291sakai-my.sharepoint.com/personal/johotokei_city_fukui-sakai_lg_jp/Documents/&#22338;&#20117;&#24066;&#12501;&#12449;&#12452;&#12523;&#12469;&#12540;&#12496;&#12540;/&#12501;&#12449;&#12452;&#12523;&#12469;&#12540;&#12496;&#12540;/&#32113;&#35336;/&#24120;&#29992;/31%20&#32113;&#35336;&#24180;&#22577;/&#32113;&#35336;&#24180;&#22577;&#65288;R06&#65289;/02_&#12507;&#12540;&#12512;&#12506;&#12540;&#12472;&#12539;&#12392;&#12358;&#12369;&#12356;&#12402;&#12429;&#12400;/01_&#12507;&#12540;&#12512;&#12506;&#12540;&#12472;/01_Excel&#65288;&#20998;&#39006;&#12372;&#12392;&#65289;/R6_14_kous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N-1.2"/>
      <sheetName val="N-3"/>
      <sheetName val="N-4-1"/>
      <sheetName val="N-4-2"/>
      <sheetName val="N-5"/>
      <sheetName val="N-6"/>
      <sheetName val="N-7"/>
      <sheetName val="N-8"/>
      <sheetName val="N-9"/>
      <sheetName val="N-10"/>
      <sheetName val="N-11"/>
      <sheetName val="N-12"/>
      <sheetName val="N-13"/>
      <sheetName val="N-14"/>
      <sheetName val="N-15"/>
      <sheetName val="N-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A4BF9-C09D-40F5-A9B2-58074A8BD863}">
  <dimension ref="A1:D21"/>
  <sheetViews>
    <sheetView tabSelected="1" workbookViewId="0">
      <selection activeCell="F12" sqref="F12"/>
    </sheetView>
  </sheetViews>
  <sheetFormatPr defaultColWidth="8" defaultRowHeight="18.75"/>
  <cols>
    <col min="1" max="1" width="8" style="57"/>
    <col min="2" max="2" width="4.25" style="57" customWidth="1"/>
    <col min="3" max="3" width="40.625" style="57" customWidth="1"/>
    <col min="4" max="4" width="10.625" style="57" customWidth="1"/>
    <col min="5" max="16384" width="8" style="57"/>
  </cols>
  <sheetData>
    <row r="1" spans="1:4" ht="21">
      <c r="A1" s="56" t="s">
        <v>138</v>
      </c>
      <c r="B1" s="56"/>
      <c r="C1" s="56"/>
    </row>
    <row r="2" spans="1:4" ht="21">
      <c r="A2" s="56" t="s">
        <v>51</v>
      </c>
      <c r="B2" s="56"/>
      <c r="C2" s="56"/>
    </row>
    <row r="4" spans="1:4">
      <c r="A4" s="58" t="s">
        <v>52</v>
      </c>
      <c r="B4" s="59" t="s">
        <v>53</v>
      </c>
      <c r="C4" s="60"/>
      <c r="D4" s="61" t="s">
        <v>52</v>
      </c>
    </row>
    <row r="5" spans="1:4">
      <c r="A5" s="58" t="s">
        <v>54</v>
      </c>
      <c r="B5" s="59" t="s">
        <v>55</v>
      </c>
      <c r="C5" s="60"/>
      <c r="D5" s="61" t="s">
        <v>54</v>
      </c>
    </row>
    <row r="6" spans="1:4">
      <c r="A6" s="58" t="s">
        <v>56</v>
      </c>
      <c r="B6" s="59" t="s">
        <v>57</v>
      </c>
      <c r="C6" s="60"/>
      <c r="D6" s="61" t="s">
        <v>56</v>
      </c>
    </row>
    <row r="7" spans="1:4">
      <c r="A7" s="62" t="s">
        <v>58</v>
      </c>
      <c r="B7" s="59" t="s">
        <v>59</v>
      </c>
      <c r="C7" s="60"/>
      <c r="D7" s="63"/>
    </row>
    <row r="8" spans="1:4">
      <c r="A8" s="62"/>
      <c r="B8" s="64">
        <v>1</v>
      </c>
      <c r="C8" s="65" t="s">
        <v>60</v>
      </c>
      <c r="D8" s="61" t="s">
        <v>61</v>
      </c>
    </row>
    <row r="9" spans="1:4">
      <c r="A9" s="62"/>
      <c r="B9" s="64">
        <v>2</v>
      </c>
      <c r="C9" s="65" t="s">
        <v>62</v>
      </c>
      <c r="D9" s="61" t="s">
        <v>63</v>
      </c>
    </row>
    <row r="10" spans="1:4">
      <c r="A10" s="58" t="s">
        <v>64</v>
      </c>
      <c r="B10" s="59" t="s">
        <v>65</v>
      </c>
      <c r="C10" s="60"/>
      <c r="D10" s="61" t="s">
        <v>64</v>
      </c>
    </row>
    <row r="11" spans="1:4">
      <c r="A11" s="58" t="s">
        <v>66</v>
      </c>
      <c r="B11" s="59" t="s">
        <v>67</v>
      </c>
      <c r="C11" s="60"/>
      <c r="D11" s="61" t="s">
        <v>66</v>
      </c>
    </row>
    <row r="12" spans="1:4">
      <c r="A12" s="58" t="s">
        <v>68</v>
      </c>
      <c r="B12" s="59" t="s">
        <v>69</v>
      </c>
      <c r="C12" s="60"/>
      <c r="D12" s="61" t="s">
        <v>68</v>
      </c>
    </row>
    <row r="13" spans="1:4">
      <c r="A13" s="58" t="s">
        <v>70</v>
      </c>
      <c r="B13" s="59" t="s">
        <v>71</v>
      </c>
      <c r="C13" s="60"/>
      <c r="D13" s="61" t="s">
        <v>70</v>
      </c>
    </row>
    <row r="14" spans="1:4">
      <c r="A14" s="58" t="s">
        <v>72</v>
      </c>
      <c r="B14" s="59" t="s">
        <v>73</v>
      </c>
      <c r="C14" s="60"/>
      <c r="D14" s="61" t="s">
        <v>72</v>
      </c>
    </row>
    <row r="15" spans="1:4">
      <c r="A15" s="58" t="s">
        <v>74</v>
      </c>
      <c r="B15" s="59" t="s">
        <v>75</v>
      </c>
      <c r="C15" s="60"/>
      <c r="D15" s="61" t="s">
        <v>74</v>
      </c>
    </row>
    <row r="16" spans="1:4">
      <c r="A16" s="58" t="s">
        <v>76</v>
      </c>
      <c r="B16" s="59" t="s">
        <v>77</v>
      </c>
      <c r="C16" s="60"/>
      <c r="D16" s="61" t="s">
        <v>76</v>
      </c>
    </row>
    <row r="17" spans="1:4">
      <c r="A17" s="58" t="s">
        <v>78</v>
      </c>
      <c r="B17" s="59" t="s">
        <v>79</v>
      </c>
      <c r="C17" s="60"/>
      <c r="D17" s="61" t="s">
        <v>78</v>
      </c>
    </row>
    <row r="18" spans="1:4">
      <c r="A18" s="58" t="s">
        <v>80</v>
      </c>
      <c r="B18" s="59" t="s">
        <v>81</v>
      </c>
      <c r="C18" s="60"/>
      <c r="D18" s="61" t="s">
        <v>80</v>
      </c>
    </row>
    <row r="19" spans="1:4">
      <c r="A19" s="58" t="s">
        <v>82</v>
      </c>
      <c r="B19" s="59" t="s">
        <v>83</v>
      </c>
      <c r="C19" s="60"/>
      <c r="D19" s="61" t="s">
        <v>82</v>
      </c>
    </row>
    <row r="20" spans="1:4">
      <c r="A20" s="58" t="s">
        <v>84</v>
      </c>
      <c r="B20" s="59" t="s">
        <v>85</v>
      </c>
      <c r="C20" s="60"/>
      <c r="D20" s="61" t="s">
        <v>84</v>
      </c>
    </row>
    <row r="21" spans="1:4">
      <c r="A21" s="58" t="s">
        <v>86</v>
      </c>
      <c r="B21" s="59" t="s">
        <v>87</v>
      </c>
      <c r="C21" s="60"/>
      <c r="D21" s="61" t="s">
        <v>86</v>
      </c>
    </row>
  </sheetData>
  <mergeCells count="1">
    <mergeCell ref="A7:A9"/>
  </mergeCells>
  <phoneticPr fontId="4"/>
  <hyperlinks>
    <hyperlink ref="D4" location="'N-1.2'!A1" display="N-1" xr:uid="{E203C7F8-89E2-42BF-BAFC-59F1C8642F53}"/>
    <hyperlink ref="D5" location="'N-1.2'!A43" display="N-2" xr:uid="{2E74705A-2BB8-4EF5-AC64-8E738A27B8D9}"/>
    <hyperlink ref="D6" location="'N-3'!A1" display="N-3" xr:uid="{AE2FD6AA-50B7-4C3F-9A0F-9CBDB9300BED}"/>
    <hyperlink ref="D8" location="'N-4-1'!A1" display="N-4-1" xr:uid="{983A6740-8312-4AF2-9D9D-A967DAB39364}"/>
    <hyperlink ref="D9" location="'N-4-2'!A1" display="N-4-2" xr:uid="{D80E6BBD-6D09-4FCD-8342-CC7D0864BEC6}"/>
    <hyperlink ref="D10" location="'N-5'!A1" display="N-5" xr:uid="{AA5CB389-D6E9-4253-BE8E-6434923DE761}"/>
    <hyperlink ref="D11" location="'N-6'!A1" display="N-6" xr:uid="{11501DD4-8BCC-4B02-8CE0-CA69EE4B8E1B}"/>
    <hyperlink ref="D12" location="'N-7'!A1" display="N-7" xr:uid="{90D8DC09-BEE5-48AF-9A04-318152F2DC8A}"/>
    <hyperlink ref="D13" location="'N-8'!A1" display="N-8" xr:uid="{8A4DB401-A690-4E42-A531-70B82B90B095}"/>
    <hyperlink ref="D14" location="'N-9'!A1" display="N-9" xr:uid="{5E0B8827-ADFD-4512-8F02-3CAFEDD81876}"/>
    <hyperlink ref="D15" location="'N-10'!A1" display="N-10" xr:uid="{43918307-E154-439F-8EB5-2A17A79A39C9}"/>
    <hyperlink ref="D16" location="'N-11'!A1" display="N-11" xr:uid="{3E827459-532D-4015-9119-1AC10972EB7A}"/>
    <hyperlink ref="D17" location="'N-12'!A1" display="N-12" xr:uid="{EAB01F0C-3E4B-4BB1-BB96-25AB23C417E6}"/>
    <hyperlink ref="D18" location="'N-13'!A1" display="N-13" xr:uid="{69A2A06D-0BD1-4199-97BF-01CBEB5EFC58}"/>
    <hyperlink ref="D19" location="'N-14'!A1" display="N-14" xr:uid="{4BEDF964-443C-43F3-A460-773AF41C7E8F}"/>
    <hyperlink ref="D20" location="'N-15'!A1" display="N-15" xr:uid="{05CA6460-524B-41A9-BE88-EF127FC73704}"/>
    <hyperlink ref="D21" location="'N-16'!A1" display="N-16" xr:uid="{7EB21914-79DD-4FE8-BDED-328D96394E4F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19DE8-53DA-41EF-825E-690CC254C76D}">
  <dimension ref="A1:G103"/>
  <sheetViews>
    <sheetView showGridLines="0" zoomScaleNormal="100" zoomScaleSheetLayoutView="100" workbookViewId="0">
      <pane ySplit="37" topLeftCell="A38" activePane="bottomLeft" state="frozen"/>
      <selection pane="bottomLeft" activeCell="D102" sqref="D102"/>
    </sheetView>
  </sheetViews>
  <sheetFormatPr defaultColWidth="8" defaultRowHeight="13.5"/>
  <cols>
    <col min="1" max="1" width="1.625" style="26" customWidth="1"/>
    <col min="2" max="2" width="16.875" style="26" customWidth="1"/>
    <col min="3" max="7" width="14.625" style="26" customWidth="1"/>
    <col min="8" max="16384" width="8" style="26"/>
  </cols>
  <sheetData>
    <row r="1" spans="1:7" ht="30" customHeight="1">
      <c r="A1" s="1" t="s">
        <v>326</v>
      </c>
      <c r="B1" s="413"/>
      <c r="C1" s="2"/>
      <c r="D1" s="2"/>
      <c r="E1" s="2"/>
      <c r="F1" s="2"/>
    </row>
    <row r="2" spans="1:7" ht="7.5" customHeight="1">
      <c r="A2" s="1"/>
      <c r="B2" s="413"/>
      <c r="C2" s="2"/>
      <c r="D2" s="2"/>
      <c r="E2" s="2"/>
      <c r="F2" s="2"/>
    </row>
    <row r="3" spans="1:7" ht="22.5" customHeight="1">
      <c r="B3" s="67" t="s">
        <v>285</v>
      </c>
      <c r="C3" s="2"/>
      <c r="D3" s="2"/>
      <c r="E3" s="2"/>
      <c r="F3" s="2"/>
      <c r="G3" s="414"/>
    </row>
    <row r="4" spans="1:7" s="37" customFormat="1" ht="18.75" customHeight="1">
      <c r="B4" s="415" t="s">
        <v>327</v>
      </c>
      <c r="C4" s="416" t="s">
        <v>328</v>
      </c>
      <c r="D4" s="417" t="s">
        <v>329</v>
      </c>
      <c r="E4" s="418" t="s">
        <v>330</v>
      </c>
      <c r="F4" s="418" t="s">
        <v>331</v>
      </c>
      <c r="G4" s="419" t="s">
        <v>332</v>
      </c>
    </row>
    <row r="5" spans="1:7" s="38" customFormat="1" ht="15" hidden="1" customHeight="1">
      <c r="B5" s="407" t="s">
        <v>333</v>
      </c>
      <c r="C5" s="420">
        <f>SUM(D5:G5)</f>
        <v>74</v>
      </c>
      <c r="D5" s="421">
        <f>SUM(D6:D9)</f>
        <v>40</v>
      </c>
      <c r="E5" s="422">
        <f>SUM(E6:E9)</f>
        <v>25</v>
      </c>
      <c r="F5" s="422">
        <f>SUM(F6:F9)</f>
        <v>2</v>
      </c>
      <c r="G5" s="423">
        <f>SUM(G6:G9)</f>
        <v>7</v>
      </c>
    </row>
    <row r="6" spans="1:7" s="37" customFormat="1" ht="15" hidden="1" customHeight="1">
      <c r="B6" s="116" t="s">
        <v>10</v>
      </c>
      <c r="C6" s="424">
        <f t="shared" ref="C6:C35" si="0">SUM(D6:G6)</f>
        <v>25</v>
      </c>
      <c r="D6" s="402">
        <v>10</v>
      </c>
      <c r="E6" s="425">
        <v>15</v>
      </c>
      <c r="F6" s="425">
        <v>0</v>
      </c>
      <c r="G6" s="412">
        <v>0</v>
      </c>
    </row>
    <row r="7" spans="1:7" s="37" customFormat="1" ht="15" hidden="1" customHeight="1">
      <c r="B7" s="116" t="s">
        <v>11</v>
      </c>
      <c r="C7" s="424">
        <f t="shared" si="0"/>
        <v>32</v>
      </c>
      <c r="D7" s="402">
        <v>19</v>
      </c>
      <c r="E7" s="425">
        <v>5</v>
      </c>
      <c r="F7" s="425">
        <v>2</v>
      </c>
      <c r="G7" s="412">
        <v>6</v>
      </c>
    </row>
    <row r="8" spans="1:7" s="37" customFormat="1" ht="15" hidden="1" customHeight="1">
      <c r="B8" s="116" t="s">
        <v>12</v>
      </c>
      <c r="C8" s="424">
        <f t="shared" si="0"/>
        <v>14</v>
      </c>
      <c r="D8" s="402">
        <v>9</v>
      </c>
      <c r="E8" s="425">
        <v>5</v>
      </c>
      <c r="F8" s="425">
        <v>0</v>
      </c>
      <c r="G8" s="412">
        <v>0</v>
      </c>
    </row>
    <row r="9" spans="1:7" s="37" customFormat="1" ht="15" hidden="1" customHeight="1">
      <c r="B9" s="116" t="s">
        <v>13</v>
      </c>
      <c r="C9" s="426">
        <f t="shared" si="0"/>
        <v>3</v>
      </c>
      <c r="D9" s="402">
        <v>2</v>
      </c>
      <c r="E9" s="425">
        <v>0</v>
      </c>
      <c r="F9" s="425">
        <v>0</v>
      </c>
      <c r="G9" s="412">
        <v>1</v>
      </c>
    </row>
    <row r="10" spans="1:7" s="38" customFormat="1" ht="15" hidden="1" customHeight="1">
      <c r="B10" s="407" t="s">
        <v>334</v>
      </c>
      <c r="C10" s="420">
        <f t="shared" si="0"/>
        <v>76</v>
      </c>
      <c r="D10" s="421">
        <f>SUM(D11:D14)</f>
        <v>41</v>
      </c>
      <c r="E10" s="422">
        <f>SUM(E11:E14)</f>
        <v>23</v>
      </c>
      <c r="F10" s="422">
        <f>SUM(F11:F14)</f>
        <v>1</v>
      </c>
      <c r="G10" s="423">
        <f>SUM(G11:G14)</f>
        <v>11</v>
      </c>
    </row>
    <row r="11" spans="1:7" s="37" customFormat="1" ht="14.1" hidden="1" customHeight="1">
      <c r="B11" s="116" t="s">
        <v>10</v>
      </c>
      <c r="C11" s="424">
        <f t="shared" si="0"/>
        <v>26</v>
      </c>
      <c r="D11" s="402">
        <v>13</v>
      </c>
      <c r="E11" s="425">
        <v>11</v>
      </c>
      <c r="F11" s="425">
        <v>0</v>
      </c>
      <c r="G11" s="412">
        <v>2</v>
      </c>
    </row>
    <row r="12" spans="1:7" s="37" customFormat="1" ht="14.1" hidden="1" customHeight="1">
      <c r="B12" s="116" t="s">
        <v>11</v>
      </c>
      <c r="C12" s="424">
        <f t="shared" si="0"/>
        <v>32</v>
      </c>
      <c r="D12" s="402">
        <v>18</v>
      </c>
      <c r="E12" s="425">
        <v>5</v>
      </c>
      <c r="F12" s="425">
        <v>1</v>
      </c>
      <c r="G12" s="412">
        <v>8</v>
      </c>
    </row>
    <row r="13" spans="1:7" s="37" customFormat="1" ht="14.1" hidden="1" customHeight="1">
      <c r="B13" s="116" t="s">
        <v>12</v>
      </c>
      <c r="C13" s="424">
        <f t="shared" si="0"/>
        <v>16</v>
      </c>
      <c r="D13" s="402">
        <v>9</v>
      </c>
      <c r="E13" s="425">
        <v>7</v>
      </c>
      <c r="F13" s="425">
        <v>0</v>
      </c>
      <c r="G13" s="412">
        <v>0</v>
      </c>
    </row>
    <row r="14" spans="1:7" s="37" customFormat="1" ht="14.1" hidden="1" customHeight="1">
      <c r="B14" s="116" t="s">
        <v>13</v>
      </c>
      <c r="C14" s="426">
        <f t="shared" si="0"/>
        <v>2</v>
      </c>
      <c r="D14" s="402">
        <v>1</v>
      </c>
      <c r="E14" s="425">
        <v>0</v>
      </c>
      <c r="F14" s="425">
        <v>0</v>
      </c>
      <c r="G14" s="412">
        <v>1</v>
      </c>
    </row>
    <row r="15" spans="1:7" s="38" customFormat="1" ht="15" hidden="1" customHeight="1">
      <c r="B15" s="407" t="s">
        <v>335</v>
      </c>
      <c r="C15" s="420">
        <f t="shared" si="0"/>
        <v>92</v>
      </c>
      <c r="D15" s="421">
        <f>SUM(D16:D19)</f>
        <v>50</v>
      </c>
      <c r="E15" s="422">
        <f>SUM(E16:E19)</f>
        <v>34</v>
      </c>
      <c r="F15" s="422">
        <f>SUM(F16:F19)</f>
        <v>2</v>
      </c>
      <c r="G15" s="423">
        <f>SUM(G16:G19)</f>
        <v>6</v>
      </c>
    </row>
    <row r="16" spans="1:7" s="37" customFormat="1" ht="14.1" hidden="1" customHeight="1">
      <c r="B16" s="116" t="s">
        <v>10</v>
      </c>
      <c r="C16" s="424">
        <f t="shared" si="0"/>
        <v>31</v>
      </c>
      <c r="D16" s="402">
        <v>15</v>
      </c>
      <c r="E16" s="425">
        <v>12</v>
      </c>
      <c r="F16" s="425">
        <v>1</v>
      </c>
      <c r="G16" s="412">
        <v>3</v>
      </c>
    </row>
    <row r="17" spans="2:7" s="37" customFormat="1" ht="14.1" hidden="1" customHeight="1">
      <c r="B17" s="116" t="s">
        <v>11</v>
      </c>
      <c r="C17" s="424">
        <f t="shared" si="0"/>
        <v>34</v>
      </c>
      <c r="D17" s="402">
        <v>19</v>
      </c>
      <c r="E17" s="425">
        <v>12</v>
      </c>
      <c r="F17" s="425">
        <v>1</v>
      </c>
      <c r="G17" s="412">
        <v>2</v>
      </c>
    </row>
    <row r="18" spans="2:7" s="37" customFormat="1" ht="14.1" hidden="1" customHeight="1">
      <c r="B18" s="116" t="s">
        <v>12</v>
      </c>
      <c r="C18" s="424">
        <f t="shared" si="0"/>
        <v>25</v>
      </c>
      <c r="D18" s="402">
        <v>15</v>
      </c>
      <c r="E18" s="425">
        <v>10</v>
      </c>
      <c r="F18" s="425">
        <v>0</v>
      </c>
      <c r="G18" s="412">
        <v>0</v>
      </c>
    </row>
    <row r="19" spans="2:7" s="37" customFormat="1" ht="14.1" hidden="1" customHeight="1">
      <c r="B19" s="116" t="s">
        <v>13</v>
      </c>
      <c r="C19" s="426">
        <f t="shared" si="0"/>
        <v>2</v>
      </c>
      <c r="D19" s="402">
        <v>1</v>
      </c>
      <c r="E19" s="425">
        <v>0</v>
      </c>
      <c r="F19" s="425">
        <v>0</v>
      </c>
      <c r="G19" s="412">
        <v>1</v>
      </c>
    </row>
    <row r="20" spans="2:7" s="38" customFormat="1" ht="15" hidden="1" customHeight="1">
      <c r="B20" s="407" t="s">
        <v>336</v>
      </c>
      <c r="C20" s="420">
        <f t="shared" si="0"/>
        <v>90</v>
      </c>
      <c r="D20" s="421">
        <f>SUM(D21:D24)</f>
        <v>53</v>
      </c>
      <c r="E20" s="422">
        <f>SUM(E21:E24)</f>
        <v>31</v>
      </c>
      <c r="F20" s="422">
        <f>SUM(F21:F24)</f>
        <v>2</v>
      </c>
      <c r="G20" s="423">
        <f>SUM(G21:G24)</f>
        <v>4</v>
      </c>
    </row>
    <row r="21" spans="2:7" s="37" customFormat="1" ht="14.1" hidden="1" customHeight="1">
      <c r="B21" s="116" t="s">
        <v>10</v>
      </c>
      <c r="C21" s="424">
        <f t="shared" si="0"/>
        <v>28</v>
      </c>
      <c r="D21" s="402">
        <v>15</v>
      </c>
      <c r="E21" s="425">
        <v>11</v>
      </c>
      <c r="F21" s="425">
        <v>1</v>
      </c>
      <c r="G21" s="412">
        <v>1</v>
      </c>
    </row>
    <row r="22" spans="2:7" s="37" customFormat="1" ht="14.1" hidden="1" customHeight="1">
      <c r="B22" s="116" t="s">
        <v>11</v>
      </c>
      <c r="C22" s="424">
        <f t="shared" si="0"/>
        <v>34</v>
      </c>
      <c r="D22" s="402">
        <v>22</v>
      </c>
      <c r="E22" s="425">
        <v>9</v>
      </c>
      <c r="F22" s="425">
        <v>1</v>
      </c>
      <c r="G22" s="412">
        <v>2</v>
      </c>
    </row>
    <row r="23" spans="2:7" s="37" customFormat="1" ht="14.1" hidden="1" customHeight="1">
      <c r="B23" s="116" t="s">
        <v>12</v>
      </c>
      <c r="C23" s="424">
        <f t="shared" si="0"/>
        <v>26</v>
      </c>
      <c r="D23" s="402">
        <v>15</v>
      </c>
      <c r="E23" s="425">
        <v>11</v>
      </c>
      <c r="F23" s="425">
        <v>0</v>
      </c>
      <c r="G23" s="412">
        <v>0</v>
      </c>
    </row>
    <row r="24" spans="2:7" s="37" customFormat="1" ht="14.1" hidden="1" customHeight="1">
      <c r="B24" s="116" t="s">
        <v>13</v>
      </c>
      <c r="C24" s="426">
        <f t="shared" si="0"/>
        <v>2</v>
      </c>
      <c r="D24" s="402">
        <v>1</v>
      </c>
      <c r="E24" s="425">
        <v>0</v>
      </c>
      <c r="F24" s="425">
        <v>0</v>
      </c>
      <c r="G24" s="412">
        <v>1</v>
      </c>
    </row>
    <row r="25" spans="2:7" s="38" customFormat="1" ht="15" hidden="1" customHeight="1">
      <c r="B25" s="407" t="s">
        <v>337</v>
      </c>
      <c r="C25" s="420">
        <f t="shared" si="0"/>
        <v>87</v>
      </c>
      <c r="D25" s="421">
        <f>SUM(D26:D29)</f>
        <v>49</v>
      </c>
      <c r="E25" s="422">
        <f>SUM(E26:E29)</f>
        <v>30</v>
      </c>
      <c r="F25" s="422">
        <f>SUM(F26:F29)</f>
        <v>2</v>
      </c>
      <c r="G25" s="423">
        <f>SUM(G26:G29)</f>
        <v>6</v>
      </c>
    </row>
    <row r="26" spans="2:7" s="37" customFormat="1" ht="14.1" hidden="1" customHeight="1">
      <c r="B26" s="116" t="s">
        <v>10</v>
      </c>
      <c r="C26" s="424">
        <f t="shared" si="0"/>
        <v>29</v>
      </c>
      <c r="D26" s="402">
        <v>15</v>
      </c>
      <c r="E26" s="425">
        <v>10</v>
      </c>
      <c r="F26" s="425">
        <v>1</v>
      </c>
      <c r="G26" s="412">
        <v>3</v>
      </c>
    </row>
    <row r="27" spans="2:7" s="37" customFormat="1" ht="14.1" hidden="1" customHeight="1">
      <c r="B27" s="116" t="s">
        <v>11</v>
      </c>
      <c r="C27" s="424">
        <f t="shared" si="0"/>
        <v>34</v>
      </c>
      <c r="D27" s="402">
        <v>21</v>
      </c>
      <c r="E27" s="425">
        <v>10</v>
      </c>
      <c r="F27" s="425">
        <v>1</v>
      </c>
      <c r="G27" s="412">
        <v>2</v>
      </c>
    </row>
    <row r="28" spans="2:7" s="37" customFormat="1" ht="14.1" hidden="1" customHeight="1">
      <c r="B28" s="116" t="s">
        <v>12</v>
      </c>
      <c r="C28" s="424">
        <f t="shared" si="0"/>
        <v>22</v>
      </c>
      <c r="D28" s="402">
        <v>12</v>
      </c>
      <c r="E28" s="425">
        <v>10</v>
      </c>
      <c r="F28" s="425">
        <v>0</v>
      </c>
      <c r="G28" s="412">
        <v>0</v>
      </c>
    </row>
    <row r="29" spans="2:7" s="37" customFormat="1" ht="14.1" hidden="1" customHeight="1">
      <c r="B29" s="116" t="s">
        <v>13</v>
      </c>
      <c r="C29" s="426">
        <f t="shared" si="0"/>
        <v>2</v>
      </c>
      <c r="D29" s="402">
        <v>1</v>
      </c>
      <c r="E29" s="425">
        <v>0</v>
      </c>
      <c r="F29" s="425">
        <v>0</v>
      </c>
      <c r="G29" s="412">
        <v>1</v>
      </c>
    </row>
    <row r="30" spans="2:7" s="38" customFormat="1" ht="15" hidden="1" customHeight="1">
      <c r="B30" s="407" t="s">
        <v>338</v>
      </c>
      <c r="C30" s="420">
        <f t="shared" si="0"/>
        <v>86</v>
      </c>
      <c r="D30" s="421">
        <f>SUM(D31:D34)</f>
        <v>48</v>
      </c>
      <c r="E30" s="422">
        <f>SUM(E31:E34)</f>
        <v>29</v>
      </c>
      <c r="F30" s="422">
        <f>SUM(F31:F34)</f>
        <v>2</v>
      </c>
      <c r="G30" s="423">
        <f>SUM(G31:G34)</f>
        <v>7</v>
      </c>
    </row>
    <row r="31" spans="2:7" s="37" customFormat="1" ht="14.1" hidden="1" customHeight="1">
      <c r="B31" s="116" t="s">
        <v>10</v>
      </c>
      <c r="C31" s="424">
        <f t="shared" si="0"/>
        <v>32</v>
      </c>
      <c r="D31" s="402">
        <v>16</v>
      </c>
      <c r="E31" s="425">
        <v>11</v>
      </c>
      <c r="F31" s="425">
        <v>1</v>
      </c>
      <c r="G31" s="412">
        <v>4</v>
      </c>
    </row>
    <row r="32" spans="2:7" s="37" customFormat="1" ht="14.1" hidden="1" customHeight="1">
      <c r="B32" s="116" t="s">
        <v>11</v>
      </c>
      <c r="C32" s="424">
        <f t="shared" si="0"/>
        <v>32</v>
      </c>
      <c r="D32" s="402">
        <v>20</v>
      </c>
      <c r="E32" s="425">
        <v>9</v>
      </c>
      <c r="F32" s="425">
        <v>1</v>
      </c>
      <c r="G32" s="412">
        <v>2</v>
      </c>
    </row>
    <row r="33" spans="2:7" s="37" customFormat="1" ht="14.1" hidden="1" customHeight="1">
      <c r="B33" s="116" t="s">
        <v>12</v>
      </c>
      <c r="C33" s="424">
        <f t="shared" si="0"/>
        <v>19</v>
      </c>
      <c r="D33" s="402">
        <v>10</v>
      </c>
      <c r="E33" s="425">
        <v>9</v>
      </c>
      <c r="F33" s="425">
        <v>0</v>
      </c>
      <c r="G33" s="412">
        <v>0</v>
      </c>
    </row>
    <row r="34" spans="2:7" s="37" customFormat="1" ht="14.1" hidden="1" customHeight="1">
      <c r="B34" s="117" t="s">
        <v>13</v>
      </c>
      <c r="C34" s="426">
        <f t="shared" si="0"/>
        <v>3</v>
      </c>
      <c r="D34" s="405">
        <v>2</v>
      </c>
      <c r="E34" s="105">
        <v>0</v>
      </c>
      <c r="F34" s="105">
        <v>0</v>
      </c>
      <c r="G34" s="103">
        <v>1</v>
      </c>
    </row>
    <row r="35" spans="2:7" s="38" customFormat="1" ht="15" hidden="1" customHeight="1">
      <c r="B35" s="400" t="s">
        <v>305</v>
      </c>
      <c r="C35" s="315">
        <f t="shared" si="0"/>
        <v>90</v>
      </c>
      <c r="D35" s="427">
        <v>43</v>
      </c>
      <c r="E35" s="428">
        <v>33</v>
      </c>
      <c r="F35" s="428">
        <v>3</v>
      </c>
      <c r="G35" s="429">
        <v>11</v>
      </c>
    </row>
    <row r="36" spans="2:7" s="38" customFormat="1" ht="15" hidden="1" customHeight="1">
      <c r="B36" s="430" t="s">
        <v>306</v>
      </c>
      <c r="C36" s="431">
        <v>91</v>
      </c>
      <c r="D36" s="432">
        <v>39</v>
      </c>
      <c r="E36" s="433">
        <v>35</v>
      </c>
      <c r="F36" s="433">
        <v>3</v>
      </c>
      <c r="G36" s="434">
        <v>14</v>
      </c>
    </row>
    <row r="37" spans="2:7" s="38" customFormat="1" ht="15" hidden="1" customHeight="1">
      <c r="B37" s="430" t="s">
        <v>307</v>
      </c>
      <c r="C37" s="431">
        <v>96</v>
      </c>
      <c r="D37" s="432">
        <v>50</v>
      </c>
      <c r="E37" s="433">
        <v>32</v>
      </c>
      <c r="F37" s="433">
        <v>2</v>
      </c>
      <c r="G37" s="434">
        <v>12</v>
      </c>
    </row>
    <row r="38" spans="2:7" s="38" customFormat="1" ht="15" customHeight="1">
      <c r="B38" s="430" t="s">
        <v>308</v>
      </c>
      <c r="C38" s="431">
        <v>91</v>
      </c>
      <c r="D38" s="432">
        <v>47</v>
      </c>
      <c r="E38" s="433">
        <v>39</v>
      </c>
      <c r="F38" s="433">
        <v>2</v>
      </c>
      <c r="G38" s="434">
        <v>3</v>
      </c>
    </row>
    <row r="39" spans="2:7" s="38" customFormat="1" ht="15" customHeight="1">
      <c r="B39" s="430" t="s">
        <v>309</v>
      </c>
      <c r="C39" s="431">
        <v>111</v>
      </c>
      <c r="D39" s="432">
        <v>54</v>
      </c>
      <c r="E39" s="433">
        <v>37</v>
      </c>
      <c r="F39" s="433">
        <v>4</v>
      </c>
      <c r="G39" s="434">
        <v>16</v>
      </c>
    </row>
    <row r="40" spans="2:7" s="38" customFormat="1" ht="15" customHeight="1">
      <c r="B40" s="430" t="s">
        <v>310</v>
      </c>
      <c r="C40" s="431">
        <v>135</v>
      </c>
      <c r="D40" s="432">
        <v>58</v>
      </c>
      <c r="E40" s="433">
        <v>40</v>
      </c>
      <c r="F40" s="433">
        <v>7</v>
      </c>
      <c r="G40" s="434">
        <v>30</v>
      </c>
    </row>
    <row r="41" spans="2:7" s="38" customFormat="1" ht="15" customHeight="1">
      <c r="B41" s="430" t="s">
        <v>311</v>
      </c>
      <c r="C41" s="431">
        <v>150</v>
      </c>
      <c r="D41" s="432">
        <v>62</v>
      </c>
      <c r="E41" s="433">
        <v>46</v>
      </c>
      <c r="F41" s="433">
        <v>6</v>
      </c>
      <c r="G41" s="434">
        <v>36</v>
      </c>
    </row>
    <row r="42" spans="2:7" s="38" customFormat="1" ht="15" customHeight="1">
      <c r="B42" s="430" t="s">
        <v>312</v>
      </c>
      <c r="C42" s="431">
        <v>138</v>
      </c>
      <c r="D42" s="432">
        <v>58</v>
      </c>
      <c r="E42" s="433">
        <v>48</v>
      </c>
      <c r="F42" s="433">
        <v>3</v>
      </c>
      <c r="G42" s="434">
        <v>29</v>
      </c>
    </row>
    <row r="43" spans="2:7" s="38" customFormat="1" ht="15" customHeight="1">
      <c r="B43" s="430" t="s">
        <v>313</v>
      </c>
      <c r="C43" s="431">
        <f>SUM(C44:C47)</f>
        <v>139</v>
      </c>
      <c r="D43" s="432">
        <f t="shared" ref="D43:G43" si="1">SUM(D44:D47)</f>
        <v>77</v>
      </c>
      <c r="E43" s="433">
        <f t="shared" si="1"/>
        <v>40</v>
      </c>
      <c r="F43" s="433">
        <f t="shared" si="1"/>
        <v>1</v>
      </c>
      <c r="G43" s="434">
        <f t="shared" si="1"/>
        <v>21</v>
      </c>
    </row>
    <row r="44" spans="2:7" s="38" customFormat="1" ht="15" hidden="1" customHeight="1">
      <c r="B44" s="430" t="s">
        <v>10</v>
      </c>
      <c r="C44" s="431">
        <f>SUM(D44:G44)</f>
        <v>53</v>
      </c>
      <c r="D44" s="432">
        <v>23</v>
      </c>
      <c r="E44" s="433">
        <v>21</v>
      </c>
      <c r="F44" s="433">
        <v>0</v>
      </c>
      <c r="G44" s="434">
        <v>9</v>
      </c>
    </row>
    <row r="45" spans="2:7" s="38" customFormat="1" ht="15" hidden="1" customHeight="1">
      <c r="B45" s="430" t="s">
        <v>11</v>
      </c>
      <c r="C45" s="431">
        <f>SUM(D45:G45)</f>
        <v>53</v>
      </c>
      <c r="D45" s="432">
        <v>35</v>
      </c>
      <c r="E45" s="433">
        <v>11</v>
      </c>
      <c r="F45" s="433">
        <v>1</v>
      </c>
      <c r="G45" s="434">
        <v>6</v>
      </c>
    </row>
    <row r="46" spans="2:7" s="38" customFormat="1" ht="15" hidden="1" customHeight="1">
      <c r="B46" s="430" t="s">
        <v>12</v>
      </c>
      <c r="C46" s="431">
        <f>SUM(D46:G46)</f>
        <v>27</v>
      </c>
      <c r="D46" s="432">
        <v>14</v>
      </c>
      <c r="E46" s="433">
        <v>8</v>
      </c>
      <c r="F46" s="433">
        <v>0</v>
      </c>
      <c r="G46" s="434">
        <v>5</v>
      </c>
    </row>
    <row r="47" spans="2:7" s="38" customFormat="1" ht="15" hidden="1" customHeight="1">
      <c r="B47" s="430" t="s">
        <v>13</v>
      </c>
      <c r="C47" s="431">
        <f>SUM(D47:G47)</f>
        <v>6</v>
      </c>
      <c r="D47" s="432">
        <v>5</v>
      </c>
      <c r="E47" s="433">
        <v>0</v>
      </c>
      <c r="F47" s="433">
        <v>0</v>
      </c>
      <c r="G47" s="434">
        <v>1</v>
      </c>
    </row>
    <row r="48" spans="2:7" s="38" customFormat="1" ht="15" customHeight="1">
      <c r="B48" s="430" t="s">
        <v>314</v>
      </c>
      <c r="C48" s="431">
        <f>SUM(C49:C52)</f>
        <v>143</v>
      </c>
      <c r="D48" s="432">
        <f t="shared" ref="D48:G48" si="2">SUM(D49:D52)</f>
        <v>79</v>
      </c>
      <c r="E48" s="433">
        <f t="shared" si="2"/>
        <v>42</v>
      </c>
      <c r="F48" s="433">
        <f t="shared" si="2"/>
        <v>2</v>
      </c>
      <c r="G48" s="434">
        <f t="shared" si="2"/>
        <v>20</v>
      </c>
    </row>
    <row r="49" spans="2:7" s="38" customFormat="1" ht="15" hidden="1" customHeight="1">
      <c r="B49" s="435" t="s">
        <v>10</v>
      </c>
      <c r="C49" s="436">
        <f>SUM(D49:G49)</f>
        <v>56</v>
      </c>
      <c r="D49" s="437">
        <v>24</v>
      </c>
      <c r="E49" s="438">
        <v>22</v>
      </c>
      <c r="F49" s="438">
        <v>0</v>
      </c>
      <c r="G49" s="439">
        <v>10</v>
      </c>
    </row>
    <row r="50" spans="2:7" s="38" customFormat="1" ht="15" hidden="1" customHeight="1">
      <c r="B50" s="435" t="s">
        <v>11</v>
      </c>
      <c r="C50" s="436">
        <f>SUM(D50:G50)</f>
        <v>52</v>
      </c>
      <c r="D50" s="437">
        <v>34</v>
      </c>
      <c r="E50" s="438">
        <v>11</v>
      </c>
      <c r="F50" s="438">
        <v>1</v>
      </c>
      <c r="G50" s="439">
        <v>6</v>
      </c>
    </row>
    <row r="51" spans="2:7" s="38" customFormat="1" ht="15" hidden="1" customHeight="1">
      <c r="B51" s="435" t="s">
        <v>12</v>
      </c>
      <c r="C51" s="436">
        <f>SUM(D51:G51)</f>
        <v>30</v>
      </c>
      <c r="D51" s="437">
        <v>17</v>
      </c>
      <c r="E51" s="438">
        <v>9</v>
      </c>
      <c r="F51" s="438">
        <v>1</v>
      </c>
      <c r="G51" s="439">
        <v>3</v>
      </c>
    </row>
    <row r="52" spans="2:7" s="38" customFormat="1" ht="15" hidden="1" customHeight="1">
      <c r="B52" s="440" t="s">
        <v>13</v>
      </c>
      <c r="C52" s="441">
        <f>SUM(D52:G52)</f>
        <v>5</v>
      </c>
      <c r="D52" s="442">
        <v>4</v>
      </c>
      <c r="E52" s="443">
        <v>0</v>
      </c>
      <c r="F52" s="443">
        <v>0</v>
      </c>
      <c r="G52" s="444">
        <v>1</v>
      </c>
    </row>
    <row r="53" spans="2:7" s="38" customFormat="1" ht="15" customHeight="1">
      <c r="B53" s="445" t="s">
        <v>315</v>
      </c>
      <c r="C53" s="446">
        <f>SUM(C54:C57)</f>
        <v>147</v>
      </c>
      <c r="D53" s="447">
        <f t="shared" ref="D53:G53" si="3">SUM(D54:D57)</f>
        <v>85</v>
      </c>
      <c r="E53" s="448">
        <f t="shared" si="3"/>
        <v>46</v>
      </c>
      <c r="F53" s="448">
        <f t="shared" si="3"/>
        <v>0</v>
      </c>
      <c r="G53" s="449">
        <f t="shared" si="3"/>
        <v>16</v>
      </c>
    </row>
    <row r="54" spans="2:7" s="38" customFormat="1" ht="15" hidden="1" customHeight="1">
      <c r="B54" s="450" t="s">
        <v>10</v>
      </c>
      <c r="C54" s="451">
        <f>SUM(D54:G54)</f>
        <v>59</v>
      </c>
      <c r="D54" s="452">
        <v>31</v>
      </c>
      <c r="E54" s="453">
        <v>21</v>
      </c>
      <c r="F54" s="453">
        <v>0</v>
      </c>
      <c r="G54" s="454">
        <v>7</v>
      </c>
    </row>
    <row r="55" spans="2:7" s="38" customFormat="1" ht="15" hidden="1" customHeight="1">
      <c r="B55" s="450" t="s">
        <v>11</v>
      </c>
      <c r="C55" s="451">
        <f>SUM(D55:G55)</f>
        <v>55</v>
      </c>
      <c r="D55" s="452">
        <v>35</v>
      </c>
      <c r="E55" s="453">
        <v>14</v>
      </c>
      <c r="F55" s="453">
        <v>0</v>
      </c>
      <c r="G55" s="454">
        <v>6</v>
      </c>
    </row>
    <row r="56" spans="2:7" s="38" customFormat="1" ht="15" hidden="1" customHeight="1">
      <c r="B56" s="450" t="s">
        <v>12</v>
      </c>
      <c r="C56" s="451">
        <f>SUM(D56:G56)</f>
        <v>28</v>
      </c>
      <c r="D56" s="452">
        <v>15</v>
      </c>
      <c r="E56" s="453">
        <v>10</v>
      </c>
      <c r="F56" s="453">
        <v>0</v>
      </c>
      <c r="G56" s="454">
        <v>3</v>
      </c>
    </row>
    <row r="57" spans="2:7" s="38" customFormat="1" ht="15" hidden="1" customHeight="1">
      <c r="B57" s="455" t="s">
        <v>13</v>
      </c>
      <c r="C57" s="456">
        <f>SUM(D57:G57)</f>
        <v>5</v>
      </c>
      <c r="D57" s="457">
        <v>4</v>
      </c>
      <c r="E57" s="458">
        <v>1</v>
      </c>
      <c r="F57" s="458">
        <v>0</v>
      </c>
      <c r="G57" s="459">
        <v>0</v>
      </c>
    </row>
    <row r="58" spans="2:7" s="38" customFormat="1" ht="15" customHeight="1">
      <c r="B58" s="445" t="s">
        <v>316</v>
      </c>
      <c r="C58" s="446">
        <f t="shared" ref="C58:C93" si="4">SUM(D58:G58)</f>
        <v>140</v>
      </c>
      <c r="D58" s="447">
        <v>79</v>
      </c>
      <c r="E58" s="448">
        <v>48</v>
      </c>
      <c r="F58" s="448">
        <v>0</v>
      </c>
      <c r="G58" s="449">
        <v>13</v>
      </c>
    </row>
    <row r="59" spans="2:7" s="38" customFormat="1" ht="15" hidden="1" customHeight="1">
      <c r="B59" s="450" t="s">
        <v>10</v>
      </c>
      <c r="C59" s="451">
        <f t="shared" si="4"/>
        <v>56</v>
      </c>
      <c r="D59" s="452">
        <v>30</v>
      </c>
      <c r="E59" s="453">
        <v>19</v>
      </c>
      <c r="F59" s="453">
        <v>0</v>
      </c>
      <c r="G59" s="454">
        <v>7</v>
      </c>
    </row>
    <row r="60" spans="2:7" s="38" customFormat="1" ht="15" hidden="1" customHeight="1">
      <c r="B60" s="450" t="s">
        <v>11</v>
      </c>
      <c r="C60" s="451">
        <f t="shared" si="4"/>
        <v>47</v>
      </c>
      <c r="D60" s="452">
        <v>29</v>
      </c>
      <c r="E60" s="453">
        <v>14</v>
      </c>
      <c r="F60" s="453">
        <v>0</v>
      </c>
      <c r="G60" s="454">
        <v>4</v>
      </c>
    </row>
    <row r="61" spans="2:7" s="38" customFormat="1" ht="15" hidden="1" customHeight="1">
      <c r="B61" s="450" t="s">
        <v>12</v>
      </c>
      <c r="C61" s="451">
        <f t="shared" si="4"/>
        <v>32</v>
      </c>
      <c r="D61" s="452">
        <v>16</v>
      </c>
      <c r="E61" s="453">
        <v>14</v>
      </c>
      <c r="F61" s="453">
        <v>0</v>
      </c>
      <c r="G61" s="454">
        <v>2</v>
      </c>
    </row>
    <row r="62" spans="2:7" s="38" customFormat="1" ht="15" hidden="1" customHeight="1">
      <c r="B62" s="455" t="s">
        <v>13</v>
      </c>
      <c r="C62" s="456">
        <f t="shared" si="4"/>
        <v>5</v>
      </c>
      <c r="D62" s="457">
        <v>4</v>
      </c>
      <c r="E62" s="458">
        <v>1</v>
      </c>
      <c r="F62" s="458">
        <v>0</v>
      </c>
      <c r="G62" s="459">
        <v>0</v>
      </c>
    </row>
    <row r="63" spans="2:7" s="38" customFormat="1" ht="15" customHeight="1">
      <c r="B63" s="445" t="s">
        <v>317</v>
      </c>
      <c r="C63" s="446">
        <f t="shared" si="4"/>
        <v>142</v>
      </c>
      <c r="D63" s="447">
        <f>SUM(D64:D67)</f>
        <v>82</v>
      </c>
      <c r="E63" s="448">
        <f>SUM(E64:E67)</f>
        <v>48</v>
      </c>
      <c r="F63" s="448">
        <f>SUM(F64:F67)</f>
        <v>2</v>
      </c>
      <c r="G63" s="449">
        <f>SUM(G64:G67)</f>
        <v>10</v>
      </c>
    </row>
    <row r="64" spans="2:7" s="38" customFormat="1" ht="15" hidden="1" customHeight="1">
      <c r="B64" s="450" t="s">
        <v>10</v>
      </c>
      <c r="C64" s="451">
        <f t="shared" si="4"/>
        <v>54</v>
      </c>
      <c r="D64" s="452">
        <v>30</v>
      </c>
      <c r="E64" s="453">
        <v>20</v>
      </c>
      <c r="F64" s="453">
        <v>0</v>
      </c>
      <c r="G64" s="454">
        <v>4</v>
      </c>
    </row>
    <row r="65" spans="2:7" s="38" customFormat="1" ht="15" hidden="1" customHeight="1">
      <c r="B65" s="450" t="s">
        <v>11</v>
      </c>
      <c r="C65" s="451">
        <f t="shared" si="4"/>
        <v>47</v>
      </c>
      <c r="D65" s="452">
        <v>28</v>
      </c>
      <c r="E65" s="453">
        <v>14</v>
      </c>
      <c r="F65" s="453">
        <v>2</v>
      </c>
      <c r="G65" s="454">
        <v>3</v>
      </c>
    </row>
    <row r="66" spans="2:7" s="38" customFormat="1" ht="15" hidden="1" customHeight="1">
      <c r="B66" s="450" t="s">
        <v>12</v>
      </c>
      <c r="C66" s="451">
        <f t="shared" si="4"/>
        <v>36</v>
      </c>
      <c r="D66" s="452">
        <v>20</v>
      </c>
      <c r="E66" s="453">
        <v>13</v>
      </c>
      <c r="F66" s="453">
        <v>0</v>
      </c>
      <c r="G66" s="454">
        <v>3</v>
      </c>
    </row>
    <row r="67" spans="2:7" s="38" customFormat="1" ht="15" hidden="1" customHeight="1">
      <c r="B67" s="455" t="s">
        <v>13</v>
      </c>
      <c r="C67" s="456">
        <f t="shared" si="4"/>
        <v>5</v>
      </c>
      <c r="D67" s="457">
        <v>4</v>
      </c>
      <c r="E67" s="458">
        <v>1</v>
      </c>
      <c r="F67" s="458">
        <v>0</v>
      </c>
      <c r="G67" s="459">
        <v>0</v>
      </c>
    </row>
    <row r="68" spans="2:7" s="38" customFormat="1" ht="15" customHeight="1">
      <c r="B68" s="445" t="s">
        <v>318</v>
      </c>
      <c r="C68" s="446">
        <f t="shared" si="4"/>
        <v>153</v>
      </c>
      <c r="D68" s="447">
        <f>SUM(D69:D72)</f>
        <v>92</v>
      </c>
      <c r="E68" s="448">
        <f>SUM(E69:E72)</f>
        <v>48</v>
      </c>
      <c r="F68" s="448">
        <f>SUM(F69:F72)</f>
        <v>1</v>
      </c>
      <c r="G68" s="449">
        <f>SUM(G69:G72)</f>
        <v>12</v>
      </c>
    </row>
    <row r="69" spans="2:7" s="38" customFormat="1" ht="15" customHeight="1">
      <c r="B69" s="450" t="s">
        <v>10</v>
      </c>
      <c r="C69" s="451">
        <f t="shared" si="4"/>
        <v>61</v>
      </c>
      <c r="D69" s="452">
        <v>36</v>
      </c>
      <c r="E69" s="453">
        <v>18</v>
      </c>
      <c r="F69" s="453">
        <v>0</v>
      </c>
      <c r="G69" s="454">
        <v>7</v>
      </c>
    </row>
    <row r="70" spans="2:7" s="38" customFormat="1" ht="15" customHeight="1">
      <c r="B70" s="450" t="s">
        <v>11</v>
      </c>
      <c r="C70" s="451">
        <f t="shared" si="4"/>
        <v>47</v>
      </c>
      <c r="D70" s="452">
        <v>27</v>
      </c>
      <c r="E70" s="453">
        <v>17</v>
      </c>
      <c r="F70" s="453">
        <v>1</v>
      </c>
      <c r="G70" s="454">
        <v>2</v>
      </c>
    </row>
    <row r="71" spans="2:7" s="38" customFormat="1" ht="15" customHeight="1">
      <c r="B71" s="450" t="s">
        <v>12</v>
      </c>
      <c r="C71" s="451">
        <f t="shared" si="4"/>
        <v>38</v>
      </c>
      <c r="D71" s="452">
        <v>22</v>
      </c>
      <c r="E71" s="453">
        <v>13</v>
      </c>
      <c r="F71" s="453">
        <v>0</v>
      </c>
      <c r="G71" s="454">
        <v>3</v>
      </c>
    </row>
    <row r="72" spans="2:7" s="38" customFormat="1" ht="15" customHeight="1">
      <c r="B72" s="455" t="s">
        <v>13</v>
      </c>
      <c r="C72" s="456">
        <f t="shared" si="4"/>
        <v>7</v>
      </c>
      <c r="D72" s="457">
        <v>7</v>
      </c>
      <c r="E72" s="458">
        <v>0</v>
      </c>
      <c r="F72" s="458">
        <v>0</v>
      </c>
      <c r="G72" s="459">
        <v>0</v>
      </c>
    </row>
    <row r="73" spans="2:7" s="38" customFormat="1" ht="15" customHeight="1">
      <c r="B73" s="445" t="s">
        <v>319</v>
      </c>
      <c r="C73" s="446">
        <f t="shared" si="4"/>
        <v>160</v>
      </c>
      <c r="D73" s="447">
        <f>SUM(D74:D77)</f>
        <v>92</v>
      </c>
      <c r="E73" s="448">
        <f>SUM(E74:E77)</f>
        <v>57</v>
      </c>
      <c r="F73" s="448">
        <f>SUM(F74:F77)</f>
        <v>2</v>
      </c>
      <c r="G73" s="449">
        <f>SUM(G74:G77)</f>
        <v>9</v>
      </c>
    </row>
    <row r="74" spans="2:7" s="38" customFormat="1" ht="15" customHeight="1">
      <c r="B74" s="450" t="s">
        <v>10</v>
      </c>
      <c r="C74" s="451">
        <f t="shared" si="4"/>
        <v>59</v>
      </c>
      <c r="D74" s="452">
        <v>33</v>
      </c>
      <c r="E74" s="453">
        <v>21</v>
      </c>
      <c r="F74" s="453">
        <v>0</v>
      </c>
      <c r="G74" s="454">
        <v>5</v>
      </c>
    </row>
    <row r="75" spans="2:7" s="38" customFormat="1" ht="15" customHeight="1">
      <c r="B75" s="450" t="s">
        <v>11</v>
      </c>
      <c r="C75" s="451">
        <f t="shared" si="4"/>
        <v>58</v>
      </c>
      <c r="D75" s="452">
        <v>31</v>
      </c>
      <c r="E75" s="453">
        <v>24</v>
      </c>
      <c r="F75" s="453">
        <v>2</v>
      </c>
      <c r="G75" s="454">
        <v>1</v>
      </c>
    </row>
    <row r="76" spans="2:7" s="38" customFormat="1" ht="15" customHeight="1">
      <c r="B76" s="450" t="s">
        <v>12</v>
      </c>
      <c r="C76" s="451">
        <f t="shared" si="4"/>
        <v>34</v>
      </c>
      <c r="D76" s="452">
        <v>21</v>
      </c>
      <c r="E76" s="453">
        <v>11</v>
      </c>
      <c r="F76" s="453">
        <v>0</v>
      </c>
      <c r="G76" s="454">
        <v>2</v>
      </c>
    </row>
    <row r="77" spans="2:7" s="38" customFormat="1" ht="15" customHeight="1">
      <c r="B77" s="455" t="s">
        <v>13</v>
      </c>
      <c r="C77" s="456">
        <f t="shared" si="4"/>
        <v>9</v>
      </c>
      <c r="D77" s="457">
        <v>7</v>
      </c>
      <c r="E77" s="458">
        <v>1</v>
      </c>
      <c r="F77" s="458">
        <v>0</v>
      </c>
      <c r="G77" s="459">
        <v>1</v>
      </c>
    </row>
    <row r="78" spans="2:7" s="38" customFormat="1" ht="15" customHeight="1">
      <c r="B78" s="445" t="s">
        <v>320</v>
      </c>
      <c r="C78" s="446">
        <f t="shared" si="4"/>
        <v>162</v>
      </c>
      <c r="D78" s="447">
        <f>SUM(D79:D82)</f>
        <v>90</v>
      </c>
      <c r="E78" s="448">
        <f>SUM(E79:E82)</f>
        <v>58</v>
      </c>
      <c r="F78" s="448">
        <f>SUM(F79:F82)</f>
        <v>2</v>
      </c>
      <c r="G78" s="449">
        <f>SUM(G79:G82)</f>
        <v>12</v>
      </c>
    </row>
    <row r="79" spans="2:7" s="38" customFormat="1" ht="15" customHeight="1">
      <c r="B79" s="450" t="s">
        <v>10</v>
      </c>
      <c r="C79" s="451">
        <f t="shared" si="4"/>
        <v>58</v>
      </c>
      <c r="D79" s="452">
        <v>32</v>
      </c>
      <c r="E79" s="453">
        <v>20</v>
      </c>
      <c r="F79" s="453">
        <v>0</v>
      </c>
      <c r="G79" s="454">
        <v>6</v>
      </c>
    </row>
    <row r="80" spans="2:7" s="38" customFormat="1" ht="15" customHeight="1">
      <c r="B80" s="450" t="s">
        <v>11</v>
      </c>
      <c r="C80" s="451">
        <f t="shared" si="4"/>
        <v>59</v>
      </c>
      <c r="D80" s="452">
        <v>31</v>
      </c>
      <c r="E80" s="453">
        <v>24</v>
      </c>
      <c r="F80" s="453">
        <v>2</v>
      </c>
      <c r="G80" s="454">
        <v>2</v>
      </c>
    </row>
    <row r="81" spans="2:7" s="38" customFormat="1" ht="15" customHeight="1">
      <c r="B81" s="450" t="s">
        <v>12</v>
      </c>
      <c r="C81" s="451">
        <f t="shared" si="4"/>
        <v>37</v>
      </c>
      <c r="D81" s="452">
        <v>21</v>
      </c>
      <c r="E81" s="453">
        <v>13</v>
      </c>
      <c r="F81" s="453">
        <v>0</v>
      </c>
      <c r="G81" s="454">
        <v>3</v>
      </c>
    </row>
    <row r="82" spans="2:7" s="38" customFormat="1" ht="15" customHeight="1">
      <c r="B82" s="455" t="s">
        <v>13</v>
      </c>
      <c r="C82" s="456">
        <f t="shared" si="4"/>
        <v>8</v>
      </c>
      <c r="D82" s="457">
        <v>6</v>
      </c>
      <c r="E82" s="458">
        <v>1</v>
      </c>
      <c r="F82" s="458">
        <v>0</v>
      </c>
      <c r="G82" s="459">
        <v>1</v>
      </c>
    </row>
    <row r="83" spans="2:7" s="38" customFormat="1" ht="15" customHeight="1">
      <c r="B83" s="445" t="s">
        <v>321</v>
      </c>
      <c r="C83" s="446">
        <f t="shared" si="4"/>
        <v>164</v>
      </c>
      <c r="D83" s="447">
        <f>SUM(D84:D87)</f>
        <v>99</v>
      </c>
      <c r="E83" s="448">
        <f>SUM(E84:E87)</f>
        <v>58</v>
      </c>
      <c r="F83" s="448">
        <f>SUM(F84:F87)</f>
        <v>5</v>
      </c>
      <c r="G83" s="449">
        <f>SUM(G84:G87)</f>
        <v>2</v>
      </c>
    </row>
    <row r="84" spans="2:7" s="38" customFormat="1" ht="15" customHeight="1">
      <c r="B84" s="450" t="s">
        <v>10</v>
      </c>
      <c r="C84" s="451">
        <f>SUM(D84:G84)</f>
        <v>60</v>
      </c>
      <c r="D84" s="452">
        <v>34</v>
      </c>
      <c r="E84" s="453">
        <v>22</v>
      </c>
      <c r="F84" s="453">
        <v>3</v>
      </c>
      <c r="G84" s="454">
        <v>1</v>
      </c>
    </row>
    <row r="85" spans="2:7" s="38" customFormat="1" ht="15" customHeight="1">
      <c r="B85" s="450" t="s">
        <v>11</v>
      </c>
      <c r="C85" s="451">
        <f>SUM(D85:G85)</f>
        <v>56</v>
      </c>
      <c r="D85" s="452">
        <v>34</v>
      </c>
      <c r="E85" s="453">
        <v>20</v>
      </c>
      <c r="F85" s="453">
        <v>2</v>
      </c>
      <c r="G85" s="454">
        <v>0</v>
      </c>
    </row>
    <row r="86" spans="2:7" s="38" customFormat="1" ht="15" customHeight="1">
      <c r="B86" s="450" t="s">
        <v>12</v>
      </c>
      <c r="C86" s="451">
        <f>SUM(D86:G86)</f>
        <v>37</v>
      </c>
      <c r="D86" s="452">
        <v>23</v>
      </c>
      <c r="E86" s="453">
        <v>13</v>
      </c>
      <c r="F86" s="453">
        <v>0</v>
      </c>
      <c r="G86" s="454">
        <v>1</v>
      </c>
    </row>
    <row r="87" spans="2:7" s="38" customFormat="1" ht="15" customHeight="1">
      <c r="B87" s="455" t="s">
        <v>13</v>
      </c>
      <c r="C87" s="456">
        <f>SUM(D87:G87)</f>
        <v>11</v>
      </c>
      <c r="D87" s="457">
        <v>8</v>
      </c>
      <c r="E87" s="458">
        <v>3</v>
      </c>
      <c r="F87" s="458">
        <v>0</v>
      </c>
      <c r="G87" s="459">
        <v>0</v>
      </c>
    </row>
    <row r="88" spans="2:7" s="38" customFormat="1" ht="15" customHeight="1">
      <c r="B88" s="445" t="s">
        <v>322</v>
      </c>
      <c r="C88" s="446">
        <f t="shared" ref="C88" si="5">SUM(D88:G88)</f>
        <v>170</v>
      </c>
      <c r="D88" s="447">
        <f>SUM(D89:D92)</f>
        <v>97</v>
      </c>
      <c r="E88" s="448">
        <f>SUM(E89:E92)</f>
        <v>62</v>
      </c>
      <c r="F88" s="448">
        <f>SUM(F89:F92)</f>
        <v>6</v>
      </c>
      <c r="G88" s="449">
        <f>SUM(G89:G92)</f>
        <v>5</v>
      </c>
    </row>
    <row r="89" spans="2:7" s="38" customFormat="1" ht="15" customHeight="1">
      <c r="B89" s="450" t="s">
        <v>10</v>
      </c>
      <c r="C89" s="451">
        <f>SUM(D89:G89)</f>
        <v>60</v>
      </c>
      <c r="D89" s="452">
        <v>35</v>
      </c>
      <c r="E89" s="453">
        <v>20</v>
      </c>
      <c r="F89" s="453">
        <v>2</v>
      </c>
      <c r="G89" s="454">
        <v>3</v>
      </c>
    </row>
    <row r="90" spans="2:7" s="38" customFormat="1" ht="15" customHeight="1">
      <c r="B90" s="450" t="s">
        <v>11</v>
      </c>
      <c r="C90" s="451">
        <f>SUM(D90:G90)</f>
        <v>57</v>
      </c>
      <c r="D90" s="452">
        <v>32</v>
      </c>
      <c r="E90" s="453">
        <v>22</v>
      </c>
      <c r="F90" s="453">
        <v>2</v>
      </c>
      <c r="G90" s="454">
        <v>1</v>
      </c>
    </row>
    <row r="91" spans="2:7" s="38" customFormat="1" ht="15" customHeight="1">
      <c r="B91" s="450" t="s">
        <v>12</v>
      </c>
      <c r="C91" s="451">
        <f>SUM(D91:G91)</f>
        <v>39</v>
      </c>
      <c r="D91" s="452">
        <v>22</v>
      </c>
      <c r="E91" s="453">
        <v>16</v>
      </c>
      <c r="F91" s="453">
        <v>0</v>
      </c>
      <c r="G91" s="454">
        <v>1</v>
      </c>
    </row>
    <row r="92" spans="2:7" s="38" customFormat="1" ht="15" customHeight="1">
      <c r="B92" s="455" t="s">
        <v>13</v>
      </c>
      <c r="C92" s="456">
        <f>SUM(D92:G92)</f>
        <v>14</v>
      </c>
      <c r="D92" s="457">
        <v>8</v>
      </c>
      <c r="E92" s="458">
        <v>4</v>
      </c>
      <c r="F92" s="458">
        <v>2</v>
      </c>
      <c r="G92" s="459">
        <v>0</v>
      </c>
    </row>
    <row r="93" spans="2:7" s="38" customFormat="1" ht="15" customHeight="1">
      <c r="B93" s="445" t="s">
        <v>323</v>
      </c>
      <c r="C93" s="446">
        <f t="shared" si="4"/>
        <v>188</v>
      </c>
      <c r="D93" s="447">
        <f>SUM(D94:D97)</f>
        <v>103</v>
      </c>
      <c r="E93" s="448">
        <f>SUM(E94:E97)</f>
        <v>73</v>
      </c>
      <c r="F93" s="448">
        <f>SUM(F94:F97)</f>
        <v>9</v>
      </c>
      <c r="G93" s="449">
        <f>SUM(G94:G97)</f>
        <v>3</v>
      </c>
    </row>
    <row r="94" spans="2:7" s="38" customFormat="1" ht="15" customHeight="1">
      <c r="B94" s="450" t="s">
        <v>10</v>
      </c>
      <c r="C94" s="451">
        <f>SUM(D94:G94)</f>
        <v>68</v>
      </c>
      <c r="D94" s="452">
        <v>38</v>
      </c>
      <c r="E94" s="453">
        <v>25</v>
      </c>
      <c r="F94" s="453">
        <v>3</v>
      </c>
      <c r="G94" s="454">
        <v>2</v>
      </c>
    </row>
    <row r="95" spans="2:7" s="38" customFormat="1" ht="15" customHeight="1">
      <c r="B95" s="450" t="s">
        <v>11</v>
      </c>
      <c r="C95" s="451">
        <f>SUM(D95:G95)</f>
        <v>60</v>
      </c>
      <c r="D95" s="452">
        <v>33</v>
      </c>
      <c r="E95" s="453">
        <v>23</v>
      </c>
      <c r="F95" s="453">
        <v>4</v>
      </c>
      <c r="G95" s="454">
        <v>0</v>
      </c>
    </row>
    <row r="96" spans="2:7" s="38" customFormat="1" ht="15" customHeight="1">
      <c r="B96" s="450" t="s">
        <v>12</v>
      </c>
      <c r="C96" s="451">
        <f>SUM(D96:G96)</f>
        <v>44</v>
      </c>
      <c r="D96" s="452">
        <v>22</v>
      </c>
      <c r="E96" s="453">
        <v>21</v>
      </c>
      <c r="F96" s="453">
        <v>0</v>
      </c>
      <c r="G96" s="454">
        <v>1</v>
      </c>
    </row>
    <row r="97" spans="2:7" s="38" customFormat="1" ht="15" customHeight="1">
      <c r="B97" s="455" t="s">
        <v>13</v>
      </c>
      <c r="C97" s="456">
        <f>SUM(D97:G97)</f>
        <v>16</v>
      </c>
      <c r="D97" s="457">
        <v>10</v>
      </c>
      <c r="E97" s="458">
        <v>4</v>
      </c>
      <c r="F97" s="458">
        <v>2</v>
      </c>
      <c r="G97" s="459">
        <v>0</v>
      </c>
    </row>
    <row r="98" spans="2:7" s="38" customFormat="1" ht="15" customHeight="1">
      <c r="B98" s="445" t="s">
        <v>324</v>
      </c>
      <c r="C98" s="446">
        <f t="shared" ref="C98" si="6">SUM(D98:G98)</f>
        <v>197</v>
      </c>
      <c r="D98" s="447">
        <f>SUM(D99:D102)</f>
        <v>107</v>
      </c>
      <c r="E98" s="448">
        <f>SUM(E99:E102)</f>
        <v>72</v>
      </c>
      <c r="F98" s="448">
        <f>SUM(F99:F102)</f>
        <v>9</v>
      </c>
      <c r="G98" s="449">
        <f>SUM(G99:G102)</f>
        <v>9</v>
      </c>
    </row>
    <row r="99" spans="2:7" s="38" customFormat="1" ht="15" customHeight="1">
      <c r="B99" s="450" t="s">
        <v>10</v>
      </c>
      <c r="C99" s="451">
        <v>69</v>
      </c>
      <c r="D99" s="452">
        <v>39</v>
      </c>
      <c r="E99" s="453">
        <v>24</v>
      </c>
      <c r="F99" s="453">
        <v>2</v>
      </c>
      <c r="G99" s="454">
        <v>4</v>
      </c>
    </row>
    <row r="100" spans="2:7" s="38" customFormat="1" ht="15" customHeight="1">
      <c r="B100" s="450" t="s">
        <v>11</v>
      </c>
      <c r="C100" s="451">
        <v>60</v>
      </c>
      <c r="D100" s="452">
        <v>29</v>
      </c>
      <c r="E100" s="453">
        <v>24</v>
      </c>
      <c r="F100" s="453">
        <v>4</v>
      </c>
      <c r="G100" s="454">
        <v>3</v>
      </c>
    </row>
    <row r="101" spans="2:7" s="38" customFormat="1" ht="15" customHeight="1">
      <c r="B101" s="450" t="s">
        <v>12</v>
      </c>
      <c r="C101" s="451">
        <v>50</v>
      </c>
      <c r="D101" s="452">
        <v>28</v>
      </c>
      <c r="E101" s="453">
        <v>19</v>
      </c>
      <c r="F101" s="453">
        <v>2</v>
      </c>
      <c r="G101" s="454">
        <v>1</v>
      </c>
    </row>
    <row r="102" spans="2:7" s="38" customFormat="1" ht="15" customHeight="1">
      <c r="B102" s="455" t="s">
        <v>13</v>
      </c>
      <c r="C102" s="456">
        <v>18</v>
      </c>
      <c r="D102" s="457">
        <v>11</v>
      </c>
      <c r="E102" s="458">
        <v>5</v>
      </c>
      <c r="F102" s="458">
        <v>1</v>
      </c>
      <c r="G102" s="459">
        <v>1</v>
      </c>
    </row>
    <row r="103" spans="2:7" s="37" customFormat="1" ht="15" customHeight="1">
      <c r="B103" s="27" t="s">
        <v>325</v>
      </c>
      <c r="D103" s="28"/>
      <c r="E103" s="28"/>
      <c r="F103" s="28"/>
      <c r="G103" s="80"/>
    </row>
  </sheetData>
  <autoFilter ref="A37:G37" xr:uid="{8492BD27-E3A7-42B5-BD9C-1C45AB2CBE68}"/>
  <phoneticPr fontId="4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&amp;R&amp;"ＭＳ Ｐゴシック,標準"14.厚      生</oddHeader>
    <oddFooter>&amp;C&amp;"ＭＳ Ｐゴシック,標準"-94-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78A8-5014-4789-930B-1267B81CDF85}">
  <dimension ref="A1:T42"/>
  <sheetViews>
    <sheetView showGridLines="0" zoomScaleNormal="100" zoomScaleSheetLayoutView="100" workbookViewId="0">
      <pane ySplit="6" topLeftCell="A7" activePane="bottomLeft" state="frozen"/>
      <selection pane="bottomLeft" activeCell="G30" sqref="G30"/>
    </sheetView>
  </sheetViews>
  <sheetFormatPr defaultColWidth="8" defaultRowHeight="13.5"/>
  <cols>
    <col min="1" max="1" width="1.625" style="26" customWidth="1"/>
    <col min="2" max="2" width="7.125" style="26" customWidth="1"/>
    <col min="3" max="5" width="4.375" style="26" customWidth="1"/>
    <col min="6" max="6" width="5" style="26" customWidth="1"/>
    <col min="7" max="12" width="4.5" style="26" customWidth="1"/>
    <col min="13" max="13" width="5" style="26" customWidth="1"/>
    <col min="14" max="18" width="4.375" style="26" customWidth="1"/>
    <col min="19" max="20" width="5" style="26" customWidth="1"/>
    <col min="21" max="16384" width="8" style="26"/>
  </cols>
  <sheetData>
    <row r="1" spans="1:20" ht="30" customHeight="1">
      <c r="A1" s="131" t="s">
        <v>339</v>
      </c>
    </row>
    <row r="2" spans="1:20" ht="7.5" customHeight="1">
      <c r="A2" s="131"/>
    </row>
    <row r="3" spans="1:20" ht="22.5" customHeight="1">
      <c r="B3" s="26" t="s">
        <v>340</v>
      </c>
      <c r="T3" s="414" t="s">
        <v>90</v>
      </c>
    </row>
    <row r="4" spans="1:20" s="37" customFormat="1" ht="18.75" customHeight="1">
      <c r="B4" s="460" t="s">
        <v>327</v>
      </c>
      <c r="C4" s="460" t="s">
        <v>341</v>
      </c>
      <c r="D4" s="461" t="s">
        <v>342</v>
      </c>
      <c r="E4" s="462"/>
      <c r="F4" s="463"/>
      <c r="G4" s="464" t="s">
        <v>343</v>
      </c>
      <c r="H4" s="460" t="s">
        <v>344</v>
      </c>
      <c r="I4" s="460"/>
      <c r="J4" s="460"/>
      <c r="K4" s="460"/>
      <c r="L4" s="460"/>
      <c r="M4" s="460"/>
      <c r="N4" s="460" t="s">
        <v>345</v>
      </c>
      <c r="O4" s="460"/>
      <c r="P4" s="460"/>
      <c r="Q4" s="460"/>
      <c r="R4" s="460"/>
      <c r="S4" s="460"/>
      <c r="T4" s="465" t="s">
        <v>346</v>
      </c>
    </row>
    <row r="5" spans="1:20" s="37" customFormat="1" ht="18.75" customHeight="1">
      <c r="B5" s="460"/>
      <c r="C5" s="460"/>
      <c r="D5" s="466" t="s">
        <v>347</v>
      </c>
      <c r="E5" s="467" t="s">
        <v>348</v>
      </c>
      <c r="F5" s="468" t="s">
        <v>195</v>
      </c>
      <c r="G5" s="464"/>
      <c r="H5" s="466" t="s">
        <v>349</v>
      </c>
      <c r="I5" s="467" t="s">
        <v>350</v>
      </c>
      <c r="J5" s="467" t="s">
        <v>351</v>
      </c>
      <c r="K5" s="469" t="s">
        <v>352</v>
      </c>
      <c r="L5" s="469"/>
      <c r="M5" s="470" t="s">
        <v>195</v>
      </c>
      <c r="N5" s="466" t="s">
        <v>353</v>
      </c>
      <c r="O5" s="467" t="s">
        <v>354</v>
      </c>
      <c r="P5" s="467" t="s">
        <v>355</v>
      </c>
      <c r="Q5" s="471" t="s">
        <v>356</v>
      </c>
      <c r="R5" s="472" t="s">
        <v>357</v>
      </c>
      <c r="S5" s="468" t="s">
        <v>195</v>
      </c>
      <c r="T5" s="465"/>
    </row>
    <row r="6" spans="1:20" s="37" customFormat="1" ht="18.75" customHeight="1">
      <c r="B6" s="460"/>
      <c r="C6" s="460"/>
      <c r="D6" s="466"/>
      <c r="E6" s="467"/>
      <c r="F6" s="468"/>
      <c r="G6" s="464"/>
      <c r="H6" s="466"/>
      <c r="I6" s="467"/>
      <c r="J6" s="467"/>
      <c r="K6" s="473" t="s">
        <v>358</v>
      </c>
      <c r="L6" s="473" t="s">
        <v>359</v>
      </c>
      <c r="M6" s="474"/>
      <c r="N6" s="466"/>
      <c r="O6" s="467"/>
      <c r="P6" s="467"/>
      <c r="Q6" s="471"/>
      <c r="R6" s="475"/>
      <c r="S6" s="468"/>
      <c r="T6" s="465"/>
    </row>
    <row r="7" spans="1:20" s="379" customFormat="1" ht="30" customHeight="1">
      <c r="B7" s="476" t="s">
        <v>360</v>
      </c>
      <c r="C7" s="369">
        <v>272</v>
      </c>
      <c r="D7" s="367">
        <v>357</v>
      </c>
      <c r="E7" s="368">
        <v>2</v>
      </c>
      <c r="F7" s="366">
        <f t="shared" ref="F7:F26" si="0">SUM(D7:E7)</f>
        <v>359</v>
      </c>
      <c r="G7" s="369">
        <v>39</v>
      </c>
      <c r="H7" s="367">
        <v>919</v>
      </c>
      <c r="I7" s="368">
        <v>905</v>
      </c>
      <c r="J7" s="368">
        <v>242</v>
      </c>
      <c r="K7" s="368">
        <v>38</v>
      </c>
      <c r="L7" s="368">
        <v>4</v>
      </c>
      <c r="M7" s="366">
        <f t="shared" ref="M7:M24" si="1">SUM(H7:L7)</f>
        <v>2108</v>
      </c>
      <c r="N7" s="367">
        <v>523</v>
      </c>
      <c r="O7" s="368">
        <v>165</v>
      </c>
      <c r="P7" s="368">
        <v>88</v>
      </c>
      <c r="Q7" s="368">
        <v>86</v>
      </c>
      <c r="R7" s="368">
        <v>0</v>
      </c>
      <c r="S7" s="366">
        <f t="shared" ref="S7:S26" si="2">SUM(N7:R7)</f>
        <v>862</v>
      </c>
      <c r="T7" s="477">
        <f t="shared" ref="T7:T26" si="3">+C7+F7+G7+M7+S7</f>
        <v>3640</v>
      </c>
    </row>
    <row r="8" spans="1:20" s="379" customFormat="1" ht="30" customHeight="1">
      <c r="B8" s="476" t="s">
        <v>361</v>
      </c>
      <c r="C8" s="369">
        <v>265</v>
      </c>
      <c r="D8" s="367">
        <v>360</v>
      </c>
      <c r="E8" s="368">
        <v>2</v>
      </c>
      <c r="F8" s="366">
        <f t="shared" si="0"/>
        <v>362</v>
      </c>
      <c r="G8" s="369">
        <v>38</v>
      </c>
      <c r="H8" s="367">
        <v>924</v>
      </c>
      <c r="I8" s="368">
        <v>921</v>
      </c>
      <c r="J8" s="368">
        <v>238</v>
      </c>
      <c r="K8" s="368">
        <v>37</v>
      </c>
      <c r="L8" s="368">
        <v>3</v>
      </c>
      <c r="M8" s="366">
        <f t="shared" si="1"/>
        <v>2123</v>
      </c>
      <c r="N8" s="367">
        <v>538</v>
      </c>
      <c r="O8" s="368">
        <v>168</v>
      </c>
      <c r="P8" s="368">
        <v>94</v>
      </c>
      <c r="Q8" s="368">
        <v>87</v>
      </c>
      <c r="R8" s="368">
        <v>0</v>
      </c>
      <c r="S8" s="366">
        <f t="shared" si="2"/>
        <v>887</v>
      </c>
      <c r="T8" s="477">
        <f t="shared" si="3"/>
        <v>3675</v>
      </c>
    </row>
    <row r="9" spans="1:20" s="379" customFormat="1" ht="30" customHeight="1">
      <c r="B9" s="476" t="s">
        <v>362</v>
      </c>
      <c r="C9" s="369">
        <v>257</v>
      </c>
      <c r="D9" s="367">
        <v>362</v>
      </c>
      <c r="E9" s="368">
        <v>2</v>
      </c>
      <c r="F9" s="366">
        <f t="shared" si="0"/>
        <v>364</v>
      </c>
      <c r="G9" s="369">
        <v>43</v>
      </c>
      <c r="H9" s="367">
        <v>910</v>
      </c>
      <c r="I9" s="368">
        <v>953</v>
      </c>
      <c r="J9" s="368">
        <v>233</v>
      </c>
      <c r="K9" s="368">
        <v>37</v>
      </c>
      <c r="L9" s="368">
        <v>3</v>
      </c>
      <c r="M9" s="366">
        <f t="shared" si="1"/>
        <v>2136</v>
      </c>
      <c r="N9" s="367">
        <v>547</v>
      </c>
      <c r="O9" s="368">
        <v>172</v>
      </c>
      <c r="P9" s="368">
        <v>86</v>
      </c>
      <c r="Q9" s="368">
        <v>102</v>
      </c>
      <c r="R9" s="368">
        <v>0</v>
      </c>
      <c r="S9" s="366">
        <f t="shared" si="2"/>
        <v>907</v>
      </c>
      <c r="T9" s="477">
        <f t="shared" si="3"/>
        <v>3707</v>
      </c>
    </row>
    <row r="10" spans="1:20" s="379" customFormat="1" ht="30" customHeight="1">
      <c r="B10" s="476" t="s">
        <v>363</v>
      </c>
      <c r="C10" s="369">
        <v>257</v>
      </c>
      <c r="D10" s="367">
        <v>353</v>
      </c>
      <c r="E10" s="368">
        <v>1</v>
      </c>
      <c r="F10" s="366">
        <f t="shared" si="0"/>
        <v>354</v>
      </c>
      <c r="G10" s="369">
        <v>46</v>
      </c>
      <c r="H10" s="367">
        <v>910</v>
      </c>
      <c r="I10" s="368">
        <v>966</v>
      </c>
      <c r="J10" s="368">
        <v>227</v>
      </c>
      <c r="K10" s="368">
        <v>36</v>
      </c>
      <c r="L10" s="368">
        <v>3</v>
      </c>
      <c r="M10" s="366">
        <f t="shared" si="1"/>
        <v>2142</v>
      </c>
      <c r="N10" s="367">
        <v>574</v>
      </c>
      <c r="O10" s="368">
        <v>169</v>
      </c>
      <c r="P10" s="368">
        <v>86</v>
      </c>
      <c r="Q10" s="368">
        <v>115</v>
      </c>
      <c r="R10" s="368">
        <v>0</v>
      </c>
      <c r="S10" s="366">
        <f t="shared" si="2"/>
        <v>944</v>
      </c>
      <c r="T10" s="477">
        <f t="shared" si="3"/>
        <v>3743</v>
      </c>
    </row>
    <row r="11" spans="1:20" s="379" customFormat="1" ht="30" customHeight="1">
      <c r="B11" s="476" t="s">
        <v>364</v>
      </c>
      <c r="C11" s="369">
        <v>254</v>
      </c>
      <c r="D11" s="367">
        <v>352</v>
      </c>
      <c r="E11" s="368">
        <v>1</v>
      </c>
      <c r="F11" s="366">
        <f t="shared" si="0"/>
        <v>353</v>
      </c>
      <c r="G11" s="369">
        <v>49</v>
      </c>
      <c r="H11" s="367">
        <v>883</v>
      </c>
      <c r="I11" s="368">
        <v>1004</v>
      </c>
      <c r="J11" s="368">
        <v>227</v>
      </c>
      <c r="K11" s="368">
        <v>36</v>
      </c>
      <c r="L11" s="368">
        <v>3</v>
      </c>
      <c r="M11" s="366">
        <f t="shared" si="1"/>
        <v>2153</v>
      </c>
      <c r="N11" s="367">
        <v>577</v>
      </c>
      <c r="O11" s="368">
        <v>170</v>
      </c>
      <c r="P11" s="368">
        <v>87</v>
      </c>
      <c r="Q11" s="368">
        <v>118</v>
      </c>
      <c r="R11" s="368">
        <v>0</v>
      </c>
      <c r="S11" s="366">
        <f t="shared" si="2"/>
        <v>952</v>
      </c>
      <c r="T11" s="477">
        <f t="shared" si="3"/>
        <v>3761</v>
      </c>
    </row>
    <row r="12" spans="1:20" s="379" customFormat="1" ht="30" customHeight="1">
      <c r="B12" s="476" t="s">
        <v>365</v>
      </c>
      <c r="C12" s="369">
        <v>243</v>
      </c>
      <c r="D12" s="367">
        <v>348</v>
      </c>
      <c r="E12" s="368">
        <v>1</v>
      </c>
      <c r="F12" s="366">
        <f t="shared" si="0"/>
        <v>349</v>
      </c>
      <c r="G12" s="369">
        <v>48</v>
      </c>
      <c r="H12" s="367">
        <v>861</v>
      </c>
      <c r="I12" s="368">
        <v>1035</v>
      </c>
      <c r="J12" s="368">
        <v>225</v>
      </c>
      <c r="K12" s="368">
        <v>37</v>
      </c>
      <c r="L12" s="368">
        <v>4</v>
      </c>
      <c r="M12" s="366">
        <f t="shared" si="1"/>
        <v>2162</v>
      </c>
      <c r="N12" s="367">
        <v>578</v>
      </c>
      <c r="O12" s="368">
        <v>174</v>
      </c>
      <c r="P12" s="368">
        <v>84</v>
      </c>
      <c r="Q12" s="368">
        <v>116</v>
      </c>
      <c r="R12" s="368">
        <v>1</v>
      </c>
      <c r="S12" s="366">
        <f t="shared" si="2"/>
        <v>953</v>
      </c>
      <c r="T12" s="477">
        <f t="shared" si="3"/>
        <v>3755</v>
      </c>
    </row>
    <row r="13" spans="1:20" s="379" customFormat="1" ht="30" customHeight="1">
      <c r="B13" s="476" t="s">
        <v>366</v>
      </c>
      <c r="C13" s="369">
        <v>234</v>
      </c>
      <c r="D13" s="367">
        <v>347</v>
      </c>
      <c r="E13" s="368">
        <v>1</v>
      </c>
      <c r="F13" s="366">
        <f t="shared" si="0"/>
        <v>348</v>
      </c>
      <c r="G13" s="369">
        <v>44</v>
      </c>
      <c r="H13" s="367">
        <v>839</v>
      </c>
      <c r="I13" s="368">
        <v>1075</v>
      </c>
      <c r="J13" s="368">
        <v>216</v>
      </c>
      <c r="K13" s="368">
        <v>36</v>
      </c>
      <c r="L13" s="368">
        <v>4</v>
      </c>
      <c r="M13" s="366">
        <f t="shared" si="1"/>
        <v>2170</v>
      </c>
      <c r="N13" s="367">
        <v>589</v>
      </c>
      <c r="O13" s="368">
        <v>181</v>
      </c>
      <c r="P13" s="368">
        <v>74</v>
      </c>
      <c r="Q13" s="368">
        <v>116</v>
      </c>
      <c r="R13" s="368">
        <v>1</v>
      </c>
      <c r="S13" s="366">
        <f t="shared" si="2"/>
        <v>961</v>
      </c>
      <c r="T13" s="477">
        <f t="shared" si="3"/>
        <v>3757</v>
      </c>
    </row>
    <row r="14" spans="1:20" s="379" customFormat="1" ht="30" customHeight="1">
      <c r="B14" s="476" t="s">
        <v>367</v>
      </c>
      <c r="C14" s="369">
        <v>228</v>
      </c>
      <c r="D14" s="367">
        <v>342</v>
      </c>
      <c r="E14" s="368">
        <v>1</v>
      </c>
      <c r="F14" s="366">
        <f t="shared" si="0"/>
        <v>343</v>
      </c>
      <c r="G14" s="369">
        <v>41</v>
      </c>
      <c r="H14" s="367">
        <v>827</v>
      </c>
      <c r="I14" s="368">
        <v>1115</v>
      </c>
      <c r="J14" s="368">
        <v>215</v>
      </c>
      <c r="K14" s="368">
        <v>36</v>
      </c>
      <c r="L14" s="368">
        <v>4</v>
      </c>
      <c r="M14" s="366">
        <f t="shared" si="1"/>
        <v>2197</v>
      </c>
      <c r="N14" s="367">
        <v>599</v>
      </c>
      <c r="O14" s="368">
        <v>180</v>
      </c>
      <c r="P14" s="368">
        <v>75</v>
      </c>
      <c r="Q14" s="368">
        <v>121</v>
      </c>
      <c r="R14" s="368">
        <v>1</v>
      </c>
      <c r="S14" s="366">
        <f t="shared" si="2"/>
        <v>976</v>
      </c>
      <c r="T14" s="477">
        <f t="shared" si="3"/>
        <v>3785</v>
      </c>
    </row>
    <row r="15" spans="1:20" s="379" customFormat="1" ht="30" customHeight="1">
      <c r="B15" s="476" t="s">
        <v>368</v>
      </c>
      <c r="C15" s="369">
        <v>220</v>
      </c>
      <c r="D15" s="367">
        <v>349</v>
      </c>
      <c r="E15" s="368">
        <v>1</v>
      </c>
      <c r="F15" s="366">
        <f t="shared" si="0"/>
        <v>350</v>
      </c>
      <c r="G15" s="369">
        <v>46</v>
      </c>
      <c r="H15" s="367">
        <v>814</v>
      </c>
      <c r="I15" s="368">
        <v>1170</v>
      </c>
      <c r="J15" s="368">
        <v>209</v>
      </c>
      <c r="K15" s="368">
        <v>34</v>
      </c>
      <c r="L15" s="368">
        <v>3</v>
      </c>
      <c r="M15" s="366">
        <f t="shared" si="1"/>
        <v>2230</v>
      </c>
      <c r="N15" s="367">
        <v>616</v>
      </c>
      <c r="O15" s="368">
        <v>189</v>
      </c>
      <c r="P15" s="368">
        <v>74</v>
      </c>
      <c r="Q15" s="368">
        <v>122</v>
      </c>
      <c r="R15" s="368">
        <v>3</v>
      </c>
      <c r="S15" s="366">
        <f t="shared" si="2"/>
        <v>1004</v>
      </c>
      <c r="T15" s="477">
        <f t="shared" si="3"/>
        <v>3850</v>
      </c>
    </row>
    <row r="16" spans="1:20" s="379" customFormat="1" ht="30" customHeight="1">
      <c r="B16" s="476" t="s">
        <v>369</v>
      </c>
      <c r="C16" s="369">
        <v>213</v>
      </c>
      <c r="D16" s="367">
        <v>343</v>
      </c>
      <c r="E16" s="368">
        <v>1</v>
      </c>
      <c r="F16" s="366">
        <f t="shared" si="0"/>
        <v>344</v>
      </c>
      <c r="G16" s="369">
        <v>41</v>
      </c>
      <c r="H16" s="367">
        <v>804</v>
      </c>
      <c r="I16" s="368">
        <v>1161</v>
      </c>
      <c r="J16" s="368">
        <v>210</v>
      </c>
      <c r="K16" s="368">
        <v>35</v>
      </c>
      <c r="L16" s="368">
        <v>3</v>
      </c>
      <c r="M16" s="366">
        <f t="shared" si="1"/>
        <v>2213</v>
      </c>
      <c r="N16" s="367">
        <v>625</v>
      </c>
      <c r="O16" s="368">
        <v>190</v>
      </c>
      <c r="P16" s="368">
        <v>64</v>
      </c>
      <c r="Q16" s="368">
        <v>127</v>
      </c>
      <c r="R16" s="368">
        <v>3</v>
      </c>
      <c r="S16" s="366">
        <f t="shared" si="2"/>
        <v>1009</v>
      </c>
      <c r="T16" s="477">
        <f t="shared" si="3"/>
        <v>3820</v>
      </c>
    </row>
    <row r="17" spans="2:20" s="379" customFormat="1" ht="30" customHeight="1">
      <c r="B17" s="476" t="s">
        <v>370</v>
      </c>
      <c r="C17" s="369">
        <v>210</v>
      </c>
      <c r="D17" s="367">
        <v>341</v>
      </c>
      <c r="E17" s="368">
        <v>1</v>
      </c>
      <c r="F17" s="366">
        <f t="shared" si="0"/>
        <v>342</v>
      </c>
      <c r="G17" s="369">
        <v>42</v>
      </c>
      <c r="H17" s="367">
        <v>802</v>
      </c>
      <c r="I17" s="368">
        <v>1160</v>
      </c>
      <c r="J17" s="368">
        <v>212</v>
      </c>
      <c r="K17" s="368">
        <v>35</v>
      </c>
      <c r="L17" s="368">
        <v>3</v>
      </c>
      <c r="M17" s="366">
        <f t="shared" si="1"/>
        <v>2212</v>
      </c>
      <c r="N17" s="367">
        <v>629</v>
      </c>
      <c r="O17" s="368">
        <v>191</v>
      </c>
      <c r="P17" s="368">
        <v>62</v>
      </c>
      <c r="Q17" s="368">
        <v>127</v>
      </c>
      <c r="R17" s="368">
        <v>11</v>
      </c>
      <c r="S17" s="366">
        <f>SUM(N17:R17)</f>
        <v>1020</v>
      </c>
      <c r="T17" s="477">
        <f t="shared" si="3"/>
        <v>3826</v>
      </c>
    </row>
    <row r="18" spans="2:20" s="379" customFormat="1" ht="30" customHeight="1">
      <c r="B18" s="476" t="s">
        <v>371</v>
      </c>
      <c r="C18" s="369">
        <v>201</v>
      </c>
      <c r="D18" s="367">
        <v>331</v>
      </c>
      <c r="E18" s="368">
        <v>1</v>
      </c>
      <c r="F18" s="366">
        <f t="shared" si="0"/>
        <v>332</v>
      </c>
      <c r="G18" s="369">
        <v>39</v>
      </c>
      <c r="H18" s="367">
        <v>749</v>
      </c>
      <c r="I18" s="368">
        <v>1127</v>
      </c>
      <c r="J18" s="368">
        <v>231</v>
      </c>
      <c r="K18" s="368">
        <v>36</v>
      </c>
      <c r="L18" s="368">
        <v>2</v>
      </c>
      <c r="M18" s="366">
        <f t="shared" si="1"/>
        <v>2145</v>
      </c>
      <c r="N18" s="367">
        <v>610</v>
      </c>
      <c r="O18" s="368">
        <v>194</v>
      </c>
      <c r="P18" s="368">
        <v>66</v>
      </c>
      <c r="Q18" s="368">
        <v>125</v>
      </c>
      <c r="R18" s="368">
        <v>11</v>
      </c>
      <c r="S18" s="366">
        <f t="shared" si="2"/>
        <v>1006</v>
      </c>
      <c r="T18" s="477">
        <f t="shared" si="3"/>
        <v>3723</v>
      </c>
    </row>
    <row r="19" spans="2:20" s="379" customFormat="1" ht="30" customHeight="1">
      <c r="B19" s="476" t="s">
        <v>372</v>
      </c>
      <c r="C19" s="369">
        <v>196</v>
      </c>
      <c r="D19" s="367">
        <v>319</v>
      </c>
      <c r="E19" s="368">
        <v>1</v>
      </c>
      <c r="F19" s="366">
        <f t="shared" si="0"/>
        <v>320</v>
      </c>
      <c r="G19" s="369">
        <v>39</v>
      </c>
      <c r="H19" s="367">
        <v>725</v>
      </c>
      <c r="I19" s="368">
        <v>1101</v>
      </c>
      <c r="J19" s="368">
        <v>229</v>
      </c>
      <c r="K19" s="368">
        <v>37</v>
      </c>
      <c r="L19" s="368">
        <v>2</v>
      </c>
      <c r="M19" s="366">
        <f t="shared" si="1"/>
        <v>2094</v>
      </c>
      <c r="N19" s="367">
        <v>608</v>
      </c>
      <c r="O19" s="368">
        <v>198</v>
      </c>
      <c r="P19" s="368">
        <v>62</v>
      </c>
      <c r="Q19" s="368">
        <v>130</v>
      </c>
      <c r="R19" s="368">
        <v>14</v>
      </c>
      <c r="S19" s="366">
        <f t="shared" si="2"/>
        <v>1012</v>
      </c>
      <c r="T19" s="477">
        <f t="shared" si="3"/>
        <v>3661</v>
      </c>
    </row>
    <row r="20" spans="2:20" s="379" customFormat="1" ht="30" customHeight="1">
      <c r="B20" s="476" t="s">
        <v>318</v>
      </c>
      <c r="C20" s="369">
        <v>197</v>
      </c>
      <c r="D20" s="367">
        <v>311</v>
      </c>
      <c r="E20" s="368">
        <v>1</v>
      </c>
      <c r="F20" s="366">
        <f t="shared" si="0"/>
        <v>312</v>
      </c>
      <c r="G20" s="369">
        <v>40</v>
      </c>
      <c r="H20" s="367">
        <v>702</v>
      </c>
      <c r="I20" s="368">
        <v>1092</v>
      </c>
      <c r="J20" s="368">
        <v>223</v>
      </c>
      <c r="K20" s="368">
        <v>37</v>
      </c>
      <c r="L20" s="368">
        <v>2</v>
      </c>
      <c r="M20" s="366">
        <f t="shared" si="1"/>
        <v>2056</v>
      </c>
      <c r="N20" s="367">
        <v>628</v>
      </c>
      <c r="O20" s="368">
        <v>202</v>
      </c>
      <c r="P20" s="368">
        <v>61</v>
      </c>
      <c r="Q20" s="368">
        <v>130</v>
      </c>
      <c r="R20" s="368">
        <v>14</v>
      </c>
      <c r="S20" s="366">
        <f t="shared" si="2"/>
        <v>1035</v>
      </c>
      <c r="T20" s="477">
        <f t="shared" si="3"/>
        <v>3640</v>
      </c>
    </row>
    <row r="21" spans="2:20" s="379" customFormat="1" ht="30" customHeight="1">
      <c r="B21" s="476" t="s">
        <v>319</v>
      </c>
      <c r="C21" s="369">
        <v>196</v>
      </c>
      <c r="D21" s="367">
        <v>316</v>
      </c>
      <c r="E21" s="368">
        <v>2</v>
      </c>
      <c r="F21" s="366">
        <f t="shared" si="0"/>
        <v>318</v>
      </c>
      <c r="G21" s="369">
        <v>42</v>
      </c>
      <c r="H21" s="367">
        <v>677</v>
      </c>
      <c r="I21" s="368">
        <v>1049</v>
      </c>
      <c r="J21" s="368">
        <v>212</v>
      </c>
      <c r="K21" s="368">
        <v>34</v>
      </c>
      <c r="L21" s="368">
        <v>2</v>
      </c>
      <c r="M21" s="366">
        <f t="shared" si="1"/>
        <v>1974</v>
      </c>
      <c r="N21" s="367">
        <v>636</v>
      </c>
      <c r="O21" s="368">
        <v>196</v>
      </c>
      <c r="P21" s="368">
        <v>58</v>
      </c>
      <c r="Q21" s="368">
        <v>144</v>
      </c>
      <c r="R21" s="368">
        <v>15</v>
      </c>
      <c r="S21" s="366">
        <f t="shared" si="2"/>
        <v>1049</v>
      </c>
      <c r="T21" s="477">
        <f t="shared" si="3"/>
        <v>3579</v>
      </c>
    </row>
    <row r="22" spans="2:20" s="379" customFormat="1" ht="30" customHeight="1">
      <c r="B22" s="476" t="s">
        <v>320</v>
      </c>
      <c r="C22" s="369">
        <v>196</v>
      </c>
      <c r="D22" s="367">
        <v>315</v>
      </c>
      <c r="E22" s="368">
        <v>2</v>
      </c>
      <c r="F22" s="366">
        <f t="shared" si="0"/>
        <v>317</v>
      </c>
      <c r="G22" s="369">
        <v>40</v>
      </c>
      <c r="H22" s="367">
        <v>669</v>
      </c>
      <c r="I22" s="368">
        <v>991</v>
      </c>
      <c r="J22" s="368">
        <v>198</v>
      </c>
      <c r="K22" s="368">
        <v>33</v>
      </c>
      <c r="L22" s="368">
        <v>2</v>
      </c>
      <c r="M22" s="366">
        <f t="shared" si="1"/>
        <v>1893</v>
      </c>
      <c r="N22" s="367">
        <v>650</v>
      </c>
      <c r="O22" s="368">
        <v>191</v>
      </c>
      <c r="P22" s="368">
        <v>68</v>
      </c>
      <c r="Q22" s="368">
        <v>142</v>
      </c>
      <c r="R22" s="368">
        <v>13</v>
      </c>
      <c r="S22" s="366">
        <f t="shared" si="2"/>
        <v>1064</v>
      </c>
      <c r="T22" s="477">
        <f>+C22+F22+G22+M22+S22</f>
        <v>3510</v>
      </c>
    </row>
    <row r="23" spans="2:20" s="379" customFormat="1" ht="30" customHeight="1">
      <c r="B23" s="476" t="s">
        <v>321</v>
      </c>
      <c r="C23" s="369">
        <v>196</v>
      </c>
      <c r="D23" s="367">
        <v>315</v>
      </c>
      <c r="E23" s="368">
        <v>2</v>
      </c>
      <c r="F23" s="366">
        <f t="shared" si="0"/>
        <v>317</v>
      </c>
      <c r="G23" s="369">
        <v>37</v>
      </c>
      <c r="H23" s="367">
        <v>652</v>
      </c>
      <c r="I23" s="368">
        <v>956</v>
      </c>
      <c r="J23" s="368">
        <v>189</v>
      </c>
      <c r="K23" s="368">
        <v>31</v>
      </c>
      <c r="L23" s="368">
        <v>2</v>
      </c>
      <c r="M23" s="366">
        <f t="shared" si="1"/>
        <v>1830</v>
      </c>
      <c r="N23" s="367">
        <v>647</v>
      </c>
      <c r="O23" s="368">
        <v>192</v>
      </c>
      <c r="P23" s="368">
        <v>64</v>
      </c>
      <c r="Q23" s="368">
        <v>148</v>
      </c>
      <c r="R23" s="368">
        <v>17</v>
      </c>
      <c r="S23" s="366">
        <f t="shared" si="2"/>
        <v>1068</v>
      </c>
      <c r="T23" s="477">
        <f t="shared" si="3"/>
        <v>3448</v>
      </c>
    </row>
    <row r="24" spans="2:20" s="484" customFormat="1" ht="30" customHeight="1">
      <c r="B24" s="478" t="s">
        <v>322</v>
      </c>
      <c r="C24" s="479">
        <v>197</v>
      </c>
      <c r="D24" s="480">
        <v>304</v>
      </c>
      <c r="E24" s="481">
        <v>3</v>
      </c>
      <c r="F24" s="482">
        <f t="shared" si="0"/>
        <v>307</v>
      </c>
      <c r="G24" s="479">
        <v>36</v>
      </c>
      <c r="H24" s="480">
        <v>623</v>
      </c>
      <c r="I24" s="481">
        <v>917</v>
      </c>
      <c r="J24" s="481">
        <v>195</v>
      </c>
      <c r="K24" s="481">
        <v>28</v>
      </c>
      <c r="L24" s="481">
        <v>2</v>
      </c>
      <c r="M24" s="482">
        <f t="shared" si="1"/>
        <v>1765</v>
      </c>
      <c r="N24" s="480">
        <v>649</v>
      </c>
      <c r="O24" s="481">
        <v>192</v>
      </c>
      <c r="P24" s="481">
        <v>64</v>
      </c>
      <c r="Q24" s="481">
        <v>148</v>
      </c>
      <c r="R24" s="481">
        <v>17</v>
      </c>
      <c r="S24" s="482">
        <f t="shared" si="2"/>
        <v>1070</v>
      </c>
      <c r="T24" s="483">
        <f t="shared" si="3"/>
        <v>3375</v>
      </c>
    </row>
    <row r="25" spans="2:20" s="484" customFormat="1" ht="30" customHeight="1">
      <c r="B25" s="485" t="s">
        <v>323</v>
      </c>
      <c r="C25" s="486">
        <v>200</v>
      </c>
      <c r="D25" s="487">
        <v>302</v>
      </c>
      <c r="E25" s="488">
        <v>3</v>
      </c>
      <c r="F25" s="489">
        <f t="shared" si="0"/>
        <v>305</v>
      </c>
      <c r="G25" s="486">
        <v>35</v>
      </c>
      <c r="H25" s="487">
        <f>589+11</f>
        <v>600</v>
      </c>
      <c r="I25" s="488">
        <v>869</v>
      </c>
      <c r="J25" s="488">
        <v>185</v>
      </c>
      <c r="K25" s="488">
        <v>28</v>
      </c>
      <c r="L25" s="488">
        <v>3</v>
      </c>
      <c r="M25" s="489">
        <f>SUM(H25:L25)</f>
        <v>1685</v>
      </c>
      <c r="N25" s="487">
        <v>642</v>
      </c>
      <c r="O25" s="488">
        <v>187</v>
      </c>
      <c r="P25" s="488">
        <v>65</v>
      </c>
      <c r="Q25" s="488">
        <v>142</v>
      </c>
      <c r="R25" s="488">
        <v>18</v>
      </c>
      <c r="S25" s="489">
        <f t="shared" si="2"/>
        <v>1054</v>
      </c>
      <c r="T25" s="490">
        <f t="shared" si="3"/>
        <v>3279</v>
      </c>
    </row>
    <row r="26" spans="2:20" s="484" customFormat="1" ht="30" customHeight="1">
      <c r="B26" s="485" t="s">
        <v>324</v>
      </c>
      <c r="C26" s="486">
        <v>195</v>
      </c>
      <c r="D26" s="487">
        <v>302</v>
      </c>
      <c r="E26" s="488">
        <v>4</v>
      </c>
      <c r="F26" s="489">
        <f t="shared" si="0"/>
        <v>306</v>
      </c>
      <c r="G26" s="486">
        <v>39</v>
      </c>
      <c r="H26" s="487">
        <v>583</v>
      </c>
      <c r="I26" s="488">
        <v>850</v>
      </c>
      <c r="J26" s="488">
        <v>175</v>
      </c>
      <c r="K26" s="488">
        <v>27</v>
      </c>
      <c r="L26" s="488">
        <v>3</v>
      </c>
      <c r="M26" s="489">
        <f>SUM(H26:L26)</f>
        <v>1638</v>
      </c>
      <c r="N26" s="487">
        <v>630</v>
      </c>
      <c r="O26" s="488">
        <v>196</v>
      </c>
      <c r="P26" s="488">
        <v>53</v>
      </c>
      <c r="Q26" s="488">
        <v>145</v>
      </c>
      <c r="R26" s="488">
        <v>17</v>
      </c>
      <c r="S26" s="489">
        <f t="shared" si="2"/>
        <v>1041</v>
      </c>
      <c r="T26" s="490">
        <f t="shared" si="3"/>
        <v>3219</v>
      </c>
    </row>
    <row r="27" spans="2:20" s="37" customFormat="1" ht="15" customHeight="1">
      <c r="B27" s="37" t="s">
        <v>373</v>
      </c>
      <c r="T27" s="81"/>
    </row>
    <row r="28" spans="2:20" s="37" customFormat="1" ht="11.25">
      <c r="T28" s="81"/>
    </row>
    <row r="29" spans="2:20" s="37" customFormat="1" ht="11.25">
      <c r="B29" s="491"/>
    </row>
    <row r="30" spans="2:20" s="37" customFormat="1" ht="11.25">
      <c r="B30" s="491"/>
    </row>
    <row r="31" spans="2:20" s="37" customFormat="1" ht="11.25">
      <c r="B31" s="491"/>
    </row>
    <row r="32" spans="2:20" s="37" customFormat="1" ht="11.25">
      <c r="B32" s="491"/>
    </row>
    <row r="33" s="37" customFormat="1" ht="11.25"/>
    <row r="34" s="37" customFormat="1" ht="11.25"/>
    <row r="35" s="37" customFormat="1" ht="11.25"/>
    <row r="36" s="37" customFormat="1" ht="11.25"/>
    <row r="37" s="37" customFormat="1" ht="11.25"/>
    <row r="38" s="37" customFormat="1" ht="11.25"/>
    <row r="39" s="37" customFormat="1" ht="11.25"/>
    <row r="40" s="37" customFormat="1" ht="11.25"/>
    <row r="41" s="37" customFormat="1" ht="11.25"/>
    <row r="42" s="37" customFormat="1" ht="11.25"/>
  </sheetData>
  <mergeCells count="21">
    <mergeCell ref="S5:S6"/>
    <mergeCell ref="T4:T6"/>
    <mergeCell ref="D5:D6"/>
    <mergeCell ref="E5:E6"/>
    <mergeCell ref="F5:F6"/>
    <mergeCell ref="H5:H6"/>
    <mergeCell ref="I5:I6"/>
    <mergeCell ref="J5:J6"/>
    <mergeCell ref="K5:L5"/>
    <mergeCell ref="M5:M6"/>
    <mergeCell ref="N5:N6"/>
    <mergeCell ref="B4:B6"/>
    <mergeCell ref="C4:C6"/>
    <mergeCell ref="D4:F4"/>
    <mergeCell ref="G4:G6"/>
    <mergeCell ref="H4:M4"/>
    <mergeCell ref="N4:S4"/>
    <mergeCell ref="O5:O6"/>
    <mergeCell ref="P5:P6"/>
    <mergeCell ref="Q5:Q6"/>
    <mergeCell ref="R5:R6"/>
  </mergeCells>
  <phoneticPr fontId="4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&amp;R&amp;"ＭＳ Ｐゴシック,標準"14.厚      生</oddHeader>
    <oddFooter>&amp;C&amp;"ＭＳ Ｐゴシック,標準"-95-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04AC3-8A1E-46ED-ABA2-2006639A342C}">
  <dimension ref="A1:J27"/>
  <sheetViews>
    <sheetView showGridLines="0" topLeftCell="A12" zoomScaleNormal="100" zoomScaleSheetLayoutView="100" workbookViewId="0">
      <selection activeCell="H20" sqref="H20"/>
    </sheetView>
  </sheetViews>
  <sheetFormatPr defaultColWidth="8" defaultRowHeight="11.25"/>
  <cols>
    <col min="1" max="1" width="1.625" style="37" customWidth="1"/>
    <col min="2" max="2" width="10.625" style="37" customWidth="1"/>
    <col min="3" max="10" width="9.5" style="37" customWidth="1"/>
    <col min="11" max="16384" width="8" style="37"/>
  </cols>
  <sheetData>
    <row r="1" spans="1:10" ht="30" customHeight="1">
      <c r="A1" s="1" t="s">
        <v>374</v>
      </c>
      <c r="C1" s="30"/>
      <c r="D1" s="30"/>
      <c r="E1" s="30"/>
      <c r="F1" s="30"/>
      <c r="G1" s="30"/>
      <c r="H1" s="30"/>
      <c r="I1" s="30"/>
      <c r="J1" s="30"/>
    </row>
    <row r="2" spans="1:10" ht="7.5" customHeight="1">
      <c r="A2" s="1"/>
      <c r="C2" s="30"/>
      <c r="D2" s="30"/>
      <c r="E2" s="30"/>
      <c r="F2" s="30"/>
      <c r="G2" s="30"/>
      <c r="H2" s="30"/>
      <c r="I2" s="30"/>
      <c r="J2" s="30"/>
    </row>
    <row r="3" spans="1:10" ht="22.5" customHeight="1">
      <c r="B3" s="67" t="s">
        <v>340</v>
      </c>
      <c r="C3" s="28"/>
      <c r="D3" s="28"/>
      <c r="E3" s="28"/>
      <c r="F3" s="28"/>
      <c r="G3" s="28"/>
      <c r="H3" s="28"/>
      <c r="I3" s="28"/>
      <c r="J3" s="68" t="s">
        <v>90</v>
      </c>
    </row>
    <row r="4" spans="1:10" ht="15" customHeight="1">
      <c r="B4" s="132"/>
      <c r="C4" s="382" t="s">
        <v>375</v>
      </c>
      <c r="D4" s="492"/>
      <c r="E4" s="382" t="s">
        <v>376</v>
      </c>
      <c r="F4" s="492"/>
      <c r="G4" s="382" t="s">
        <v>377</v>
      </c>
      <c r="H4" s="492"/>
      <c r="I4" s="382" t="s">
        <v>378</v>
      </c>
      <c r="J4" s="492"/>
    </row>
    <row r="5" spans="1:10" ht="15" customHeight="1">
      <c r="B5" s="493" t="s">
        <v>327</v>
      </c>
      <c r="C5" s="494" t="s">
        <v>379</v>
      </c>
      <c r="D5" s="495"/>
      <c r="E5" s="494" t="s">
        <v>380</v>
      </c>
      <c r="F5" s="495"/>
      <c r="G5" s="494" t="s">
        <v>381</v>
      </c>
      <c r="H5" s="495"/>
      <c r="I5" s="494" t="s">
        <v>382</v>
      </c>
      <c r="J5" s="495"/>
    </row>
    <row r="6" spans="1:10" ht="17.25" customHeight="1">
      <c r="B6" s="24"/>
      <c r="C6" s="386" t="s">
        <v>383</v>
      </c>
      <c r="D6" s="388" t="s">
        <v>384</v>
      </c>
      <c r="E6" s="386" t="s">
        <v>383</v>
      </c>
      <c r="F6" s="388" t="s">
        <v>384</v>
      </c>
      <c r="G6" s="386" t="s">
        <v>383</v>
      </c>
      <c r="H6" s="496" t="s">
        <v>384</v>
      </c>
      <c r="I6" s="386" t="s">
        <v>383</v>
      </c>
      <c r="J6" s="388" t="s">
        <v>384</v>
      </c>
    </row>
    <row r="7" spans="1:10" s="38" customFormat="1" ht="30" customHeight="1">
      <c r="B7" s="16" t="s">
        <v>360</v>
      </c>
      <c r="C7" s="401">
        <v>54</v>
      </c>
      <c r="D7" s="392">
        <v>121</v>
      </c>
      <c r="E7" s="401">
        <v>1</v>
      </c>
      <c r="F7" s="392">
        <v>17</v>
      </c>
      <c r="G7" s="401">
        <v>50</v>
      </c>
      <c r="H7" s="497">
        <v>133</v>
      </c>
      <c r="I7" s="401">
        <v>18</v>
      </c>
      <c r="J7" s="392">
        <v>61</v>
      </c>
    </row>
    <row r="8" spans="1:10" s="38" customFormat="1" ht="30" customHeight="1">
      <c r="B8" s="16" t="s">
        <v>361</v>
      </c>
      <c r="C8" s="401">
        <v>58</v>
      </c>
      <c r="D8" s="392">
        <v>120</v>
      </c>
      <c r="E8" s="401">
        <v>1</v>
      </c>
      <c r="F8" s="392">
        <v>18</v>
      </c>
      <c r="G8" s="401">
        <v>57</v>
      </c>
      <c r="H8" s="497">
        <v>131</v>
      </c>
      <c r="I8" s="401">
        <v>18</v>
      </c>
      <c r="J8" s="392">
        <v>60</v>
      </c>
    </row>
    <row r="9" spans="1:10" s="38" customFormat="1" ht="30" customHeight="1">
      <c r="B9" s="16" t="s">
        <v>362</v>
      </c>
      <c r="C9" s="401">
        <v>63</v>
      </c>
      <c r="D9" s="392">
        <v>125</v>
      </c>
      <c r="E9" s="401">
        <v>1</v>
      </c>
      <c r="F9" s="392">
        <v>17</v>
      </c>
      <c r="G9" s="401">
        <v>56</v>
      </c>
      <c r="H9" s="497">
        <v>134</v>
      </c>
      <c r="I9" s="401">
        <v>28</v>
      </c>
      <c r="J9" s="392">
        <v>62</v>
      </c>
    </row>
    <row r="10" spans="1:10" s="38" customFormat="1" ht="30" customHeight="1">
      <c r="B10" s="16" t="s">
        <v>363</v>
      </c>
      <c r="C10" s="401">
        <v>46</v>
      </c>
      <c r="D10" s="392">
        <v>151</v>
      </c>
      <c r="E10" s="401">
        <v>4</v>
      </c>
      <c r="F10" s="392">
        <v>16</v>
      </c>
      <c r="G10" s="401">
        <v>45</v>
      </c>
      <c r="H10" s="497">
        <v>148</v>
      </c>
      <c r="I10" s="401">
        <v>34</v>
      </c>
      <c r="J10" s="392">
        <v>76</v>
      </c>
    </row>
    <row r="11" spans="1:10" s="38" customFormat="1" ht="30" customHeight="1">
      <c r="B11" s="16" t="s">
        <v>364</v>
      </c>
      <c r="C11" s="401">
        <v>39</v>
      </c>
      <c r="D11" s="392">
        <v>164</v>
      </c>
      <c r="E11" s="401">
        <v>4</v>
      </c>
      <c r="F11" s="392">
        <v>16</v>
      </c>
      <c r="G11" s="401">
        <v>45</v>
      </c>
      <c r="H11" s="497">
        <v>150</v>
      </c>
      <c r="I11" s="401">
        <v>40</v>
      </c>
      <c r="J11" s="392">
        <v>81</v>
      </c>
    </row>
    <row r="12" spans="1:10" s="38" customFormat="1" ht="30" customHeight="1">
      <c r="B12" s="16" t="s">
        <v>365</v>
      </c>
      <c r="C12" s="401">
        <v>53</v>
      </c>
      <c r="D12" s="392">
        <v>154</v>
      </c>
      <c r="E12" s="401">
        <v>3</v>
      </c>
      <c r="F12" s="392">
        <v>16</v>
      </c>
      <c r="G12" s="401">
        <v>55</v>
      </c>
      <c r="H12" s="497">
        <v>146</v>
      </c>
      <c r="I12" s="401">
        <v>58</v>
      </c>
      <c r="J12" s="392">
        <v>72</v>
      </c>
    </row>
    <row r="13" spans="1:10" s="38" customFormat="1" ht="30" customHeight="1">
      <c r="B13" s="16" t="s">
        <v>366</v>
      </c>
      <c r="C13" s="401">
        <v>45</v>
      </c>
      <c r="D13" s="392">
        <v>188</v>
      </c>
      <c r="E13" s="401">
        <v>2</v>
      </c>
      <c r="F13" s="392">
        <v>14</v>
      </c>
      <c r="G13" s="401">
        <v>49</v>
      </c>
      <c r="H13" s="497">
        <v>160</v>
      </c>
      <c r="I13" s="401">
        <v>55</v>
      </c>
      <c r="J13" s="392">
        <v>96</v>
      </c>
    </row>
    <row r="14" spans="1:10" s="38" customFormat="1" ht="30" customHeight="1">
      <c r="B14" s="16" t="s">
        <v>367</v>
      </c>
      <c r="C14" s="401">
        <v>46</v>
      </c>
      <c r="D14" s="392">
        <v>191</v>
      </c>
      <c r="E14" s="401">
        <v>2</v>
      </c>
      <c r="F14" s="392">
        <v>14</v>
      </c>
      <c r="G14" s="401">
        <v>48</v>
      </c>
      <c r="H14" s="497">
        <v>167</v>
      </c>
      <c r="I14" s="401">
        <v>56</v>
      </c>
      <c r="J14" s="392">
        <v>97</v>
      </c>
    </row>
    <row r="15" spans="1:10" s="38" customFormat="1" ht="30" customHeight="1">
      <c r="B15" s="16" t="s">
        <v>368</v>
      </c>
      <c r="C15" s="401">
        <v>49</v>
      </c>
      <c r="D15" s="392">
        <v>194</v>
      </c>
      <c r="E15" s="401">
        <v>1</v>
      </c>
      <c r="F15" s="392">
        <v>16</v>
      </c>
      <c r="G15" s="401">
        <v>43</v>
      </c>
      <c r="H15" s="497">
        <v>174</v>
      </c>
      <c r="I15" s="401">
        <v>56</v>
      </c>
      <c r="J15" s="392">
        <v>104</v>
      </c>
    </row>
    <row r="16" spans="1:10" s="38" customFormat="1" ht="30" customHeight="1">
      <c r="B16" s="16" t="s">
        <v>369</v>
      </c>
      <c r="C16" s="401">
        <v>47</v>
      </c>
      <c r="D16" s="392">
        <v>220</v>
      </c>
      <c r="E16" s="401">
        <v>0</v>
      </c>
      <c r="F16" s="392">
        <v>15</v>
      </c>
      <c r="G16" s="401">
        <v>35</v>
      </c>
      <c r="H16" s="497">
        <v>178</v>
      </c>
      <c r="I16" s="401">
        <v>53</v>
      </c>
      <c r="J16" s="392">
        <v>123</v>
      </c>
    </row>
    <row r="17" spans="2:10" s="38" customFormat="1" ht="30" customHeight="1">
      <c r="B17" s="16" t="s">
        <v>370</v>
      </c>
      <c r="C17" s="401">
        <v>46</v>
      </c>
      <c r="D17" s="392">
        <v>221</v>
      </c>
      <c r="E17" s="401">
        <v>0</v>
      </c>
      <c r="F17" s="392">
        <v>15</v>
      </c>
      <c r="G17" s="401">
        <v>33</v>
      </c>
      <c r="H17" s="497">
        <v>179</v>
      </c>
      <c r="I17" s="401">
        <v>58</v>
      </c>
      <c r="J17" s="392">
        <v>126</v>
      </c>
    </row>
    <row r="18" spans="2:10" s="38" customFormat="1" ht="30" customHeight="1">
      <c r="B18" s="16" t="s">
        <v>371</v>
      </c>
      <c r="C18" s="401">
        <v>43</v>
      </c>
      <c r="D18" s="392">
        <v>226</v>
      </c>
      <c r="E18" s="401">
        <v>0</v>
      </c>
      <c r="F18" s="392">
        <v>14</v>
      </c>
      <c r="G18" s="401">
        <v>31</v>
      </c>
      <c r="H18" s="497">
        <v>186</v>
      </c>
      <c r="I18" s="401">
        <v>68</v>
      </c>
      <c r="J18" s="392">
        <v>125</v>
      </c>
    </row>
    <row r="19" spans="2:10" s="38" customFormat="1" ht="30" customHeight="1">
      <c r="B19" s="16" t="s">
        <v>372</v>
      </c>
      <c r="C19" s="401">
        <v>40</v>
      </c>
      <c r="D19" s="392">
        <v>228</v>
      </c>
      <c r="E19" s="401">
        <v>0</v>
      </c>
      <c r="F19" s="392">
        <v>15</v>
      </c>
      <c r="G19" s="401">
        <v>37</v>
      </c>
      <c r="H19" s="497">
        <v>192</v>
      </c>
      <c r="I19" s="401">
        <v>65</v>
      </c>
      <c r="J19" s="392">
        <v>126</v>
      </c>
    </row>
    <row r="20" spans="2:10" s="38" customFormat="1" ht="30" customHeight="1">
      <c r="B20" s="16" t="s">
        <v>318</v>
      </c>
      <c r="C20" s="401">
        <v>32</v>
      </c>
      <c r="D20" s="392">
        <v>233</v>
      </c>
      <c r="E20" s="401">
        <v>1</v>
      </c>
      <c r="F20" s="392">
        <v>15</v>
      </c>
      <c r="G20" s="401">
        <v>35</v>
      </c>
      <c r="H20" s="497">
        <v>199</v>
      </c>
      <c r="I20" s="401">
        <v>70</v>
      </c>
      <c r="J20" s="392">
        <v>134</v>
      </c>
    </row>
    <row r="21" spans="2:10" s="38" customFormat="1" ht="30" customHeight="1">
      <c r="B21" s="16" t="s">
        <v>319</v>
      </c>
      <c r="C21" s="401">
        <v>34</v>
      </c>
      <c r="D21" s="392">
        <v>234</v>
      </c>
      <c r="E21" s="401">
        <v>0</v>
      </c>
      <c r="F21" s="392">
        <v>13</v>
      </c>
      <c r="G21" s="401">
        <v>39</v>
      </c>
      <c r="H21" s="497">
        <v>204</v>
      </c>
      <c r="I21" s="401">
        <v>81</v>
      </c>
      <c r="J21" s="392">
        <v>138</v>
      </c>
    </row>
    <row r="22" spans="2:10" s="38" customFormat="1" ht="30" customHeight="1">
      <c r="B22" s="16" t="s">
        <v>320</v>
      </c>
      <c r="C22" s="401">
        <v>34</v>
      </c>
      <c r="D22" s="392">
        <v>236</v>
      </c>
      <c r="E22" s="401">
        <v>0</v>
      </c>
      <c r="F22" s="392">
        <v>14</v>
      </c>
      <c r="G22" s="401">
        <v>35</v>
      </c>
      <c r="H22" s="497">
        <v>207</v>
      </c>
      <c r="I22" s="401">
        <v>83</v>
      </c>
      <c r="J22" s="392">
        <v>145</v>
      </c>
    </row>
    <row r="23" spans="2:10" s="38" customFormat="1" ht="30" customHeight="1">
      <c r="B23" s="16" t="s">
        <v>321</v>
      </c>
      <c r="C23" s="401">
        <v>32</v>
      </c>
      <c r="D23" s="392">
        <v>233</v>
      </c>
      <c r="E23" s="401">
        <v>1</v>
      </c>
      <c r="F23" s="392">
        <v>14</v>
      </c>
      <c r="G23" s="401">
        <v>26</v>
      </c>
      <c r="H23" s="497">
        <v>212</v>
      </c>
      <c r="I23" s="401">
        <v>82</v>
      </c>
      <c r="J23" s="392">
        <v>152</v>
      </c>
    </row>
    <row r="24" spans="2:10" s="38" customFormat="1" ht="30" customHeight="1">
      <c r="B24" s="16" t="s">
        <v>322</v>
      </c>
      <c r="C24" s="401">
        <v>36</v>
      </c>
      <c r="D24" s="392">
        <v>232</v>
      </c>
      <c r="E24" s="401">
        <v>1</v>
      </c>
      <c r="F24" s="392">
        <v>14</v>
      </c>
      <c r="G24" s="401">
        <v>27</v>
      </c>
      <c r="H24" s="497">
        <v>210</v>
      </c>
      <c r="I24" s="401">
        <v>82</v>
      </c>
      <c r="J24" s="392">
        <v>165</v>
      </c>
    </row>
    <row r="25" spans="2:10" s="38" customFormat="1" ht="30" customHeight="1">
      <c r="B25" s="16" t="s">
        <v>323</v>
      </c>
      <c r="C25" s="401">
        <v>39</v>
      </c>
      <c r="D25" s="392">
        <v>234</v>
      </c>
      <c r="E25" s="401">
        <v>1</v>
      </c>
      <c r="F25" s="392">
        <v>16</v>
      </c>
      <c r="G25" s="401">
        <v>34</v>
      </c>
      <c r="H25" s="497">
        <v>217</v>
      </c>
      <c r="I25" s="401">
        <v>90</v>
      </c>
      <c r="J25" s="392">
        <v>179</v>
      </c>
    </row>
    <row r="26" spans="2:10" s="38" customFormat="1" ht="30" customHeight="1">
      <c r="B26" s="16" t="s">
        <v>324</v>
      </c>
      <c r="C26" s="401">
        <v>34</v>
      </c>
      <c r="D26" s="392">
        <f>194+45</f>
        <v>239</v>
      </c>
      <c r="E26" s="401">
        <v>1</v>
      </c>
      <c r="F26" s="392">
        <v>16</v>
      </c>
      <c r="G26" s="401">
        <v>30</v>
      </c>
      <c r="H26" s="497">
        <v>220</v>
      </c>
      <c r="I26" s="401">
        <v>81</v>
      </c>
      <c r="J26" s="392">
        <v>188</v>
      </c>
    </row>
    <row r="27" spans="2:10" ht="15" customHeight="1">
      <c r="B27" s="30" t="s">
        <v>385</v>
      </c>
      <c r="C27" s="28"/>
      <c r="D27" s="28"/>
      <c r="E27" s="28"/>
      <c r="F27" s="28"/>
      <c r="H27" s="28"/>
      <c r="I27" s="28"/>
      <c r="J27" s="80"/>
    </row>
  </sheetData>
  <mergeCells count="8">
    <mergeCell ref="C4:D4"/>
    <mergeCell ref="E4:F4"/>
    <mergeCell ref="G4:H4"/>
    <mergeCell ref="I4:J4"/>
    <mergeCell ref="C5:D5"/>
    <mergeCell ref="E5:F5"/>
    <mergeCell ref="G5:H5"/>
    <mergeCell ref="I5:J5"/>
  </mergeCells>
  <phoneticPr fontId="4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&amp;R&amp;"ＭＳ Ｐゴシック,標準"14.厚      生</oddHeader>
    <oddFooter>&amp;C&amp;"ＭＳ Ｐゴシック,標準"-96-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69D89-D22D-4003-A8D7-758D6320BFC4}">
  <dimension ref="A1:F66"/>
  <sheetViews>
    <sheetView showGridLines="0" topLeftCell="A5" zoomScaleNormal="100" zoomScaleSheetLayoutView="100" zoomScalePageLayoutView="91" workbookViewId="0">
      <selection activeCell="E65" sqref="E65"/>
    </sheetView>
  </sheetViews>
  <sheetFormatPr defaultColWidth="8" defaultRowHeight="13.5"/>
  <cols>
    <col min="1" max="1" width="1.625" style="26" customWidth="1"/>
    <col min="2" max="2" width="16.25" style="26" customWidth="1"/>
    <col min="3" max="3" width="16.25" style="510" customWidth="1"/>
    <col min="4" max="6" width="16.25" style="26" customWidth="1"/>
    <col min="7" max="16384" width="8" style="26"/>
  </cols>
  <sheetData>
    <row r="1" spans="1:6" ht="30" customHeight="1">
      <c r="A1" s="1" t="s">
        <v>386</v>
      </c>
      <c r="B1" s="413"/>
      <c r="C1" s="498"/>
      <c r="D1" s="2"/>
      <c r="E1" s="2"/>
      <c r="F1" s="2"/>
    </row>
    <row r="2" spans="1:6" ht="7.5" customHeight="1">
      <c r="A2" s="1"/>
      <c r="B2" s="413"/>
      <c r="C2" s="498"/>
      <c r="D2" s="2"/>
      <c r="E2" s="2"/>
      <c r="F2" s="2"/>
    </row>
    <row r="3" spans="1:6" ht="22.5" customHeight="1">
      <c r="B3" s="67" t="s">
        <v>239</v>
      </c>
      <c r="C3" s="499"/>
      <c r="D3" s="2"/>
      <c r="E3" s="2"/>
      <c r="F3" s="500" t="s">
        <v>387</v>
      </c>
    </row>
    <row r="4" spans="1:6" s="37" customFormat="1" ht="15" customHeight="1">
      <c r="B4" s="93" t="s">
        <v>241</v>
      </c>
      <c r="C4" s="501" t="s">
        <v>388</v>
      </c>
      <c r="D4" s="502" t="s">
        <v>389</v>
      </c>
      <c r="E4" s="502" t="s">
        <v>390</v>
      </c>
      <c r="F4" s="502" t="s">
        <v>391</v>
      </c>
    </row>
    <row r="5" spans="1:6" s="37" customFormat="1" ht="15" customHeight="1">
      <c r="B5" s="102"/>
      <c r="C5" s="503"/>
      <c r="D5" s="504" t="s">
        <v>392</v>
      </c>
      <c r="E5" s="504" t="s">
        <v>392</v>
      </c>
      <c r="F5" s="504" t="s">
        <v>392</v>
      </c>
    </row>
    <row r="6" spans="1:6" s="37" customFormat="1" ht="15" hidden="1" customHeight="1">
      <c r="B6" s="15" t="s">
        <v>393</v>
      </c>
      <c r="C6" s="144">
        <f>SUM(D6:F6)</f>
        <v>114</v>
      </c>
      <c r="D6" s="408">
        <f>SUM(D7:D10)</f>
        <v>44</v>
      </c>
      <c r="E6" s="408">
        <f>SUM(E7:E10)</f>
        <v>40</v>
      </c>
      <c r="F6" s="408">
        <f>SUM(F7:F10)</f>
        <v>30</v>
      </c>
    </row>
    <row r="7" spans="1:6" s="37" customFormat="1" ht="14.1" hidden="1" customHeight="1">
      <c r="B7" s="5" t="s">
        <v>10</v>
      </c>
      <c r="C7" s="202">
        <f t="shared" ref="C7:C47" si="0">SUM(D7:F7)</f>
        <v>18</v>
      </c>
      <c r="D7" s="7">
        <v>8</v>
      </c>
      <c r="E7" s="7">
        <v>5</v>
      </c>
      <c r="F7" s="7">
        <v>5</v>
      </c>
    </row>
    <row r="8" spans="1:6" s="37" customFormat="1" ht="14.1" hidden="1" customHeight="1">
      <c r="B8" s="5" t="s">
        <v>11</v>
      </c>
      <c r="C8" s="202">
        <f t="shared" si="0"/>
        <v>52</v>
      </c>
      <c r="D8" s="7">
        <v>16</v>
      </c>
      <c r="E8" s="7">
        <v>20</v>
      </c>
      <c r="F8" s="7">
        <v>16</v>
      </c>
    </row>
    <row r="9" spans="1:6" s="37" customFormat="1" ht="14.1" hidden="1" customHeight="1">
      <c r="B9" s="5" t="s">
        <v>12</v>
      </c>
      <c r="C9" s="202">
        <f t="shared" si="0"/>
        <v>30</v>
      </c>
      <c r="D9" s="7">
        <v>14</v>
      </c>
      <c r="E9" s="7">
        <v>8</v>
      </c>
      <c r="F9" s="7">
        <v>8</v>
      </c>
    </row>
    <row r="10" spans="1:6" s="37" customFormat="1" ht="14.1" hidden="1" customHeight="1">
      <c r="B10" s="8" t="s">
        <v>13</v>
      </c>
      <c r="C10" s="505">
        <f t="shared" si="0"/>
        <v>14</v>
      </c>
      <c r="D10" s="404">
        <v>6</v>
      </c>
      <c r="E10" s="404">
        <v>7</v>
      </c>
      <c r="F10" s="404">
        <v>1</v>
      </c>
    </row>
    <row r="11" spans="1:6" s="37" customFormat="1" ht="15" hidden="1" customHeight="1">
      <c r="B11" s="506" t="s">
        <v>394</v>
      </c>
      <c r="C11" s="147">
        <f t="shared" si="0"/>
        <v>114</v>
      </c>
      <c r="D11" s="507">
        <f>SUM(D12:D15)</f>
        <v>47</v>
      </c>
      <c r="E11" s="507">
        <f>SUM(E12:E15)</f>
        <v>40</v>
      </c>
      <c r="F11" s="507">
        <f>SUM(F12:F15)</f>
        <v>27</v>
      </c>
    </row>
    <row r="12" spans="1:6" s="37" customFormat="1" ht="15" hidden="1" customHeight="1">
      <c r="B12" s="5" t="s">
        <v>10</v>
      </c>
      <c r="C12" s="202">
        <f t="shared" si="0"/>
        <v>18</v>
      </c>
      <c r="D12" s="7">
        <v>8</v>
      </c>
      <c r="E12" s="7">
        <v>5</v>
      </c>
      <c r="F12" s="7">
        <v>5</v>
      </c>
    </row>
    <row r="13" spans="1:6" s="37" customFormat="1" ht="15" hidden="1" customHeight="1">
      <c r="B13" s="5" t="s">
        <v>11</v>
      </c>
      <c r="C13" s="202">
        <f t="shared" si="0"/>
        <v>52</v>
      </c>
      <c r="D13" s="7">
        <v>18</v>
      </c>
      <c r="E13" s="7">
        <v>20</v>
      </c>
      <c r="F13" s="7">
        <v>14</v>
      </c>
    </row>
    <row r="14" spans="1:6" s="37" customFormat="1" ht="15" hidden="1" customHeight="1">
      <c r="B14" s="5" t="s">
        <v>12</v>
      </c>
      <c r="C14" s="202">
        <f t="shared" si="0"/>
        <v>27</v>
      </c>
      <c r="D14" s="7">
        <v>14</v>
      </c>
      <c r="E14" s="7">
        <v>6</v>
      </c>
      <c r="F14" s="7">
        <v>7</v>
      </c>
    </row>
    <row r="15" spans="1:6" s="37" customFormat="1" ht="15" hidden="1" customHeight="1">
      <c r="B15" s="5" t="s">
        <v>13</v>
      </c>
      <c r="C15" s="202">
        <f t="shared" si="0"/>
        <v>17</v>
      </c>
      <c r="D15" s="7">
        <v>7</v>
      </c>
      <c r="E15" s="7">
        <v>9</v>
      </c>
      <c r="F15" s="7">
        <v>1</v>
      </c>
    </row>
    <row r="16" spans="1:6" s="37" customFormat="1" ht="15" hidden="1" customHeight="1">
      <c r="B16" s="508" t="s">
        <v>395</v>
      </c>
      <c r="C16" s="144">
        <f t="shared" si="0"/>
        <v>109</v>
      </c>
      <c r="D16" s="408">
        <f>SUM(D17:D20)</f>
        <v>45</v>
      </c>
      <c r="E16" s="408">
        <f>SUM(E17:E20)</f>
        <v>38</v>
      </c>
      <c r="F16" s="408">
        <f>SUM(F17:F20)</f>
        <v>26</v>
      </c>
    </row>
    <row r="17" spans="2:6" s="37" customFormat="1" ht="15" hidden="1" customHeight="1">
      <c r="B17" s="5" t="s">
        <v>10</v>
      </c>
      <c r="C17" s="202">
        <f t="shared" si="0"/>
        <v>20</v>
      </c>
      <c r="D17" s="7">
        <v>8</v>
      </c>
      <c r="E17" s="7">
        <v>7</v>
      </c>
      <c r="F17" s="7">
        <v>5</v>
      </c>
    </row>
    <row r="18" spans="2:6" s="37" customFormat="1" ht="15" hidden="1" customHeight="1">
      <c r="B18" s="5" t="s">
        <v>11</v>
      </c>
      <c r="C18" s="202">
        <f t="shared" si="0"/>
        <v>49</v>
      </c>
      <c r="D18" s="7">
        <v>16</v>
      </c>
      <c r="E18" s="7">
        <v>19</v>
      </c>
      <c r="F18" s="7">
        <v>14</v>
      </c>
    </row>
    <row r="19" spans="2:6" s="37" customFormat="1" ht="15" hidden="1" customHeight="1">
      <c r="B19" s="5" t="s">
        <v>12</v>
      </c>
      <c r="C19" s="202">
        <f t="shared" si="0"/>
        <v>28</v>
      </c>
      <c r="D19" s="7">
        <v>15</v>
      </c>
      <c r="E19" s="7">
        <v>6</v>
      </c>
      <c r="F19" s="7">
        <v>7</v>
      </c>
    </row>
    <row r="20" spans="2:6" s="37" customFormat="1" ht="15" hidden="1" customHeight="1">
      <c r="B20" s="8" t="s">
        <v>13</v>
      </c>
      <c r="C20" s="505">
        <f t="shared" si="0"/>
        <v>12</v>
      </c>
      <c r="D20" s="404">
        <v>6</v>
      </c>
      <c r="E20" s="404">
        <v>6</v>
      </c>
      <c r="F20" s="404">
        <v>0</v>
      </c>
    </row>
    <row r="21" spans="2:6" s="37" customFormat="1" ht="15" hidden="1" customHeight="1">
      <c r="B21" s="506" t="s">
        <v>396</v>
      </c>
      <c r="C21" s="147">
        <f t="shared" si="0"/>
        <v>109</v>
      </c>
      <c r="D21" s="507">
        <f>SUM(D22:D25)</f>
        <v>46</v>
      </c>
      <c r="E21" s="507">
        <f>SUM(E22:E25)</f>
        <v>39</v>
      </c>
      <c r="F21" s="507">
        <f>SUM(F22:F25)</f>
        <v>24</v>
      </c>
    </row>
    <row r="22" spans="2:6" s="37" customFormat="1" ht="15" hidden="1" customHeight="1">
      <c r="B22" s="5" t="s">
        <v>10</v>
      </c>
      <c r="C22" s="202">
        <f t="shared" si="0"/>
        <v>24</v>
      </c>
      <c r="D22" s="7">
        <v>11</v>
      </c>
      <c r="E22" s="7">
        <v>8</v>
      </c>
      <c r="F22" s="7">
        <v>5</v>
      </c>
    </row>
    <row r="23" spans="2:6" s="37" customFormat="1" ht="15" hidden="1" customHeight="1">
      <c r="B23" s="5" t="s">
        <v>11</v>
      </c>
      <c r="C23" s="202">
        <f t="shared" si="0"/>
        <v>44</v>
      </c>
      <c r="D23" s="7">
        <v>12</v>
      </c>
      <c r="E23" s="7">
        <v>18</v>
      </c>
      <c r="F23" s="7">
        <v>14</v>
      </c>
    </row>
    <row r="24" spans="2:6" s="37" customFormat="1" ht="15" hidden="1" customHeight="1">
      <c r="B24" s="5" t="s">
        <v>12</v>
      </c>
      <c r="C24" s="202">
        <f t="shared" si="0"/>
        <v>29</v>
      </c>
      <c r="D24" s="7">
        <v>19</v>
      </c>
      <c r="E24" s="7">
        <v>5</v>
      </c>
      <c r="F24" s="7">
        <v>5</v>
      </c>
    </row>
    <row r="25" spans="2:6" s="37" customFormat="1" ht="15" hidden="1" customHeight="1">
      <c r="B25" s="5" t="s">
        <v>13</v>
      </c>
      <c r="C25" s="202">
        <f t="shared" si="0"/>
        <v>12</v>
      </c>
      <c r="D25" s="7">
        <v>4</v>
      </c>
      <c r="E25" s="7">
        <v>8</v>
      </c>
      <c r="F25" s="7">
        <v>0</v>
      </c>
    </row>
    <row r="26" spans="2:6" s="37" customFormat="1" ht="15" customHeight="1">
      <c r="B26" s="508" t="s">
        <v>397</v>
      </c>
      <c r="C26" s="144">
        <f t="shared" si="0"/>
        <v>113</v>
      </c>
      <c r="D26" s="408">
        <f>SUM(D27:D30)</f>
        <v>55</v>
      </c>
      <c r="E26" s="408">
        <f>SUM(E27:E30)</f>
        <v>39</v>
      </c>
      <c r="F26" s="408">
        <f>SUM(F27:F30)</f>
        <v>19</v>
      </c>
    </row>
    <row r="27" spans="2:6" s="37" customFormat="1" ht="15" customHeight="1">
      <c r="B27" s="5" t="s">
        <v>10</v>
      </c>
      <c r="C27" s="202">
        <f t="shared" si="0"/>
        <v>27</v>
      </c>
      <c r="D27" s="7">
        <v>15</v>
      </c>
      <c r="E27" s="7">
        <v>7</v>
      </c>
      <c r="F27" s="7">
        <v>5</v>
      </c>
    </row>
    <row r="28" spans="2:6" s="37" customFormat="1" ht="15" customHeight="1">
      <c r="B28" s="5" t="s">
        <v>11</v>
      </c>
      <c r="C28" s="202">
        <f t="shared" si="0"/>
        <v>40</v>
      </c>
      <c r="D28" s="7">
        <v>12</v>
      </c>
      <c r="E28" s="7">
        <v>19</v>
      </c>
      <c r="F28" s="7">
        <v>9</v>
      </c>
    </row>
    <row r="29" spans="2:6" s="37" customFormat="1" ht="15" customHeight="1">
      <c r="B29" s="5" t="s">
        <v>12</v>
      </c>
      <c r="C29" s="202">
        <f t="shared" si="0"/>
        <v>35</v>
      </c>
      <c r="D29" s="7">
        <v>24</v>
      </c>
      <c r="E29" s="7">
        <v>6</v>
      </c>
      <c r="F29" s="7">
        <v>5</v>
      </c>
    </row>
    <row r="30" spans="2:6" s="37" customFormat="1" ht="15" customHeight="1">
      <c r="B30" s="8" t="s">
        <v>13</v>
      </c>
      <c r="C30" s="505">
        <f t="shared" si="0"/>
        <v>11</v>
      </c>
      <c r="D30" s="404">
        <v>4</v>
      </c>
      <c r="E30" s="404">
        <v>7</v>
      </c>
      <c r="F30" s="404">
        <v>0</v>
      </c>
    </row>
    <row r="31" spans="2:6" s="37" customFormat="1" ht="15" customHeight="1">
      <c r="B31" s="506" t="s">
        <v>398</v>
      </c>
      <c r="C31" s="147">
        <f t="shared" si="0"/>
        <v>108</v>
      </c>
      <c r="D31" s="507">
        <f>SUM(D32:D35)</f>
        <v>54</v>
      </c>
      <c r="E31" s="507">
        <f>SUM(E32:E35)</f>
        <v>38</v>
      </c>
      <c r="F31" s="507">
        <f>SUM(F32:F35)</f>
        <v>16</v>
      </c>
    </row>
    <row r="32" spans="2:6" s="37" customFormat="1" ht="15" customHeight="1">
      <c r="B32" s="5" t="s">
        <v>10</v>
      </c>
      <c r="C32" s="202">
        <f t="shared" si="0"/>
        <v>25</v>
      </c>
      <c r="D32" s="7">
        <v>15</v>
      </c>
      <c r="E32" s="7">
        <v>7</v>
      </c>
      <c r="F32" s="7">
        <v>3</v>
      </c>
    </row>
    <row r="33" spans="2:6" s="37" customFormat="1" ht="15" customHeight="1">
      <c r="B33" s="5" t="s">
        <v>11</v>
      </c>
      <c r="C33" s="202">
        <f t="shared" si="0"/>
        <v>37</v>
      </c>
      <c r="D33" s="7">
        <v>12</v>
      </c>
      <c r="E33" s="7">
        <v>17</v>
      </c>
      <c r="F33" s="7">
        <v>8</v>
      </c>
    </row>
    <row r="34" spans="2:6" s="37" customFormat="1" ht="15" customHeight="1">
      <c r="B34" s="5" t="s">
        <v>12</v>
      </c>
      <c r="C34" s="202">
        <f t="shared" si="0"/>
        <v>35</v>
      </c>
      <c r="D34" s="7">
        <v>23</v>
      </c>
      <c r="E34" s="7">
        <v>7</v>
      </c>
      <c r="F34" s="7">
        <v>5</v>
      </c>
    </row>
    <row r="35" spans="2:6" s="37" customFormat="1" ht="15" customHeight="1">
      <c r="B35" s="5" t="s">
        <v>13</v>
      </c>
      <c r="C35" s="202">
        <f t="shared" si="0"/>
        <v>11</v>
      </c>
      <c r="D35" s="7">
        <v>4</v>
      </c>
      <c r="E35" s="7">
        <v>7</v>
      </c>
      <c r="F35" s="7">
        <v>0</v>
      </c>
    </row>
    <row r="36" spans="2:6" s="37" customFormat="1" ht="15" customHeight="1">
      <c r="B36" s="508" t="s">
        <v>399</v>
      </c>
      <c r="C36" s="144">
        <f t="shared" si="0"/>
        <v>122</v>
      </c>
      <c r="D36" s="408">
        <f>SUM(D37:D40)</f>
        <v>68</v>
      </c>
      <c r="E36" s="408">
        <f>SUM(E37:E40)</f>
        <v>41</v>
      </c>
      <c r="F36" s="408">
        <f>SUM(F37:F40)</f>
        <v>13</v>
      </c>
    </row>
    <row r="37" spans="2:6" s="37" customFormat="1" ht="15" customHeight="1">
      <c r="B37" s="5" t="s">
        <v>10</v>
      </c>
      <c r="C37" s="202">
        <f t="shared" si="0"/>
        <v>25</v>
      </c>
      <c r="D37" s="7">
        <v>15</v>
      </c>
      <c r="E37" s="7">
        <v>8</v>
      </c>
      <c r="F37" s="7">
        <v>2</v>
      </c>
    </row>
    <row r="38" spans="2:6" s="37" customFormat="1" ht="15" customHeight="1">
      <c r="B38" s="5" t="s">
        <v>11</v>
      </c>
      <c r="C38" s="202">
        <f t="shared" si="0"/>
        <v>39</v>
      </c>
      <c r="D38" s="7">
        <v>14</v>
      </c>
      <c r="E38" s="7">
        <v>18</v>
      </c>
      <c r="F38" s="7">
        <v>7</v>
      </c>
    </row>
    <row r="39" spans="2:6" s="37" customFormat="1" ht="15" customHeight="1">
      <c r="B39" s="5" t="s">
        <v>12</v>
      </c>
      <c r="C39" s="202">
        <f t="shared" si="0"/>
        <v>47</v>
      </c>
      <c r="D39" s="7">
        <v>34</v>
      </c>
      <c r="E39" s="7">
        <v>9</v>
      </c>
      <c r="F39" s="7">
        <v>4</v>
      </c>
    </row>
    <row r="40" spans="2:6" s="37" customFormat="1" ht="15" customHeight="1">
      <c r="B40" s="8" t="s">
        <v>13</v>
      </c>
      <c r="C40" s="505">
        <f t="shared" si="0"/>
        <v>11</v>
      </c>
      <c r="D40" s="404">
        <v>5</v>
      </c>
      <c r="E40" s="404">
        <v>6</v>
      </c>
      <c r="F40" s="404">
        <v>0</v>
      </c>
    </row>
    <row r="41" spans="2:6" s="38" customFormat="1" ht="15" customHeight="1">
      <c r="B41" s="506" t="s">
        <v>400</v>
      </c>
      <c r="C41" s="147">
        <f t="shared" si="0"/>
        <v>119</v>
      </c>
      <c r="D41" s="507">
        <f>SUM(D42:D45)</f>
        <v>66</v>
      </c>
      <c r="E41" s="507">
        <f>SUM(E42:E45)</f>
        <v>44</v>
      </c>
      <c r="F41" s="507">
        <f>SUM(F42:F45)</f>
        <v>9</v>
      </c>
    </row>
    <row r="42" spans="2:6" s="37" customFormat="1" ht="15" customHeight="1">
      <c r="B42" s="5" t="s">
        <v>10</v>
      </c>
      <c r="C42" s="202">
        <f t="shared" si="0"/>
        <v>26</v>
      </c>
      <c r="D42" s="7">
        <v>14</v>
      </c>
      <c r="E42" s="7">
        <v>10</v>
      </c>
      <c r="F42" s="7">
        <v>2</v>
      </c>
    </row>
    <row r="43" spans="2:6" s="37" customFormat="1" ht="15" customHeight="1">
      <c r="B43" s="5" t="s">
        <v>11</v>
      </c>
      <c r="C43" s="202">
        <f t="shared" si="0"/>
        <v>37</v>
      </c>
      <c r="D43" s="7">
        <v>16</v>
      </c>
      <c r="E43" s="7">
        <v>15</v>
      </c>
      <c r="F43" s="7">
        <v>6</v>
      </c>
    </row>
    <row r="44" spans="2:6" s="37" customFormat="1" ht="15" customHeight="1">
      <c r="B44" s="5" t="s">
        <v>12</v>
      </c>
      <c r="C44" s="202">
        <f t="shared" si="0"/>
        <v>42</v>
      </c>
      <c r="D44" s="7">
        <v>31</v>
      </c>
      <c r="E44" s="7">
        <v>10</v>
      </c>
      <c r="F44" s="7">
        <v>1</v>
      </c>
    </row>
    <row r="45" spans="2:6" s="37" customFormat="1" ht="15" customHeight="1">
      <c r="B45" s="8" t="s">
        <v>13</v>
      </c>
      <c r="C45" s="505">
        <f t="shared" si="0"/>
        <v>14</v>
      </c>
      <c r="D45" s="404">
        <v>5</v>
      </c>
      <c r="E45" s="404">
        <v>9</v>
      </c>
      <c r="F45" s="404">
        <v>0</v>
      </c>
    </row>
    <row r="46" spans="2:6" s="38" customFormat="1" ht="15" customHeight="1">
      <c r="B46" s="509" t="s">
        <v>360</v>
      </c>
      <c r="C46" s="165">
        <f t="shared" si="0"/>
        <v>126</v>
      </c>
      <c r="D46" s="389">
        <v>68</v>
      </c>
      <c r="E46" s="389">
        <v>50</v>
      </c>
      <c r="F46" s="389">
        <v>8</v>
      </c>
    </row>
    <row r="47" spans="2:6" s="38" customFormat="1" ht="15" customHeight="1">
      <c r="B47" s="509" t="s">
        <v>361</v>
      </c>
      <c r="C47" s="165">
        <f t="shared" si="0"/>
        <v>131</v>
      </c>
      <c r="D47" s="389">
        <v>67</v>
      </c>
      <c r="E47" s="389">
        <v>58</v>
      </c>
      <c r="F47" s="389">
        <v>6</v>
      </c>
    </row>
    <row r="48" spans="2:6" s="38" customFormat="1" ht="15" customHeight="1">
      <c r="B48" s="509" t="s">
        <v>362</v>
      </c>
      <c r="C48" s="165">
        <f>SUM(D48:F48)</f>
        <v>139</v>
      </c>
      <c r="D48" s="389">
        <v>68</v>
      </c>
      <c r="E48" s="389">
        <v>65</v>
      </c>
      <c r="F48" s="389">
        <v>6</v>
      </c>
    </row>
    <row r="49" spans="2:6" s="38" customFormat="1" ht="15" customHeight="1">
      <c r="B49" s="509" t="s">
        <v>363</v>
      </c>
      <c r="C49" s="165">
        <f>SUM(D49:F49)</f>
        <v>139</v>
      </c>
      <c r="D49" s="389">
        <v>66</v>
      </c>
      <c r="E49" s="389">
        <v>68</v>
      </c>
      <c r="F49" s="389">
        <v>5</v>
      </c>
    </row>
    <row r="50" spans="2:6" s="38" customFormat="1" ht="15" customHeight="1">
      <c r="B50" s="509" t="s">
        <v>364</v>
      </c>
      <c r="C50" s="165">
        <f>SUM(D50:F50)</f>
        <v>130</v>
      </c>
      <c r="D50" s="389">
        <v>59</v>
      </c>
      <c r="E50" s="389">
        <v>67</v>
      </c>
      <c r="F50" s="389">
        <v>4</v>
      </c>
    </row>
    <row r="51" spans="2:6" s="38" customFormat="1" ht="15" customHeight="1">
      <c r="B51" s="509" t="s">
        <v>365</v>
      </c>
      <c r="C51" s="165">
        <f t="shared" ref="C51:C60" si="1">SUM(D51:F51)</f>
        <v>141</v>
      </c>
      <c r="D51" s="389">
        <v>57</v>
      </c>
      <c r="E51" s="389">
        <v>80</v>
      </c>
      <c r="F51" s="389">
        <v>4</v>
      </c>
    </row>
    <row r="52" spans="2:6" s="38" customFormat="1" ht="15" customHeight="1">
      <c r="B52" s="509" t="s">
        <v>366</v>
      </c>
      <c r="C52" s="165">
        <f t="shared" si="1"/>
        <v>136</v>
      </c>
      <c r="D52" s="389">
        <v>55</v>
      </c>
      <c r="E52" s="389">
        <v>78</v>
      </c>
      <c r="F52" s="389">
        <v>3</v>
      </c>
    </row>
    <row r="53" spans="2:6" s="38" customFormat="1" ht="15" customHeight="1">
      <c r="B53" s="509" t="s">
        <v>367</v>
      </c>
      <c r="C53" s="165">
        <f t="shared" si="1"/>
        <v>140</v>
      </c>
      <c r="D53" s="389">
        <v>53</v>
      </c>
      <c r="E53" s="389">
        <v>85</v>
      </c>
      <c r="F53" s="389">
        <v>2</v>
      </c>
    </row>
    <row r="54" spans="2:6" s="38" customFormat="1" ht="15" customHeight="1">
      <c r="B54" s="509" t="s">
        <v>368</v>
      </c>
      <c r="C54" s="165">
        <f t="shared" si="1"/>
        <v>139</v>
      </c>
      <c r="D54" s="389">
        <v>51</v>
      </c>
      <c r="E54" s="389">
        <v>86</v>
      </c>
      <c r="F54" s="389">
        <v>2</v>
      </c>
    </row>
    <row r="55" spans="2:6" s="38" customFormat="1" ht="15" customHeight="1">
      <c r="B55" s="509" t="s">
        <v>369</v>
      </c>
      <c r="C55" s="165">
        <f t="shared" si="1"/>
        <v>145</v>
      </c>
      <c r="D55" s="389">
        <v>52</v>
      </c>
      <c r="E55" s="389">
        <v>91</v>
      </c>
      <c r="F55" s="389">
        <v>2</v>
      </c>
    </row>
    <row r="56" spans="2:6" s="38" customFormat="1" ht="15" customHeight="1">
      <c r="B56" s="509" t="s">
        <v>370</v>
      </c>
      <c r="C56" s="165">
        <f t="shared" si="1"/>
        <v>140</v>
      </c>
      <c r="D56" s="389">
        <v>46</v>
      </c>
      <c r="E56" s="389">
        <v>93</v>
      </c>
      <c r="F56" s="389">
        <v>1</v>
      </c>
    </row>
    <row r="57" spans="2:6" s="38" customFormat="1" ht="15" customHeight="1">
      <c r="B57" s="509" t="s">
        <v>371</v>
      </c>
      <c r="C57" s="165">
        <f t="shared" si="1"/>
        <v>138</v>
      </c>
      <c r="D57" s="389">
        <v>43</v>
      </c>
      <c r="E57" s="389">
        <v>94</v>
      </c>
      <c r="F57" s="389">
        <v>1</v>
      </c>
    </row>
    <row r="58" spans="2:6" s="38" customFormat="1" ht="15" customHeight="1">
      <c r="B58" s="509" t="s">
        <v>372</v>
      </c>
      <c r="C58" s="165">
        <f t="shared" si="1"/>
        <v>136</v>
      </c>
      <c r="D58" s="389">
        <v>42</v>
      </c>
      <c r="E58" s="389">
        <v>93</v>
      </c>
      <c r="F58" s="389">
        <v>1</v>
      </c>
    </row>
    <row r="59" spans="2:6" s="38" customFormat="1" ht="15" customHeight="1">
      <c r="B59" s="509" t="s">
        <v>318</v>
      </c>
      <c r="C59" s="165">
        <f t="shared" si="1"/>
        <v>135</v>
      </c>
      <c r="D59" s="389">
        <v>41</v>
      </c>
      <c r="E59" s="389">
        <v>93</v>
      </c>
      <c r="F59" s="389">
        <v>1</v>
      </c>
    </row>
    <row r="60" spans="2:6" s="38" customFormat="1" ht="15.75" customHeight="1">
      <c r="B60" s="509" t="s">
        <v>319</v>
      </c>
      <c r="C60" s="165">
        <f t="shared" si="1"/>
        <v>117</v>
      </c>
      <c r="D60" s="389">
        <v>34</v>
      </c>
      <c r="E60" s="389">
        <v>82</v>
      </c>
      <c r="F60" s="389">
        <v>1</v>
      </c>
    </row>
    <row r="61" spans="2:6" s="38" customFormat="1" ht="15.75" customHeight="1">
      <c r="B61" s="509" t="s">
        <v>320</v>
      </c>
      <c r="C61" s="165">
        <f>SUM(D61:F61)</f>
        <v>119</v>
      </c>
      <c r="D61" s="389">
        <v>31</v>
      </c>
      <c r="E61" s="389">
        <v>87</v>
      </c>
      <c r="F61" s="389">
        <v>1</v>
      </c>
    </row>
    <row r="62" spans="2:6" s="38" customFormat="1" ht="15.75" customHeight="1">
      <c r="B62" s="509" t="s">
        <v>321</v>
      </c>
      <c r="C62" s="165">
        <f>SUM(D62:F62)</f>
        <v>119</v>
      </c>
      <c r="D62" s="389">
        <v>32</v>
      </c>
      <c r="E62" s="389">
        <v>86</v>
      </c>
      <c r="F62" s="389">
        <v>1</v>
      </c>
    </row>
    <row r="63" spans="2:6" s="38" customFormat="1" ht="15.75" customHeight="1">
      <c r="B63" s="509" t="s">
        <v>322</v>
      </c>
      <c r="C63" s="165">
        <f>SUM(D63:F63)</f>
        <v>150</v>
      </c>
      <c r="D63" s="389">
        <v>31</v>
      </c>
      <c r="E63" s="389">
        <v>118</v>
      </c>
      <c r="F63" s="389">
        <v>1</v>
      </c>
    </row>
    <row r="64" spans="2:6" s="38" customFormat="1" ht="15.75" customHeight="1">
      <c r="B64" s="509" t="s">
        <v>323</v>
      </c>
      <c r="C64" s="165">
        <f>SUM(D64:F64)</f>
        <v>148</v>
      </c>
      <c r="D64" s="389">
        <v>29</v>
      </c>
      <c r="E64" s="389">
        <v>118</v>
      </c>
      <c r="F64" s="389">
        <v>1</v>
      </c>
    </row>
    <row r="65" spans="2:6" s="38" customFormat="1" ht="15.75" customHeight="1">
      <c r="B65" s="509" t="s">
        <v>324</v>
      </c>
      <c r="C65" s="165">
        <f>SUM(D65:F65)</f>
        <v>149</v>
      </c>
      <c r="D65" s="389">
        <v>32</v>
      </c>
      <c r="E65" s="389">
        <v>116</v>
      </c>
      <c r="F65" s="389">
        <v>1</v>
      </c>
    </row>
    <row r="66" spans="2:6" s="37" customFormat="1" ht="15" customHeight="1">
      <c r="B66" s="30" t="s">
        <v>385</v>
      </c>
      <c r="C66" s="179"/>
      <c r="E66" s="28"/>
      <c r="F66" s="80"/>
    </row>
  </sheetData>
  <mergeCells count="2">
    <mergeCell ref="B4:B5"/>
    <mergeCell ref="C4:C5"/>
  </mergeCells>
  <phoneticPr fontId="4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&amp;R&amp;"ＭＳ Ｐゴシック,標準"14.厚      生</oddHeader>
    <oddFooter>&amp;C&amp;"ＭＳ Ｐゴシック,標準"-97-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53655-735A-4F4A-9800-27EBA9354DC1}">
  <dimension ref="A1:N65"/>
  <sheetViews>
    <sheetView showGridLines="0" zoomScale="145" zoomScaleNormal="145" zoomScaleSheetLayoutView="85" zoomScalePageLayoutView="70" workbookViewId="0">
      <selection activeCell="D53" sqref="D53"/>
    </sheetView>
  </sheetViews>
  <sheetFormatPr defaultColWidth="8" defaultRowHeight="13.5"/>
  <cols>
    <col min="1" max="1" width="2.375" style="26" customWidth="1"/>
    <col min="2" max="2" width="7.75" style="512" customWidth="1"/>
    <col min="3" max="7" width="7.375" style="26" customWidth="1"/>
    <col min="8" max="8" width="4.375" style="26" customWidth="1"/>
    <col min="9" max="13" width="7.375" style="26" customWidth="1"/>
    <col min="14" max="14" width="4.375" style="26" customWidth="1"/>
    <col min="15" max="16384" width="8" style="26"/>
  </cols>
  <sheetData>
    <row r="1" spans="1:14" ht="30" customHeight="1">
      <c r="A1" s="511" t="s">
        <v>401</v>
      </c>
      <c r="C1" s="513"/>
      <c r="D1" s="513"/>
      <c r="E1" s="513"/>
      <c r="F1" s="513"/>
      <c r="G1" s="513"/>
      <c r="H1" s="513"/>
    </row>
    <row r="2" spans="1:14" ht="13.5" customHeight="1">
      <c r="A2" s="511"/>
      <c r="C2" s="513"/>
      <c r="D2" s="513"/>
      <c r="E2" s="513"/>
      <c r="F2" s="513"/>
      <c r="G2" s="513"/>
      <c r="H2" s="513"/>
      <c r="N2" s="81" t="s">
        <v>101</v>
      </c>
    </row>
    <row r="3" spans="1:14" s="236" customFormat="1" ht="13.5" customHeight="1">
      <c r="B3" s="514"/>
      <c r="C3" s="515" t="s">
        <v>402</v>
      </c>
      <c r="D3" s="515"/>
      <c r="E3" s="515"/>
      <c r="F3" s="515"/>
      <c r="G3" s="515"/>
      <c r="H3" s="515"/>
      <c r="I3" s="515" t="s">
        <v>403</v>
      </c>
      <c r="J3" s="515"/>
      <c r="K3" s="515"/>
      <c r="L3" s="515"/>
      <c r="M3" s="515"/>
      <c r="N3" s="515"/>
    </row>
    <row r="4" spans="1:14" s="236" customFormat="1" ht="15" customHeight="1">
      <c r="B4" s="516" t="s">
        <v>404</v>
      </c>
      <c r="C4" s="517" t="s">
        <v>405</v>
      </c>
      <c r="D4" s="518" t="s">
        <v>406</v>
      </c>
      <c r="E4" s="518"/>
      <c r="F4" s="518"/>
      <c r="G4" s="518"/>
      <c r="H4" s="519" t="s">
        <v>407</v>
      </c>
      <c r="I4" s="520" t="s">
        <v>405</v>
      </c>
      <c r="J4" s="518" t="s">
        <v>406</v>
      </c>
      <c r="K4" s="518"/>
      <c r="L4" s="518"/>
      <c r="M4" s="518"/>
      <c r="N4" s="519" t="s">
        <v>407</v>
      </c>
    </row>
    <row r="5" spans="1:14" s="236" customFormat="1" ht="15" customHeight="1">
      <c r="B5" s="521"/>
      <c r="C5" s="522"/>
      <c r="D5" s="523" t="s">
        <v>408</v>
      </c>
      <c r="E5" s="523" t="s">
        <v>409</v>
      </c>
      <c r="F5" s="524" t="s">
        <v>410</v>
      </c>
      <c r="G5" s="523" t="s">
        <v>411</v>
      </c>
      <c r="H5" s="525" t="s">
        <v>412</v>
      </c>
      <c r="I5" s="522"/>
      <c r="J5" s="523" t="s">
        <v>413</v>
      </c>
      <c r="K5" s="523" t="s">
        <v>409</v>
      </c>
      <c r="L5" s="524" t="s">
        <v>410</v>
      </c>
      <c r="M5" s="523" t="s">
        <v>411</v>
      </c>
      <c r="N5" s="525" t="s">
        <v>412</v>
      </c>
    </row>
    <row r="6" spans="1:14" s="526" customFormat="1" ht="15" hidden="1" customHeight="1">
      <c r="B6" s="527" t="s">
        <v>10</v>
      </c>
      <c r="C6" s="528">
        <v>3030000</v>
      </c>
      <c r="D6" s="529">
        <f>SUM(E6:G6)</f>
        <v>4390134</v>
      </c>
      <c r="E6" s="530">
        <v>2479100</v>
      </c>
      <c r="F6" s="531">
        <v>682000</v>
      </c>
      <c r="G6" s="530">
        <v>1229034</v>
      </c>
      <c r="H6" s="532">
        <f t="shared" ref="H6:H24" si="0">ROUND(D6/C6*100,1)</f>
        <v>144.9</v>
      </c>
      <c r="I6" s="528">
        <v>2400000</v>
      </c>
      <c r="J6" s="529">
        <f>SUM(K6:M6)</f>
        <v>2805100</v>
      </c>
      <c r="K6" s="530">
        <v>619700</v>
      </c>
      <c r="L6" s="531">
        <v>788000</v>
      </c>
      <c r="M6" s="530">
        <v>1397400</v>
      </c>
      <c r="N6" s="533">
        <f t="shared" ref="N6:N24" si="1">ROUND(J6/I6*100,1)</f>
        <v>116.9</v>
      </c>
    </row>
    <row r="7" spans="1:14" s="526" customFormat="1" ht="15" hidden="1" customHeight="1">
      <c r="B7" s="527" t="s">
        <v>11</v>
      </c>
      <c r="C7" s="528">
        <v>3763000</v>
      </c>
      <c r="D7" s="529">
        <f>SUM(E7:G7)</f>
        <v>5692712</v>
      </c>
      <c r="E7" s="530">
        <v>3612220</v>
      </c>
      <c r="F7" s="531">
        <v>240000</v>
      </c>
      <c r="G7" s="530">
        <v>1840492</v>
      </c>
      <c r="H7" s="532">
        <f t="shared" si="0"/>
        <v>151.30000000000001</v>
      </c>
      <c r="I7" s="528">
        <v>2600000</v>
      </c>
      <c r="J7" s="529">
        <f>SUM(K7:M7)</f>
        <v>2637609</v>
      </c>
      <c r="K7" s="530">
        <v>2183880</v>
      </c>
      <c r="L7" s="531" t="s">
        <v>415</v>
      </c>
      <c r="M7" s="530">
        <v>453729</v>
      </c>
      <c r="N7" s="533">
        <f t="shared" si="1"/>
        <v>101.4</v>
      </c>
    </row>
    <row r="8" spans="1:14" s="526" customFormat="1" ht="15" hidden="1" customHeight="1">
      <c r="B8" s="527" t="s">
        <v>12</v>
      </c>
      <c r="C8" s="528">
        <v>2790000</v>
      </c>
      <c r="D8" s="529">
        <f>SUM(E8:G8)</f>
        <v>6215458</v>
      </c>
      <c r="E8" s="530">
        <v>1566094</v>
      </c>
      <c r="F8" s="531">
        <v>1220250</v>
      </c>
      <c r="G8" s="530">
        <v>3429114</v>
      </c>
      <c r="H8" s="532">
        <f t="shared" si="0"/>
        <v>222.8</v>
      </c>
      <c r="I8" s="528">
        <v>1900000</v>
      </c>
      <c r="J8" s="529">
        <f>SUM(K8:M8)</f>
        <v>1900000</v>
      </c>
      <c r="K8" s="530">
        <v>1044000</v>
      </c>
      <c r="L8" s="531" t="s">
        <v>415</v>
      </c>
      <c r="M8" s="530">
        <v>856000</v>
      </c>
      <c r="N8" s="533">
        <f t="shared" si="1"/>
        <v>100</v>
      </c>
    </row>
    <row r="9" spans="1:14" s="526" customFormat="1" ht="15" hidden="1" customHeight="1">
      <c r="B9" s="534" t="s">
        <v>13</v>
      </c>
      <c r="C9" s="528">
        <v>1495000</v>
      </c>
      <c r="D9" s="529">
        <f>SUM(E9:G9)</f>
        <v>1689123</v>
      </c>
      <c r="E9" s="530">
        <v>1412207</v>
      </c>
      <c r="F9" s="535" t="s">
        <v>416</v>
      </c>
      <c r="G9" s="530">
        <v>276916</v>
      </c>
      <c r="H9" s="532">
        <f t="shared" si="0"/>
        <v>113</v>
      </c>
      <c r="I9" s="528">
        <v>2000000</v>
      </c>
      <c r="J9" s="529">
        <f>SUM(K9:M9)</f>
        <v>2760242</v>
      </c>
      <c r="K9" s="530">
        <v>1087692</v>
      </c>
      <c r="L9" s="531" t="s">
        <v>416</v>
      </c>
      <c r="M9" s="530">
        <v>1672550</v>
      </c>
      <c r="N9" s="533">
        <f t="shared" si="1"/>
        <v>138</v>
      </c>
    </row>
    <row r="10" spans="1:14" s="526" customFormat="1" ht="15" hidden="1" customHeight="1">
      <c r="B10" s="536" t="s">
        <v>417</v>
      </c>
      <c r="C10" s="537">
        <f>SUM(C11:C14)</f>
        <v>11149000</v>
      </c>
      <c r="D10" s="538">
        <f>SUM(D11:D14)</f>
        <v>18646903</v>
      </c>
      <c r="E10" s="538">
        <f>SUM(E11:E14)</f>
        <v>9159766</v>
      </c>
      <c r="F10" s="538">
        <f>SUM(F11:F14)</f>
        <v>5000</v>
      </c>
      <c r="G10" s="538">
        <f>SUM(G11:G14)</f>
        <v>9482137</v>
      </c>
      <c r="H10" s="539">
        <f>ROUND(D10/C10*100,1)</f>
        <v>167.3</v>
      </c>
      <c r="I10" s="537">
        <f>SUM(I11:I14)</f>
        <v>8400000</v>
      </c>
      <c r="J10" s="538">
        <f>SUM(J11:J14)</f>
        <v>9733791</v>
      </c>
      <c r="K10" s="538">
        <f>SUM(K11:K14)</f>
        <v>4940682</v>
      </c>
      <c r="L10" s="538">
        <f>SUM(L11:L14)</f>
        <v>1870497</v>
      </c>
      <c r="M10" s="538">
        <f>SUM(M11:M14)</f>
        <v>2922612</v>
      </c>
      <c r="N10" s="540">
        <f>ROUND(J10/I10*100,1)</f>
        <v>115.9</v>
      </c>
    </row>
    <row r="11" spans="1:14" s="526" customFormat="1" ht="15" hidden="1" customHeight="1">
      <c r="B11" s="527" t="s">
        <v>10</v>
      </c>
      <c r="C11" s="528">
        <v>3010000</v>
      </c>
      <c r="D11" s="529">
        <f>SUM(E11:G11)</f>
        <v>4275706</v>
      </c>
      <c r="E11" s="530">
        <v>2488800</v>
      </c>
      <c r="F11" s="531">
        <v>5000</v>
      </c>
      <c r="G11" s="530">
        <v>1781906</v>
      </c>
      <c r="H11" s="532">
        <f t="shared" si="0"/>
        <v>142.1</v>
      </c>
      <c r="I11" s="528">
        <v>2400000</v>
      </c>
      <c r="J11" s="529">
        <f>SUM(K11:M11)</f>
        <v>2900962</v>
      </c>
      <c r="K11" s="530">
        <v>623600</v>
      </c>
      <c r="L11" s="531">
        <v>324997</v>
      </c>
      <c r="M11" s="530">
        <v>1952365</v>
      </c>
      <c r="N11" s="533">
        <f t="shared" si="1"/>
        <v>120.9</v>
      </c>
    </row>
    <row r="12" spans="1:14" s="526" customFormat="1" ht="15" hidden="1" customHeight="1">
      <c r="B12" s="527" t="s">
        <v>11</v>
      </c>
      <c r="C12" s="528">
        <v>3813000</v>
      </c>
      <c r="D12" s="529">
        <f>SUM(E12:G12)</f>
        <v>5670878</v>
      </c>
      <c r="E12" s="530">
        <v>3609900</v>
      </c>
      <c r="F12" s="535" t="s">
        <v>415</v>
      </c>
      <c r="G12" s="530">
        <v>2060978</v>
      </c>
      <c r="H12" s="532">
        <f t="shared" si="0"/>
        <v>148.69999999999999</v>
      </c>
      <c r="I12" s="528">
        <v>2500000</v>
      </c>
      <c r="J12" s="529">
        <f>SUM(K12:M12)</f>
        <v>2542555</v>
      </c>
      <c r="K12" s="530">
        <v>2200600</v>
      </c>
      <c r="L12" s="531" t="s">
        <v>415</v>
      </c>
      <c r="M12" s="530">
        <v>341955</v>
      </c>
      <c r="N12" s="533">
        <f t="shared" si="1"/>
        <v>101.7</v>
      </c>
    </row>
    <row r="13" spans="1:14" s="526" customFormat="1" ht="15" hidden="1" customHeight="1">
      <c r="B13" s="527" t="s">
        <v>12</v>
      </c>
      <c r="C13" s="528">
        <v>2815000</v>
      </c>
      <c r="D13" s="529">
        <f>SUM(E13:G13)</f>
        <v>6999679</v>
      </c>
      <c r="E13" s="530">
        <v>1602566</v>
      </c>
      <c r="F13" s="535" t="s">
        <v>416</v>
      </c>
      <c r="G13" s="530">
        <v>5397113</v>
      </c>
      <c r="H13" s="532">
        <f t="shared" si="0"/>
        <v>248.7</v>
      </c>
      <c r="I13" s="528">
        <v>1500000</v>
      </c>
      <c r="J13" s="529">
        <f>SUM(K13:M13)</f>
        <v>1500000</v>
      </c>
      <c r="K13" s="530">
        <v>1040800</v>
      </c>
      <c r="L13" s="531" t="s">
        <v>415</v>
      </c>
      <c r="M13" s="530">
        <v>459200</v>
      </c>
      <c r="N13" s="533">
        <f t="shared" si="1"/>
        <v>100</v>
      </c>
    </row>
    <row r="14" spans="1:14" s="526" customFormat="1" ht="15" hidden="1" customHeight="1">
      <c r="B14" s="534" t="s">
        <v>13</v>
      </c>
      <c r="C14" s="528">
        <v>1511000</v>
      </c>
      <c r="D14" s="529">
        <f>SUM(E14:G14)</f>
        <v>1700640</v>
      </c>
      <c r="E14" s="530">
        <v>1458500</v>
      </c>
      <c r="F14" s="535" t="s">
        <v>416</v>
      </c>
      <c r="G14" s="530">
        <v>242140</v>
      </c>
      <c r="H14" s="532">
        <f t="shared" si="0"/>
        <v>112.6</v>
      </c>
      <c r="I14" s="528">
        <v>2000000</v>
      </c>
      <c r="J14" s="529">
        <f>SUM(K14:M14)</f>
        <v>2790274</v>
      </c>
      <c r="K14" s="530">
        <v>1075682</v>
      </c>
      <c r="L14" s="531">
        <v>1545500</v>
      </c>
      <c r="M14" s="530">
        <v>169092</v>
      </c>
      <c r="N14" s="533">
        <f t="shared" si="1"/>
        <v>139.5</v>
      </c>
    </row>
    <row r="15" spans="1:14" s="526" customFormat="1" ht="15" hidden="1" customHeight="1">
      <c r="B15" s="536" t="s">
        <v>418</v>
      </c>
      <c r="C15" s="537">
        <f>SUM(C16:C19)</f>
        <v>11238000</v>
      </c>
      <c r="D15" s="538">
        <f>SUM(D16:D19)</f>
        <v>19566663</v>
      </c>
      <c r="E15" s="538">
        <f>SUM(E16:E19)</f>
        <v>9688126</v>
      </c>
      <c r="F15" s="538">
        <f>SUM(F16:F19)</f>
        <v>1003008</v>
      </c>
      <c r="G15" s="538">
        <f>SUM(G16:G19)</f>
        <v>8875529</v>
      </c>
      <c r="H15" s="539">
        <f>ROUND(D15/C15*100,1)</f>
        <v>174.1</v>
      </c>
      <c r="I15" s="537">
        <f>SUM(I16:I19)</f>
        <v>8500000</v>
      </c>
      <c r="J15" s="538">
        <f>SUM(J16:J19)</f>
        <v>9040639</v>
      </c>
      <c r="K15" s="538">
        <f>SUM(K16:K19)</f>
        <v>4558775</v>
      </c>
      <c r="L15" s="538">
        <f>SUM(L16:L19)</f>
        <v>1796942</v>
      </c>
      <c r="M15" s="538">
        <f>SUM(M16:M19)</f>
        <v>2684922</v>
      </c>
      <c r="N15" s="540">
        <f>ROUND(J15/I15*100,1)</f>
        <v>106.4</v>
      </c>
    </row>
    <row r="16" spans="1:14" s="526" customFormat="1" ht="15" hidden="1" customHeight="1">
      <c r="B16" s="527" t="s">
        <v>10</v>
      </c>
      <c r="C16" s="528">
        <v>3002000</v>
      </c>
      <c r="D16" s="529">
        <f>SUM(E16:G16)</f>
        <v>4279267</v>
      </c>
      <c r="E16" s="530">
        <v>2479755</v>
      </c>
      <c r="F16" s="535" t="s">
        <v>415</v>
      </c>
      <c r="G16" s="530">
        <v>1799512</v>
      </c>
      <c r="H16" s="532">
        <f t="shared" si="0"/>
        <v>142.5</v>
      </c>
      <c r="I16" s="528">
        <v>2400000</v>
      </c>
      <c r="J16" s="529">
        <f>SUM(K16:M16)</f>
        <v>2450950</v>
      </c>
      <c r="K16" s="530">
        <v>621240</v>
      </c>
      <c r="L16" s="531">
        <v>219742</v>
      </c>
      <c r="M16" s="530">
        <v>1609968</v>
      </c>
      <c r="N16" s="533">
        <f t="shared" si="1"/>
        <v>102.1</v>
      </c>
    </row>
    <row r="17" spans="2:14" s="526" customFormat="1" ht="15" hidden="1" customHeight="1">
      <c r="B17" s="527" t="s">
        <v>11</v>
      </c>
      <c r="C17" s="528">
        <v>3858000</v>
      </c>
      <c r="D17" s="529">
        <f>SUM(E17:G17)</f>
        <v>6095925</v>
      </c>
      <c r="E17" s="530">
        <v>3612150</v>
      </c>
      <c r="F17" s="531">
        <v>1003008</v>
      </c>
      <c r="G17" s="530">
        <v>1480767</v>
      </c>
      <c r="H17" s="532">
        <f t="shared" si="0"/>
        <v>158</v>
      </c>
      <c r="I17" s="528">
        <v>2500000</v>
      </c>
      <c r="J17" s="529">
        <f>SUM(K17:M17)</f>
        <v>2502277</v>
      </c>
      <c r="K17" s="530">
        <v>2371505</v>
      </c>
      <c r="L17" s="531" t="s">
        <v>415</v>
      </c>
      <c r="M17" s="530">
        <v>130772</v>
      </c>
      <c r="N17" s="533">
        <f t="shared" si="1"/>
        <v>100.1</v>
      </c>
    </row>
    <row r="18" spans="2:14" s="526" customFormat="1" ht="15" hidden="1" customHeight="1">
      <c r="B18" s="527" t="s">
        <v>12</v>
      </c>
      <c r="C18" s="528">
        <v>2853000</v>
      </c>
      <c r="D18" s="529">
        <f>SUM(E18:G18)</f>
        <v>7496639</v>
      </c>
      <c r="E18" s="530">
        <v>2135921</v>
      </c>
      <c r="F18" s="535" t="s">
        <v>415</v>
      </c>
      <c r="G18" s="530">
        <v>5360718</v>
      </c>
      <c r="H18" s="532">
        <f t="shared" si="0"/>
        <v>262.8</v>
      </c>
      <c r="I18" s="528">
        <v>1400000</v>
      </c>
      <c r="J18" s="529">
        <f>SUM(K18:M18)</f>
        <v>1400000</v>
      </c>
      <c r="K18" s="530">
        <v>533980</v>
      </c>
      <c r="L18" s="531" t="s">
        <v>415</v>
      </c>
      <c r="M18" s="530">
        <v>866020</v>
      </c>
      <c r="N18" s="533">
        <f t="shared" si="1"/>
        <v>100</v>
      </c>
    </row>
    <row r="19" spans="2:14" s="526" customFormat="1" ht="15" hidden="1" customHeight="1">
      <c r="B19" s="534" t="s">
        <v>13</v>
      </c>
      <c r="C19" s="528">
        <v>1525000</v>
      </c>
      <c r="D19" s="529">
        <f>SUM(E19:G19)</f>
        <v>1694832</v>
      </c>
      <c r="E19" s="530">
        <v>1460300</v>
      </c>
      <c r="F19" s="535" t="s">
        <v>416</v>
      </c>
      <c r="G19" s="530">
        <v>234532</v>
      </c>
      <c r="H19" s="532">
        <f t="shared" si="0"/>
        <v>111.1</v>
      </c>
      <c r="I19" s="528">
        <v>2200000</v>
      </c>
      <c r="J19" s="529">
        <f>SUM(K19:M19)</f>
        <v>2687412</v>
      </c>
      <c r="K19" s="530">
        <v>1032050</v>
      </c>
      <c r="L19" s="531">
        <v>1577200</v>
      </c>
      <c r="M19" s="530">
        <v>78162</v>
      </c>
      <c r="N19" s="533">
        <f t="shared" si="1"/>
        <v>122.2</v>
      </c>
    </row>
    <row r="20" spans="2:14" s="526" customFormat="1" ht="15" customHeight="1">
      <c r="B20" s="536" t="s">
        <v>419</v>
      </c>
      <c r="C20" s="537">
        <f>SUM(C21:C24)</f>
        <v>11373000</v>
      </c>
      <c r="D20" s="538">
        <f>SUM(D21:D24)</f>
        <v>18945846</v>
      </c>
      <c r="E20" s="538">
        <f>SUM(E21:E24)</f>
        <v>10396746</v>
      </c>
      <c r="F20" s="538">
        <f>SUM(F21:F24)</f>
        <v>1838305</v>
      </c>
      <c r="G20" s="538">
        <f>SUM(G21:G24)</f>
        <v>6710795</v>
      </c>
      <c r="H20" s="539">
        <f>ROUND(D20/C20*100,1)</f>
        <v>166.6</v>
      </c>
      <c r="I20" s="537">
        <f>SUM(I21:I24)</f>
        <v>8800000</v>
      </c>
      <c r="J20" s="538">
        <f>SUM(J21:J24)</f>
        <v>9592967</v>
      </c>
      <c r="K20" s="538">
        <f>SUM(K21:K24)</f>
        <v>4301498</v>
      </c>
      <c r="L20" s="538">
        <f>SUM(L21:L24)</f>
        <v>2014758</v>
      </c>
      <c r="M20" s="538">
        <f>SUM(M21:M24)</f>
        <v>3276711</v>
      </c>
      <c r="N20" s="540">
        <f>ROUND(J20/I20*100,1)</f>
        <v>109</v>
      </c>
    </row>
    <row r="21" spans="2:14" s="526" customFormat="1" ht="15" customHeight="1">
      <c r="B21" s="527" t="s">
        <v>10</v>
      </c>
      <c r="C21" s="528">
        <v>3006000</v>
      </c>
      <c r="D21" s="529">
        <f>SUM(E21:G21)</f>
        <v>4127732</v>
      </c>
      <c r="E21" s="530">
        <v>2471200</v>
      </c>
      <c r="F21" s="531">
        <v>193380</v>
      </c>
      <c r="G21" s="530">
        <v>1463152</v>
      </c>
      <c r="H21" s="532">
        <f t="shared" si="0"/>
        <v>137.30000000000001</v>
      </c>
      <c r="I21" s="528">
        <v>2400000</v>
      </c>
      <c r="J21" s="529">
        <f>SUM(K21:M21)</f>
        <v>2832955</v>
      </c>
      <c r="K21" s="530">
        <v>623000</v>
      </c>
      <c r="L21" s="531">
        <v>407718</v>
      </c>
      <c r="M21" s="530">
        <v>1802237</v>
      </c>
      <c r="N21" s="533">
        <f t="shared" si="1"/>
        <v>118</v>
      </c>
    </row>
    <row r="22" spans="2:14" s="526" customFormat="1" ht="15" customHeight="1">
      <c r="B22" s="527" t="s">
        <v>11</v>
      </c>
      <c r="C22" s="528">
        <v>3930000</v>
      </c>
      <c r="D22" s="529">
        <f>SUM(E22:G22)</f>
        <v>5920761</v>
      </c>
      <c r="E22" s="530">
        <v>4435333</v>
      </c>
      <c r="F22" s="531">
        <v>763500</v>
      </c>
      <c r="G22" s="530">
        <v>721928</v>
      </c>
      <c r="H22" s="532">
        <f t="shared" si="0"/>
        <v>150.69999999999999</v>
      </c>
      <c r="I22" s="528">
        <v>2500000</v>
      </c>
      <c r="J22" s="529">
        <f>SUM(K22:M22)</f>
        <v>2625221</v>
      </c>
      <c r="K22" s="530">
        <v>2197800</v>
      </c>
      <c r="L22" s="531">
        <v>31500</v>
      </c>
      <c r="M22" s="530">
        <v>395921</v>
      </c>
      <c r="N22" s="533">
        <f t="shared" si="1"/>
        <v>105</v>
      </c>
    </row>
    <row r="23" spans="2:14" s="526" customFormat="1" ht="15" customHeight="1">
      <c r="B23" s="527" t="s">
        <v>12</v>
      </c>
      <c r="C23" s="528">
        <v>2907000</v>
      </c>
      <c r="D23" s="529">
        <f>SUM(E23:G23)</f>
        <v>7266026</v>
      </c>
      <c r="E23" s="530">
        <v>2091213</v>
      </c>
      <c r="F23" s="531">
        <v>881425</v>
      </c>
      <c r="G23" s="530">
        <v>4293388</v>
      </c>
      <c r="H23" s="532">
        <f t="shared" si="0"/>
        <v>249.9</v>
      </c>
      <c r="I23" s="528">
        <v>1500000</v>
      </c>
      <c r="J23" s="529">
        <f>SUM(K23:M23)</f>
        <v>1500000</v>
      </c>
      <c r="K23" s="530">
        <v>520000</v>
      </c>
      <c r="L23" s="531" t="s">
        <v>415</v>
      </c>
      <c r="M23" s="530">
        <v>980000</v>
      </c>
      <c r="N23" s="533">
        <f t="shared" si="1"/>
        <v>100</v>
      </c>
    </row>
    <row r="24" spans="2:14" s="526" customFormat="1" ht="15" customHeight="1">
      <c r="B24" s="534" t="s">
        <v>13</v>
      </c>
      <c r="C24" s="528">
        <v>1530000</v>
      </c>
      <c r="D24" s="529">
        <f>SUM(E24:G24)</f>
        <v>1631327</v>
      </c>
      <c r="E24" s="530">
        <v>1399000</v>
      </c>
      <c r="F24" s="535" t="s">
        <v>416</v>
      </c>
      <c r="G24" s="530">
        <v>232327</v>
      </c>
      <c r="H24" s="532">
        <f t="shared" si="0"/>
        <v>106.6</v>
      </c>
      <c r="I24" s="528">
        <v>2400000</v>
      </c>
      <c r="J24" s="529">
        <f>SUM(K24:M24)</f>
        <v>2634791</v>
      </c>
      <c r="K24" s="530">
        <v>960698</v>
      </c>
      <c r="L24" s="531">
        <v>1575540</v>
      </c>
      <c r="M24" s="530">
        <v>98553</v>
      </c>
      <c r="N24" s="533">
        <f t="shared" si="1"/>
        <v>109.8</v>
      </c>
    </row>
    <row r="25" spans="2:14" s="526" customFormat="1" ht="15" customHeight="1">
      <c r="B25" s="536" t="s">
        <v>45</v>
      </c>
      <c r="C25" s="537">
        <f>SUM(C26:C29)</f>
        <v>11427000</v>
      </c>
      <c r="D25" s="538">
        <f>SUM(D26:D29)</f>
        <v>18892006</v>
      </c>
      <c r="E25" s="538">
        <f>SUM(E26:E29)</f>
        <v>10460213</v>
      </c>
      <c r="F25" s="538">
        <f>SUM(F26:F29)</f>
        <v>2672186</v>
      </c>
      <c r="G25" s="538">
        <f>SUM(G26:G29)</f>
        <v>5759607</v>
      </c>
      <c r="H25" s="539">
        <f>ROUND(D25/C25*100,1)</f>
        <v>165.3</v>
      </c>
      <c r="I25" s="537">
        <f>SUM(I26:I29)</f>
        <v>8946000</v>
      </c>
      <c r="J25" s="538">
        <f>SUM(J26:J29)</f>
        <v>9101778</v>
      </c>
      <c r="K25" s="538">
        <f>SUM(K26:K29)</f>
        <v>4137251</v>
      </c>
      <c r="L25" s="538">
        <f>SUM(L26:L29)</f>
        <v>2541832</v>
      </c>
      <c r="M25" s="538">
        <f>SUM(M26:M29)</f>
        <v>2422695</v>
      </c>
      <c r="N25" s="540">
        <f>ROUND(J25/I25*100,1)</f>
        <v>101.7</v>
      </c>
    </row>
    <row r="26" spans="2:14" s="526" customFormat="1" ht="15" customHeight="1">
      <c r="B26" s="527" t="s">
        <v>10</v>
      </c>
      <c r="C26" s="528">
        <v>2998000</v>
      </c>
      <c r="D26" s="529">
        <f>SUM(E26:G26)</f>
        <v>4158704</v>
      </c>
      <c r="E26" s="530">
        <v>2416927</v>
      </c>
      <c r="F26" s="531">
        <v>817586</v>
      </c>
      <c r="G26" s="530">
        <v>924191</v>
      </c>
      <c r="H26" s="532">
        <f t="shared" ref="H26:H44" si="2">ROUND(D26/C26*100,1)</f>
        <v>138.69999999999999</v>
      </c>
      <c r="I26" s="528">
        <v>2400000</v>
      </c>
      <c r="J26" s="529">
        <f>SUM(K26:M26)</f>
        <v>2556477</v>
      </c>
      <c r="K26" s="530">
        <v>609528</v>
      </c>
      <c r="L26" s="531">
        <v>904686</v>
      </c>
      <c r="M26" s="530">
        <v>1042263</v>
      </c>
      <c r="N26" s="533">
        <f t="shared" ref="N26:N44" si="3">ROUND(J26/I26*100,1)</f>
        <v>106.5</v>
      </c>
    </row>
    <row r="27" spans="2:14" s="526" customFormat="1" ht="15" customHeight="1">
      <c r="B27" s="527" t="s">
        <v>11</v>
      </c>
      <c r="C27" s="528">
        <v>3946000</v>
      </c>
      <c r="D27" s="529">
        <f>SUM(E27:G27)</f>
        <v>5832114</v>
      </c>
      <c r="E27" s="530">
        <v>4407275</v>
      </c>
      <c r="F27" s="531">
        <v>747600</v>
      </c>
      <c r="G27" s="530">
        <v>677239</v>
      </c>
      <c r="H27" s="532">
        <f t="shared" si="2"/>
        <v>147.80000000000001</v>
      </c>
      <c r="I27" s="528">
        <v>2626000</v>
      </c>
      <c r="J27" s="529">
        <f>SUM(K27:M27)</f>
        <v>2604167</v>
      </c>
      <c r="K27" s="530">
        <v>2240865</v>
      </c>
      <c r="L27" s="531">
        <v>50000</v>
      </c>
      <c r="M27" s="530">
        <v>313302</v>
      </c>
      <c r="N27" s="533">
        <f t="shared" si="3"/>
        <v>99.2</v>
      </c>
    </row>
    <row r="28" spans="2:14" s="526" customFormat="1" ht="15" customHeight="1">
      <c r="B28" s="527" t="s">
        <v>12</v>
      </c>
      <c r="C28" s="528">
        <v>2940000</v>
      </c>
      <c r="D28" s="529">
        <f>SUM(E28:G28)</f>
        <v>7313297</v>
      </c>
      <c r="E28" s="530">
        <v>2244211</v>
      </c>
      <c r="F28" s="531">
        <v>1107000</v>
      </c>
      <c r="G28" s="530">
        <v>3962086</v>
      </c>
      <c r="H28" s="532">
        <f t="shared" si="2"/>
        <v>248.8</v>
      </c>
      <c r="I28" s="528">
        <v>1620000</v>
      </c>
      <c r="J28" s="529">
        <f>SUM(K28:M28)</f>
        <v>1509000</v>
      </c>
      <c r="K28" s="530">
        <v>356493</v>
      </c>
      <c r="L28" s="531">
        <v>212000</v>
      </c>
      <c r="M28" s="530">
        <v>940507</v>
      </c>
      <c r="N28" s="533">
        <f t="shared" si="3"/>
        <v>93.1</v>
      </c>
    </row>
    <row r="29" spans="2:14" s="526" customFormat="1" ht="15" customHeight="1">
      <c r="B29" s="534" t="s">
        <v>13</v>
      </c>
      <c r="C29" s="528">
        <v>1543000</v>
      </c>
      <c r="D29" s="529">
        <f>SUM(E29:G29)</f>
        <v>1587891</v>
      </c>
      <c r="E29" s="530">
        <v>1391800</v>
      </c>
      <c r="F29" s="535" t="s">
        <v>416</v>
      </c>
      <c r="G29" s="530">
        <v>196091</v>
      </c>
      <c r="H29" s="532">
        <f t="shared" si="2"/>
        <v>102.9</v>
      </c>
      <c r="I29" s="528">
        <v>2300000</v>
      </c>
      <c r="J29" s="529">
        <f>SUM(K29:M29)</f>
        <v>2432134</v>
      </c>
      <c r="K29" s="530">
        <v>930365</v>
      </c>
      <c r="L29" s="531">
        <v>1375146</v>
      </c>
      <c r="M29" s="530">
        <v>126623</v>
      </c>
      <c r="N29" s="533">
        <f t="shared" si="3"/>
        <v>105.7</v>
      </c>
    </row>
    <row r="30" spans="2:14" s="526" customFormat="1" ht="15" customHeight="1">
      <c r="B30" s="536" t="s">
        <v>420</v>
      </c>
      <c r="C30" s="537">
        <f>SUM(C31:C34)</f>
        <v>11489000</v>
      </c>
      <c r="D30" s="538">
        <f>SUM(D31:D34)</f>
        <v>18392759</v>
      </c>
      <c r="E30" s="538">
        <f>SUM(E31:E34)</f>
        <v>10697988</v>
      </c>
      <c r="F30" s="538">
        <f>SUM(F31:F34)</f>
        <v>2477373</v>
      </c>
      <c r="G30" s="538">
        <f>SUM(G31:G34)</f>
        <v>5217398</v>
      </c>
      <c r="H30" s="539">
        <f>ROUND(D30/C30*100,1)</f>
        <v>160.1</v>
      </c>
      <c r="I30" s="537">
        <f>SUM(I31:I34)</f>
        <v>9078000</v>
      </c>
      <c r="J30" s="538">
        <f>SUM(J31:J34)</f>
        <v>8910544</v>
      </c>
      <c r="K30" s="538">
        <f>SUM(K31:K34)</f>
        <v>4101966</v>
      </c>
      <c r="L30" s="538">
        <f>SUM(L31:L34)</f>
        <v>2323459</v>
      </c>
      <c r="M30" s="538">
        <f>SUM(M31:M34)</f>
        <v>2485119</v>
      </c>
      <c r="N30" s="540">
        <f>ROUND(J30/I30*100,1)</f>
        <v>98.2</v>
      </c>
    </row>
    <row r="31" spans="2:14" s="526" customFormat="1" ht="15" customHeight="1">
      <c r="B31" s="527" t="s">
        <v>10</v>
      </c>
      <c r="C31" s="528">
        <v>2987000</v>
      </c>
      <c r="D31" s="529">
        <f>SUM(E31:G31)</f>
        <v>4181114</v>
      </c>
      <c r="E31" s="530">
        <v>2837523</v>
      </c>
      <c r="F31" s="531">
        <v>923373</v>
      </c>
      <c r="G31" s="530">
        <v>420218</v>
      </c>
      <c r="H31" s="532">
        <f t="shared" si="2"/>
        <v>140</v>
      </c>
      <c r="I31" s="528">
        <v>2400000</v>
      </c>
      <c r="J31" s="529">
        <f>SUM(K31:M31)</f>
        <v>2563579</v>
      </c>
      <c r="K31" s="530">
        <v>605000</v>
      </c>
      <c r="L31" s="531">
        <v>819782</v>
      </c>
      <c r="M31" s="530">
        <v>1138797</v>
      </c>
      <c r="N31" s="533">
        <f t="shared" si="3"/>
        <v>106.8</v>
      </c>
    </row>
    <row r="32" spans="2:14" s="526" customFormat="1" ht="15" customHeight="1">
      <c r="B32" s="527" t="s">
        <v>11</v>
      </c>
      <c r="C32" s="528">
        <v>3972000</v>
      </c>
      <c r="D32" s="529">
        <f>SUM(E32:G32)</f>
        <v>5638644</v>
      </c>
      <c r="E32" s="530">
        <v>4328151</v>
      </c>
      <c r="F32" s="531">
        <v>714000</v>
      </c>
      <c r="G32" s="530">
        <v>596493</v>
      </c>
      <c r="H32" s="532">
        <f t="shared" si="2"/>
        <v>142</v>
      </c>
      <c r="I32" s="528">
        <v>2215000</v>
      </c>
      <c r="J32" s="529">
        <f>SUM(K32:M32)</f>
        <v>2511253</v>
      </c>
      <c r="K32" s="530">
        <v>2269529</v>
      </c>
      <c r="L32" s="531">
        <v>10177</v>
      </c>
      <c r="M32" s="530">
        <v>231547</v>
      </c>
      <c r="N32" s="533">
        <f t="shared" si="3"/>
        <v>113.4</v>
      </c>
    </row>
    <row r="33" spans="2:14" s="526" customFormat="1" ht="15" customHeight="1">
      <c r="B33" s="527" t="s">
        <v>12</v>
      </c>
      <c r="C33" s="528">
        <v>2976000</v>
      </c>
      <c r="D33" s="529">
        <f>SUM(E33:G33)</f>
        <v>7111248</v>
      </c>
      <c r="E33" s="530">
        <v>2179474</v>
      </c>
      <c r="F33" s="531">
        <v>840000</v>
      </c>
      <c r="G33" s="530">
        <v>4091774</v>
      </c>
      <c r="H33" s="532">
        <f t="shared" si="2"/>
        <v>239</v>
      </c>
      <c r="I33" s="528">
        <v>1620000</v>
      </c>
      <c r="J33" s="529">
        <f>SUM(K33:M33)</f>
        <v>1551000</v>
      </c>
      <c r="K33" s="530">
        <v>448000</v>
      </c>
      <c r="L33" s="531">
        <v>198000</v>
      </c>
      <c r="M33" s="530">
        <v>905000</v>
      </c>
      <c r="N33" s="533">
        <f t="shared" si="3"/>
        <v>95.7</v>
      </c>
    </row>
    <row r="34" spans="2:14" s="526" customFormat="1" ht="15" customHeight="1">
      <c r="B34" s="534" t="s">
        <v>13</v>
      </c>
      <c r="C34" s="528">
        <v>1554000</v>
      </c>
      <c r="D34" s="529">
        <f>SUM(E34:G34)</f>
        <v>1461753</v>
      </c>
      <c r="E34" s="530">
        <v>1352840</v>
      </c>
      <c r="F34" s="531" t="s">
        <v>416</v>
      </c>
      <c r="G34" s="530">
        <v>108913</v>
      </c>
      <c r="H34" s="532">
        <f t="shared" si="2"/>
        <v>94.1</v>
      </c>
      <c r="I34" s="528">
        <v>2843000</v>
      </c>
      <c r="J34" s="529">
        <f>SUM(K34:M34)</f>
        <v>2284712</v>
      </c>
      <c r="K34" s="530">
        <v>779437</v>
      </c>
      <c r="L34" s="531">
        <v>1295500</v>
      </c>
      <c r="M34" s="530">
        <v>209775</v>
      </c>
      <c r="N34" s="533">
        <f t="shared" si="3"/>
        <v>80.400000000000006</v>
      </c>
    </row>
    <row r="35" spans="2:14" s="526" customFormat="1" ht="15" customHeight="1">
      <c r="B35" s="536" t="s">
        <v>421</v>
      </c>
      <c r="C35" s="537">
        <f>SUM(C36:C39)</f>
        <v>11565000</v>
      </c>
      <c r="D35" s="538">
        <f>SUM(D36:D39)</f>
        <v>18248706</v>
      </c>
      <c r="E35" s="538">
        <f>SUM(E36:E39)</f>
        <v>10359652</v>
      </c>
      <c r="F35" s="538">
        <f>SUM(F36:F39)</f>
        <v>2524002</v>
      </c>
      <c r="G35" s="538">
        <f>SUM(G36:G39)</f>
        <v>5365052</v>
      </c>
      <c r="H35" s="539">
        <f>ROUND(D35/C35*100,1)</f>
        <v>157.80000000000001</v>
      </c>
      <c r="I35" s="537">
        <f>SUM(I36:I39)</f>
        <v>7510000</v>
      </c>
      <c r="J35" s="538">
        <f>SUM(J36:J39)</f>
        <v>9098514</v>
      </c>
      <c r="K35" s="538">
        <f>SUM(K36:K39)</f>
        <v>4091134</v>
      </c>
      <c r="L35" s="538">
        <f>SUM(L36:L39)</f>
        <v>2415089</v>
      </c>
      <c r="M35" s="538">
        <f>SUM(M36:M39)</f>
        <v>2592291</v>
      </c>
      <c r="N35" s="540">
        <f>ROUND(J35/I35*100,1)</f>
        <v>121.2</v>
      </c>
    </row>
    <row r="36" spans="2:14" s="526" customFormat="1" ht="15" customHeight="1">
      <c r="B36" s="527" t="s">
        <v>10</v>
      </c>
      <c r="C36" s="541">
        <v>2969000</v>
      </c>
      <c r="D36" s="529">
        <f>SUM(E36:G36)</f>
        <v>4000828</v>
      </c>
      <c r="E36" s="530">
        <v>2370800</v>
      </c>
      <c r="F36" s="531">
        <v>1032002</v>
      </c>
      <c r="G36" s="530">
        <v>598026</v>
      </c>
      <c r="H36" s="532">
        <f t="shared" si="2"/>
        <v>134.80000000000001</v>
      </c>
      <c r="I36" s="541">
        <v>2400000</v>
      </c>
      <c r="J36" s="529">
        <f>SUM(K36:M36)</f>
        <v>2650332</v>
      </c>
      <c r="K36" s="530">
        <v>608100</v>
      </c>
      <c r="L36" s="531">
        <v>822511</v>
      </c>
      <c r="M36" s="530">
        <v>1219721</v>
      </c>
      <c r="N36" s="533">
        <f t="shared" si="3"/>
        <v>110.4</v>
      </c>
    </row>
    <row r="37" spans="2:14" s="526" customFormat="1" ht="15" customHeight="1">
      <c r="B37" s="527" t="s">
        <v>11</v>
      </c>
      <c r="C37" s="541">
        <v>4037000</v>
      </c>
      <c r="D37" s="529">
        <f>SUM(E37:G37)</f>
        <v>5772601</v>
      </c>
      <c r="E37" s="530">
        <v>4471175</v>
      </c>
      <c r="F37" s="531">
        <v>691000</v>
      </c>
      <c r="G37" s="530">
        <v>610426</v>
      </c>
      <c r="H37" s="532">
        <f t="shared" si="2"/>
        <v>143</v>
      </c>
      <c r="I37" s="541">
        <v>2600000</v>
      </c>
      <c r="J37" s="529">
        <f>SUM(K37:M37)</f>
        <v>2522535</v>
      </c>
      <c r="K37" s="530">
        <v>2318965</v>
      </c>
      <c r="L37" s="531" t="s">
        <v>415</v>
      </c>
      <c r="M37" s="530">
        <v>203570</v>
      </c>
      <c r="N37" s="533">
        <f t="shared" si="3"/>
        <v>97</v>
      </c>
    </row>
    <row r="38" spans="2:14" s="526" customFormat="1" ht="15" customHeight="1">
      <c r="B38" s="527" t="s">
        <v>12</v>
      </c>
      <c r="C38" s="541">
        <v>2998000</v>
      </c>
      <c r="D38" s="529">
        <f>SUM(E38:G38)</f>
        <v>6981472</v>
      </c>
      <c r="E38" s="530">
        <v>2273027</v>
      </c>
      <c r="F38" s="531">
        <v>801000</v>
      </c>
      <c r="G38" s="530">
        <v>3907445</v>
      </c>
      <c r="H38" s="532">
        <f t="shared" si="2"/>
        <v>232.9</v>
      </c>
      <c r="I38" s="541">
        <v>1620000</v>
      </c>
      <c r="J38" s="529">
        <f>SUM(K38:M38)</f>
        <v>1620000</v>
      </c>
      <c r="K38" s="530">
        <v>245000</v>
      </c>
      <c r="L38" s="531">
        <v>228000</v>
      </c>
      <c r="M38" s="530">
        <v>1147000</v>
      </c>
      <c r="N38" s="533">
        <f t="shared" si="3"/>
        <v>100</v>
      </c>
    </row>
    <row r="39" spans="2:14" s="526" customFormat="1" ht="15" customHeight="1">
      <c r="B39" s="534" t="s">
        <v>13</v>
      </c>
      <c r="C39" s="528">
        <v>1561000</v>
      </c>
      <c r="D39" s="529">
        <f>SUM(E39:G39)</f>
        <v>1493805</v>
      </c>
      <c r="E39" s="530">
        <v>1244650</v>
      </c>
      <c r="F39" s="535" t="s">
        <v>414</v>
      </c>
      <c r="G39" s="530">
        <v>249155</v>
      </c>
      <c r="H39" s="532">
        <f t="shared" si="2"/>
        <v>95.7</v>
      </c>
      <c r="I39" s="528">
        <v>890000</v>
      </c>
      <c r="J39" s="529">
        <f>SUM(K39:M39)</f>
        <v>2305647</v>
      </c>
      <c r="K39" s="530">
        <v>919069</v>
      </c>
      <c r="L39" s="531">
        <v>1364578</v>
      </c>
      <c r="M39" s="530">
        <v>22000</v>
      </c>
      <c r="N39" s="533">
        <f t="shared" si="3"/>
        <v>259.10000000000002</v>
      </c>
    </row>
    <row r="40" spans="2:14" s="526" customFormat="1" ht="15" customHeight="1">
      <c r="B40" s="536" t="s">
        <v>422</v>
      </c>
      <c r="C40" s="537">
        <f>SUM(C41:C44)</f>
        <v>11664000</v>
      </c>
      <c r="D40" s="538">
        <f>SUM(D41:D44)</f>
        <v>18488070</v>
      </c>
      <c r="E40" s="538">
        <f>SUM(E41:E44)</f>
        <v>11312574</v>
      </c>
      <c r="F40" s="538">
        <f>SUM(F41:F44)</f>
        <v>2398670</v>
      </c>
      <c r="G40" s="538">
        <f>SUM(G41:G44)</f>
        <v>4776826</v>
      </c>
      <c r="H40" s="539">
        <f>ROUND(D40/C40*100,1)</f>
        <v>158.5</v>
      </c>
      <c r="I40" s="537">
        <f>SUM(I41:I44)</f>
        <v>8370000</v>
      </c>
      <c r="J40" s="538">
        <f>SUM(J41:J44)</f>
        <v>8530958</v>
      </c>
      <c r="K40" s="538">
        <f>SUM(K41:K44)</f>
        <v>3755673</v>
      </c>
      <c r="L40" s="538">
        <f>SUM(L41:L44)</f>
        <v>1131476</v>
      </c>
      <c r="M40" s="538">
        <f>SUM(M41:M44)</f>
        <v>3643809</v>
      </c>
      <c r="N40" s="540">
        <f>ROUND(J40/I40*100,1)</f>
        <v>101.9</v>
      </c>
    </row>
    <row r="41" spans="2:14" s="526" customFormat="1" ht="15" customHeight="1">
      <c r="B41" s="527" t="s">
        <v>10</v>
      </c>
      <c r="C41" s="541">
        <v>2953000</v>
      </c>
      <c r="D41" s="529">
        <f>SUM(E41:G41)</f>
        <v>4000231</v>
      </c>
      <c r="E41" s="530">
        <v>2372616</v>
      </c>
      <c r="F41" s="531">
        <v>812170</v>
      </c>
      <c r="G41" s="530">
        <v>815445</v>
      </c>
      <c r="H41" s="532">
        <f t="shared" si="2"/>
        <v>135.5</v>
      </c>
      <c r="I41" s="541">
        <v>2400000</v>
      </c>
      <c r="J41" s="529">
        <f>SUM(K41:M41)</f>
        <v>2407695</v>
      </c>
      <c r="K41" s="530">
        <v>596001</v>
      </c>
      <c r="L41" s="531">
        <v>789476</v>
      </c>
      <c r="M41" s="530">
        <v>1022218</v>
      </c>
      <c r="N41" s="533">
        <f t="shared" si="3"/>
        <v>100.3</v>
      </c>
    </row>
    <row r="42" spans="2:14" s="526" customFormat="1" ht="15" customHeight="1">
      <c r="B42" s="527" t="s">
        <v>11</v>
      </c>
      <c r="C42" s="541">
        <v>4097000</v>
      </c>
      <c r="D42" s="529">
        <f>SUM(E42:G42)</f>
        <v>5652514</v>
      </c>
      <c r="E42" s="530">
        <v>4356708</v>
      </c>
      <c r="F42" s="531">
        <v>704000</v>
      </c>
      <c r="G42" s="530">
        <v>591806</v>
      </c>
      <c r="H42" s="532">
        <f t="shared" si="2"/>
        <v>138</v>
      </c>
      <c r="I42" s="541">
        <v>2500000</v>
      </c>
      <c r="J42" s="529">
        <f>SUM(K42:M42)</f>
        <v>2367091</v>
      </c>
      <c r="K42" s="530">
        <v>2195100</v>
      </c>
      <c r="L42" s="531" t="s">
        <v>415</v>
      </c>
      <c r="M42" s="530">
        <v>171991</v>
      </c>
      <c r="N42" s="533">
        <f t="shared" si="3"/>
        <v>94.7</v>
      </c>
    </row>
    <row r="43" spans="2:14" s="526" customFormat="1" ht="15" customHeight="1">
      <c r="B43" s="527" t="s">
        <v>12</v>
      </c>
      <c r="C43" s="541">
        <v>3038000</v>
      </c>
      <c r="D43" s="529">
        <f>SUM(E43:G43)</f>
        <v>7184450</v>
      </c>
      <c r="E43" s="530">
        <v>3136650</v>
      </c>
      <c r="F43" s="531">
        <v>882500</v>
      </c>
      <c r="G43" s="530">
        <v>3165300</v>
      </c>
      <c r="H43" s="532">
        <f t="shared" si="2"/>
        <v>236.5</v>
      </c>
      <c r="I43" s="541">
        <v>1620000</v>
      </c>
      <c r="J43" s="529">
        <f>SUM(K43:M43)</f>
        <v>1620000</v>
      </c>
      <c r="K43" s="530">
        <v>142000</v>
      </c>
      <c r="L43" s="531">
        <v>342000</v>
      </c>
      <c r="M43" s="530">
        <v>1136000</v>
      </c>
      <c r="N43" s="533">
        <f t="shared" si="3"/>
        <v>100</v>
      </c>
    </row>
    <row r="44" spans="2:14" s="526" customFormat="1" ht="15" customHeight="1">
      <c r="B44" s="534" t="s">
        <v>13</v>
      </c>
      <c r="C44" s="542">
        <v>1576000</v>
      </c>
      <c r="D44" s="543">
        <f>SUM(E44:G44)</f>
        <v>1650875</v>
      </c>
      <c r="E44" s="544">
        <v>1446600</v>
      </c>
      <c r="F44" s="545" t="s">
        <v>415</v>
      </c>
      <c r="G44" s="544">
        <v>204275</v>
      </c>
      <c r="H44" s="546">
        <f t="shared" si="2"/>
        <v>104.8</v>
      </c>
      <c r="I44" s="542">
        <v>1850000</v>
      </c>
      <c r="J44" s="543">
        <f>SUM(K44:M44)</f>
        <v>2136172</v>
      </c>
      <c r="K44" s="544">
        <v>822572</v>
      </c>
      <c r="L44" s="547" t="s">
        <v>415</v>
      </c>
      <c r="M44" s="544">
        <v>1313600</v>
      </c>
      <c r="N44" s="548">
        <f t="shared" si="3"/>
        <v>115.5</v>
      </c>
    </row>
    <row r="45" spans="2:14" s="526" customFormat="1" ht="15" customHeight="1">
      <c r="B45" s="549" t="s">
        <v>423</v>
      </c>
      <c r="C45" s="550">
        <v>20523000</v>
      </c>
      <c r="D45" s="551">
        <v>20521129</v>
      </c>
      <c r="E45" s="552">
        <v>9988063</v>
      </c>
      <c r="F45" s="553">
        <v>3490601</v>
      </c>
      <c r="G45" s="552">
        <v>7042465</v>
      </c>
      <c r="H45" s="554">
        <v>100</v>
      </c>
      <c r="I45" s="550">
        <v>5556000</v>
      </c>
      <c r="J45" s="551">
        <v>5552304</v>
      </c>
      <c r="K45" s="552">
        <v>3640088</v>
      </c>
      <c r="L45" s="553">
        <v>1260500</v>
      </c>
      <c r="M45" s="552">
        <v>651716</v>
      </c>
      <c r="N45" s="555">
        <v>99.9</v>
      </c>
    </row>
    <row r="46" spans="2:14" s="526" customFormat="1" ht="15" customHeight="1">
      <c r="B46" s="556" t="s">
        <v>424</v>
      </c>
      <c r="C46" s="557">
        <v>20518000</v>
      </c>
      <c r="D46" s="558">
        <v>20055260</v>
      </c>
      <c r="E46" s="559">
        <v>10129108</v>
      </c>
      <c r="F46" s="560">
        <v>3247715</v>
      </c>
      <c r="G46" s="559">
        <v>6678437</v>
      </c>
      <c r="H46" s="561">
        <v>97.7</v>
      </c>
      <c r="I46" s="557">
        <v>5552000</v>
      </c>
      <c r="J46" s="558">
        <v>5558594</v>
      </c>
      <c r="K46" s="559">
        <v>3905723</v>
      </c>
      <c r="L46" s="560">
        <v>1047950</v>
      </c>
      <c r="M46" s="559">
        <v>604921</v>
      </c>
      <c r="N46" s="562">
        <v>100.1</v>
      </c>
    </row>
    <row r="47" spans="2:14" s="526" customFormat="1" ht="15" customHeight="1">
      <c r="B47" s="556" t="s">
        <v>219</v>
      </c>
      <c r="C47" s="563">
        <v>11647000</v>
      </c>
      <c r="D47" s="564">
        <v>19618040</v>
      </c>
      <c r="E47" s="564">
        <v>9774341</v>
      </c>
      <c r="F47" s="564">
        <v>3247576</v>
      </c>
      <c r="G47" s="564">
        <v>6596123</v>
      </c>
      <c r="H47" s="561">
        <f>ROUND(D47/C47*100,1)</f>
        <v>168.4</v>
      </c>
      <c r="I47" s="563">
        <v>4964000</v>
      </c>
      <c r="J47" s="564">
        <v>5106348</v>
      </c>
      <c r="K47" s="564">
        <v>3711751</v>
      </c>
      <c r="L47" s="564">
        <v>984700</v>
      </c>
      <c r="M47" s="564">
        <v>409897</v>
      </c>
      <c r="N47" s="562">
        <f>ROUND(J47/I47*100,1)</f>
        <v>102.9</v>
      </c>
    </row>
    <row r="48" spans="2:14" s="526" customFormat="1" ht="15" customHeight="1">
      <c r="B48" s="556" t="s">
        <v>220</v>
      </c>
      <c r="C48" s="563">
        <v>25262000</v>
      </c>
      <c r="D48" s="564">
        <v>20154007</v>
      </c>
      <c r="E48" s="564">
        <v>9676016</v>
      </c>
      <c r="F48" s="564">
        <v>4005966</v>
      </c>
      <c r="G48" s="564">
        <v>6472025</v>
      </c>
      <c r="H48" s="561">
        <f>ROUND(D48/C48*100,1)</f>
        <v>79.8</v>
      </c>
      <c r="I48" s="563">
        <v>1688000</v>
      </c>
      <c r="J48" s="564">
        <v>3927532</v>
      </c>
      <c r="K48" s="564">
        <v>3799969</v>
      </c>
      <c r="L48" s="564">
        <v>0</v>
      </c>
      <c r="M48" s="564">
        <v>127563</v>
      </c>
      <c r="N48" s="562">
        <f>ROUND(J48/I48*100,1)</f>
        <v>232.7</v>
      </c>
    </row>
    <row r="49" spans="2:14" s="526" customFormat="1" ht="15" customHeight="1">
      <c r="B49" s="556" t="s">
        <v>221</v>
      </c>
      <c r="C49" s="563">
        <v>23755000</v>
      </c>
      <c r="D49" s="564">
        <v>21742108</v>
      </c>
      <c r="E49" s="564">
        <v>12571529</v>
      </c>
      <c r="F49" s="564">
        <v>3933653</v>
      </c>
      <c r="G49" s="564">
        <v>5236926</v>
      </c>
      <c r="H49" s="561">
        <v>91.5</v>
      </c>
      <c r="I49" s="563">
        <v>825000</v>
      </c>
      <c r="J49" s="564">
        <v>1435345</v>
      </c>
      <c r="K49" s="564">
        <v>1023087</v>
      </c>
      <c r="L49" s="564">
        <v>0</v>
      </c>
      <c r="M49" s="564">
        <v>412258</v>
      </c>
      <c r="N49" s="562">
        <v>173.9</v>
      </c>
    </row>
    <row r="50" spans="2:14" s="526" customFormat="1" ht="15" customHeight="1">
      <c r="B50" s="556" t="s">
        <v>222</v>
      </c>
      <c r="C50" s="563">
        <v>20702000</v>
      </c>
      <c r="D50" s="564">
        <v>21209183</v>
      </c>
      <c r="E50" s="564">
        <v>12256661</v>
      </c>
      <c r="F50" s="564">
        <v>3608872</v>
      </c>
      <c r="G50" s="564">
        <v>5343650</v>
      </c>
      <c r="H50" s="561">
        <v>102.4</v>
      </c>
      <c r="I50" s="563">
        <v>535000</v>
      </c>
      <c r="J50" s="564">
        <v>1238344</v>
      </c>
      <c r="K50" s="564">
        <v>1058644</v>
      </c>
      <c r="L50" s="564">
        <v>0</v>
      </c>
      <c r="M50" s="564">
        <v>179700</v>
      </c>
      <c r="N50" s="562">
        <v>231.5</v>
      </c>
    </row>
    <row r="51" spans="2:14" s="526" customFormat="1" ht="15" customHeight="1">
      <c r="B51" s="556" t="s">
        <v>224</v>
      </c>
      <c r="C51" s="563">
        <v>22053000</v>
      </c>
      <c r="D51" s="564">
        <v>20845757</v>
      </c>
      <c r="E51" s="564">
        <v>12309741</v>
      </c>
      <c r="F51" s="564">
        <v>3285460</v>
      </c>
      <c r="G51" s="564">
        <v>5250556</v>
      </c>
      <c r="H51" s="561">
        <v>94.5</v>
      </c>
      <c r="I51" s="563">
        <v>418000</v>
      </c>
      <c r="J51" s="564">
        <v>1280964</v>
      </c>
      <c r="K51" s="564">
        <v>1052464</v>
      </c>
      <c r="L51" s="564">
        <v>0</v>
      </c>
      <c r="M51" s="564">
        <v>228500</v>
      </c>
      <c r="N51" s="562">
        <v>306.5</v>
      </c>
    </row>
    <row r="52" spans="2:14" s="526" customFormat="1" ht="15" customHeight="1">
      <c r="B52" s="556" t="s">
        <v>225</v>
      </c>
      <c r="C52" s="563">
        <v>21896000</v>
      </c>
      <c r="D52" s="564">
        <v>20918608</v>
      </c>
      <c r="E52" s="564">
        <v>13075328</v>
      </c>
      <c r="F52" s="564">
        <v>3063062</v>
      </c>
      <c r="G52" s="564">
        <v>4780218</v>
      </c>
      <c r="H52" s="561">
        <v>95.5</v>
      </c>
      <c r="I52" s="563">
        <v>342000</v>
      </c>
      <c r="J52" s="564">
        <v>410865</v>
      </c>
      <c r="K52" s="564">
        <v>131400</v>
      </c>
      <c r="L52" s="564">
        <v>0</v>
      </c>
      <c r="M52" s="564">
        <v>279465</v>
      </c>
      <c r="N52" s="562">
        <v>120.1</v>
      </c>
    </row>
    <row r="53" spans="2:14" s="526" customFormat="1" ht="15" customHeight="1">
      <c r="B53" s="565" t="s">
        <v>226</v>
      </c>
      <c r="C53" s="566">
        <v>21915000</v>
      </c>
      <c r="D53" s="567">
        <v>20653027</v>
      </c>
      <c r="E53" s="567">
        <v>13041757</v>
      </c>
      <c r="F53" s="567">
        <v>3019034</v>
      </c>
      <c r="G53" s="567">
        <v>4592236</v>
      </c>
      <c r="H53" s="568">
        <v>94.2</v>
      </c>
      <c r="I53" s="566">
        <v>325000</v>
      </c>
      <c r="J53" s="567">
        <v>302411</v>
      </c>
      <c r="K53" s="567">
        <v>80234</v>
      </c>
      <c r="L53" s="567">
        <v>10000</v>
      </c>
      <c r="M53" s="567">
        <v>212177</v>
      </c>
      <c r="N53" s="569">
        <v>93</v>
      </c>
    </row>
    <row r="54" spans="2:14" s="526" customFormat="1" ht="15" customHeight="1">
      <c r="B54" s="565" t="s">
        <v>227</v>
      </c>
      <c r="C54" s="566">
        <v>20591000</v>
      </c>
      <c r="D54" s="567">
        <v>19701478</v>
      </c>
      <c r="E54" s="567">
        <v>12353925</v>
      </c>
      <c r="F54" s="567">
        <v>2968091</v>
      </c>
      <c r="G54" s="567">
        <v>4379462</v>
      </c>
      <c r="H54" s="568">
        <v>95.7</v>
      </c>
      <c r="I54" s="566">
        <v>396000</v>
      </c>
      <c r="J54" s="567">
        <v>624242</v>
      </c>
      <c r="K54" s="567">
        <v>393350</v>
      </c>
      <c r="L54" s="567">
        <v>0</v>
      </c>
      <c r="M54" s="567">
        <v>230892</v>
      </c>
      <c r="N54" s="569">
        <v>157.6</v>
      </c>
    </row>
    <row r="55" spans="2:14" s="526" customFormat="1" ht="15" customHeight="1">
      <c r="B55" s="565" t="s">
        <v>228</v>
      </c>
      <c r="C55" s="566">
        <v>19860000</v>
      </c>
      <c r="D55" s="567">
        <v>19363836</v>
      </c>
      <c r="E55" s="567">
        <v>12196315</v>
      </c>
      <c r="F55" s="567">
        <v>3010772</v>
      </c>
      <c r="G55" s="567">
        <v>4156749</v>
      </c>
      <c r="H55" s="568">
        <v>97.5</v>
      </c>
      <c r="I55" s="566">
        <v>491000</v>
      </c>
      <c r="J55" s="567">
        <v>579966</v>
      </c>
      <c r="K55" s="567">
        <v>394000</v>
      </c>
      <c r="L55" s="567">
        <v>0</v>
      </c>
      <c r="M55" s="567">
        <v>185966</v>
      </c>
      <c r="N55" s="569">
        <v>118.1</v>
      </c>
    </row>
    <row r="56" spans="2:14" s="526" customFormat="1" ht="15" customHeight="1">
      <c r="B56" s="565" t="s">
        <v>229</v>
      </c>
      <c r="C56" s="566">
        <v>20109000</v>
      </c>
      <c r="D56" s="567">
        <v>19005351</v>
      </c>
      <c r="E56" s="567">
        <v>11992319</v>
      </c>
      <c r="F56" s="567">
        <v>2833691</v>
      </c>
      <c r="G56" s="567">
        <v>4179341</v>
      </c>
      <c r="H56" s="568">
        <v>94.5</v>
      </c>
      <c r="I56" s="566">
        <v>242000</v>
      </c>
      <c r="J56" s="567">
        <v>595867</v>
      </c>
      <c r="K56" s="567">
        <v>394000</v>
      </c>
      <c r="L56" s="567">
        <v>0</v>
      </c>
      <c r="M56" s="567">
        <v>201867</v>
      </c>
      <c r="N56" s="569">
        <v>246.2</v>
      </c>
    </row>
    <row r="57" spans="2:14" s="526" customFormat="1" ht="15" customHeight="1">
      <c r="B57" s="565" t="s">
        <v>230</v>
      </c>
      <c r="C57" s="566">
        <v>19249000</v>
      </c>
      <c r="D57" s="567">
        <v>18430882</v>
      </c>
      <c r="E57" s="567">
        <v>11774331</v>
      </c>
      <c r="F57" s="567">
        <v>2658827</v>
      </c>
      <c r="G57" s="567">
        <v>3997724</v>
      </c>
      <c r="H57" s="568">
        <v>95.7</v>
      </c>
      <c r="I57" s="566">
        <v>235000</v>
      </c>
      <c r="J57" s="567">
        <v>597000</v>
      </c>
      <c r="K57" s="567">
        <v>394000</v>
      </c>
      <c r="L57" s="567">
        <v>0</v>
      </c>
      <c r="M57" s="567">
        <v>203000</v>
      </c>
      <c r="N57" s="569">
        <v>254</v>
      </c>
    </row>
    <row r="58" spans="2:14" s="526" customFormat="1" ht="15" customHeight="1">
      <c r="B58" s="565" t="s">
        <v>425</v>
      </c>
      <c r="C58" s="566">
        <v>19058000</v>
      </c>
      <c r="D58" s="567">
        <v>17996551</v>
      </c>
      <c r="E58" s="567">
        <v>12114908</v>
      </c>
      <c r="F58" s="567">
        <v>2417631</v>
      </c>
      <c r="G58" s="567">
        <v>3464012</v>
      </c>
      <c r="H58" s="568">
        <v>94.4</v>
      </c>
      <c r="I58" s="566">
        <v>244000</v>
      </c>
      <c r="J58" s="567">
        <v>235000</v>
      </c>
      <c r="K58" s="567">
        <v>28000</v>
      </c>
      <c r="L58" s="567">
        <v>0</v>
      </c>
      <c r="M58" s="567">
        <v>207000</v>
      </c>
      <c r="N58" s="569">
        <v>96.3</v>
      </c>
    </row>
    <row r="59" spans="2:14" s="526" customFormat="1" ht="15" customHeight="1">
      <c r="B59" s="565" t="s">
        <v>426</v>
      </c>
      <c r="C59" s="566">
        <v>16171000</v>
      </c>
      <c r="D59" s="567">
        <v>16729969</v>
      </c>
      <c r="E59" s="567">
        <v>11889059</v>
      </c>
      <c r="F59" s="567">
        <v>1877934</v>
      </c>
      <c r="G59" s="567">
        <v>2962976</v>
      </c>
      <c r="H59" s="568">
        <v>103.5</v>
      </c>
      <c r="I59" s="566">
        <v>208000</v>
      </c>
      <c r="J59" s="567">
        <v>130000</v>
      </c>
      <c r="K59" s="567">
        <v>28000</v>
      </c>
      <c r="L59" s="567">
        <v>0</v>
      </c>
      <c r="M59" s="567">
        <v>102000</v>
      </c>
      <c r="N59" s="569">
        <v>62.5</v>
      </c>
    </row>
    <row r="60" spans="2:14" s="526" customFormat="1" ht="15" customHeight="1">
      <c r="B60" s="556" t="s">
        <v>427</v>
      </c>
      <c r="C60" s="563">
        <v>16222000</v>
      </c>
      <c r="D60" s="564">
        <v>16729117</v>
      </c>
      <c r="E60" s="564">
        <v>11899036</v>
      </c>
      <c r="F60" s="564">
        <v>1844646</v>
      </c>
      <c r="G60" s="564">
        <v>2985435</v>
      </c>
      <c r="H60" s="561">
        <v>103.1</v>
      </c>
      <c r="I60" s="563">
        <v>179000</v>
      </c>
      <c r="J60" s="564">
        <v>157000</v>
      </c>
      <c r="K60" s="564">
        <v>28000</v>
      </c>
      <c r="L60" s="564">
        <v>0</v>
      </c>
      <c r="M60" s="564">
        <v>129000</v>
      </c>
      <c r="N60" s="562">
        <v>87.7</v>
      </c>
    </row>
    <row r="61" spans="2:14" s="526" customFormat="1" ht="15" customHeight="1">
      <c r="B61" s="556" t="s">
        <v>428</v>
      </c>
      <c r="C61" s="563">
        <v>16328000</v>
      </c>
      <c r="D61" s="564">
        <v>16066052</v>
      </c>
      <c r="E61" s="564">
        <v>11958086</v>
      </c>
      <c r="F61" s="564">
        <v>1711192</v>
      </c>
      <c r="G61" s="564">
        <v>2396774</v>
      </c>
      <c r="H61" s="561">
        <v>98.4</v>
      </c>
      <c r="I61" s="563">
        <v>193000</v>
      </c>
      <c r="J61" s="564">
        <v>169000</v>
      </c>
      <c r="K61" s="564">
        <v>70000</v>
      </c>
      <c r="L61" s="564">
        <v>0</v>
      </c>
      <c r="M61" s="564">
        <v>99000</v>
      </c>
      <c r="N61" s="562">
        <v>87.6</v>
      </c>
    </row>
    <row r="62" spans="2:14" s="526" customFormat="1" ht="15" customHeight="1">
      <c r="B62" s="556" t="s">
        <v>429</v>
      </c>
      <c r="C62" s="563">
        <v>16052000</v>
      </c>
      <c r="D62" s="564">
        <v>15660220</v>
      </c>
      <c r="E62" s="564">
        <v>11560699</v>
      </c>
      <c r="F62" s="564">
        <v>1612379</v>
      </c>
      <c r="G62" s="564">
        <v>2487142</v>
      </c>
      <c r="H62" s="561">
        <v>97.6</v>
      </c>
      <c r="I62" s="563">
        <v>191000</v>
      </c>
      <c r="J62" s="564">
        <v>187000</v>
      </c>
      <c r="K62" s="564">
        <v>44641</v>
      </c>
      <c r="L62" s="564">
        <v>18000</v>
      </c>
      <c r="M62" s="564">
        <v>124359</v>
      </c>
      <c r="N62" s="562">
        <v>97.9</v>
      </c>
    </row>
    <row r="63" spans="2:14" s="526" customFormat="1" ht="15" customHeight="1">
      <c r="B63" s="556" t="s">
        <v>430</v>
      </c>
      <c r="C63" s="563">
        <v>16079000</v>
      </c>
      <c r="D63" s="564">
        <v>19617928</v>
      </c>
      <c r="E63" s="564">
        <v>11476555</v>
      </c>
      <c r="F63" s="564">
        <v>1518948</v>
      </c>
      <c r="G63" s="564">
        <v>6622425</v>
      </c>
      <c r="H63" s="561">
        <f>ROUND(D63/C63*100,1)</f>
        <v>122</v>
      </c>
      <c r="I63" s="563">
        <v>194000</v>
      </c>
      <c r="J63" s="564">
        <v>195000</v>
      </c>
      <c r="K63" s="564">
        <v>52000</v>
      </c>
      <c r="L63" s="564">
        <v>18000</v>
      </c>
      <c r="M63" s="564">
        <v>125000</v>
      </c>
      <c r="N63" s="562">
        <f>ROUND(J63/I63*100,1)</f>
        <v>100.5</v>
      </c>
    </row>
    <row r="64" spans="2:14" s="526" customFormat="1" ht="15" customHeight="1">
      <c r="B64" s="556" t="s">
        <v>431</v>
      </c>
      <c r="C64" s="563">
        <v>16902000</v>
      </c>
      <c r="D64" s="564">
        <v>16491280</v>
      </c>
      <c r="E64" s="564">
        <v>11249571</v>
      </c>
      <c r="F64" s="564">
        <v>1437236</v>
      </c>
      <c r="G64" s="564">
        <v>3804473</v>
      </c>
      <c r="H64" s="561">
        <f>ROUND(D64/C64*100,1)</f>
        <v>97.6</v>
      </c>
      <c r="I64" s="563">
        <v>201000</v>
      </c>
      <c r="J64" s="564">
        <v>201000</v>
      </c>
      <c r="K64" s="564">
        <v>58000</v>
      </c>
      <c r="L64" s="564">
        <v>18000</v>
      </c>
      <c r="M64" s="564">
        <f>201000-K64-L64</f>
        <v>125000</v>
      </c>
      <c r="N64" s="562">
        <f>ROUND(J64/I64*100,1)</f>
        <v>100</v>
      </c>
    </row>
    <row r="65" spans="2:14" ht="15" customHeight="1">
      <c r="B65" s="570" t="s">
        <v>432</v>
      </c>
      <c r="C65" s="570"/>
      <c r="D65" s="570"/>
      <c r="N65" s="571"/>
    </row>
  </sheetData>
  <mergeCells count="5">
    <mergeCell ref="C3:H3"/>
    <mergeCell ref="I3:N3"/>
    <mergeCell ref="D4:G4"/>
    <mergeCell ref="J4:M4"/>
    <mergeCell ref="B65:D65"/>
  </mergeCells>
  <phoneticPr fontId="4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&amp;R&amp;"ＭＳ Ｐゴシック,標準"14.厚      生</oddHeader>
    <oddFooter>&amp;C&amp;"ＭＳ Ｐゴシック,標準"-98-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14A4C-8AA4-48F4-802B-411C212B53C4}">
  <sheetPr>
    <pageSetUpPr fitToPage="1"/>
  </sheetPr>
  <dimension ref="A1:EV67"/>
  <sheetViews>
    <sheetView showGridLines="0" zoomScaleNormal="100" zoomScaleSheetLayoutView="100" workbookViewId="0">
      <selection activeCell="D24" sqref="D24"/>
    </sheetView>
  </sheetViews>
  <sheetFormatPr defaultColWidth="8" defaultRowHeight="12"/>
  <cols>
    <col min="1" max="1" width="1.625" style="574" customWidth="1"/>
    <col min="2" max="2" width="5.625" style="572" customWidth="1"/>
    <col min="3" max="3" width="4.5" style="572" bestFit="1" customWidth="1"/>
    <col min="4" max="4" width="14.625" style="594" customWidth="1"/>
    <col min="5" max="8" width="5.25" style="574" hidden="1" customWidth="1"/>
    <col min="9" max="9" width="5.25" style="594" hidden="1" customWidth="1"/>
    <col min="10" max="16" width="5.25" style="574" hidden="1" customWidth="1"/>
    <col min="17" max="17" width="5.25" style="594" hidden="1" customWidth="1"/>
    <col min="18" max="24" width="5.25" style="574" hidden="1" customWidth="1"/>
    <col min="25" max="25" width="5.25" style="594" hidden="1" customWidth="1"/>
    <col min="26" max="32" width="5.25" style="574" hidden="1" customWidth="1"/>
    <col min="33" max="33" width="5.25" style="594" hidden="1" customWidth="1"/>
    <col min="34" max="40" width="5.25" style="574" hidden="1" customWidth="1"/>
    <col min="41" max="41" width="5.25" style="594" hidden="1" customWidth="1"/>
    <col min="42" max="48" width="5.25" style="574" hidden="1" customWidth="1"/>
    <col min="49" max="49" width="5.25" style="594" hidden="1" customWidth="1"/>
    <col min="50" max="56" width="5.25" style="574" hidden="1" customWidth="1"/>
    <col min="57" max="57" width="5.25" style="594" hidden="1" customWidth="1"/>
    <col min="58" max="120" width="5.25" style="574" hidden="1" customWidth="1"/>
    <col min="121" max="122" width="5.25" style="574" customWidth="1"/>
    <col min="123" max="128" width="5.25" style="574" hidden="1" customWidth="1"/>
    <col min="129" max="130" width="5.25" style="574" customWidth="1"/>
    <col min="131" max="136" width="5.25" style="574" hidden="1" customWidth="1"/>
    <col min="137" max="138" width="5.25" style="574" customWidth="1"/>
    <col min="139" max="144" width="5.25" style="574" hidden="1" customWidth="1"/>
    <col min="145" max="146" width="5.625" style="574" customWidth="1"/>
    <col min="147" max="152" width="4.625" style="574" customWidth="1"/>
    <col min="153" max="16384" width="8" style="574"/>
  </cols>
  <sheetData>
    <row r="1" spans="1:152" ht="30" customHeight="1">
      <c r="A1" s="511" t="s">
        <v>433</v>
      </c>
      <c r="D1" s="573"/>
      <c r="E1" s="513"/>
      <c r="F1" s="513"/>
      <c r="G1" s="513"/>
      <c r="H1" s="513"/>
      <c r="I1" s="573"/>
      <c r="J1" s="513"/>
      <c r="K1" s="513"/>
      <c r="L1" s="513"/>
      <c r="Q1" s="573"/>
      <c r="R1" s="513"/>
      <c r="S1" s="513"/>
      <c r="T1" s="513"/>
      <c r="Y1" s="573"/>
      <c r="Z1" s="513"/>
      <c r="AA1" s="513"/>
      <c r="AB1" s="513"/>
      <c r="AG1" s="573"/>
      <c r="AH1" s="513"/>
      <c r="AI1" s="513"/>
      <c r="AJ1" s="513"/>
      <c r="AO1" s="573"/>
      <c r="AP1" s="513"/>
      <c r="AQ1" s="513"/>
      <c r="AR1" s="513"/>
      <c r="AW1" s="573"/>
      <c r="AX1" s="513"/>
      <c r="AY1" s="513"/>
      <c r="AZ1" s="513"/>
      <c r="BE1" s="573"/>
      <c r="BF1" s="513"/>
      <c r="BG1" s="513"/>
      <c r="BH1" s="513"/>
    </row>
    <row r="2" spans="1:152" ht="7.5" customHeight="1">
      <c r="A2" s="511"/>
      <c r="D2" s="573"/>
      <c r="E2" s="513"/>
      <c r="F2" s="513"/>
      <c r="G2" s="513"/>
      <c r="H2" s="513"/>
      <c r="I2" s="573"/>
      <c r="J2" s="513"/>
      <c r="K2" s="513"/>
      <c r="L2" s="513"/>
      <c r="Q2" s="573"/>
      <c r="R2" s="513"/>
      <c r="S2" s="513"/>
      <c r="T2" s="513"/>
      <c r="Y2" s="573"/>
      <c r="Z2" s="513"/>
      <c r="AA2" s="513"/>
      <c r="AB2" s="513"/>
      <c r="AG2" s="573"/>
      <c r="AH2" s="513"/>
      <c r="AI2" s="513"/>
      <c r="AJ2" s="513"/>
      <c r="AO2" s="573"/>
      <c r="AP2" s="513"/>
      <c r="AQ2" s="513"/>
      <c r="AR2" s="513"/>
      <c r="AW2" s="573"/>
      <c r="AX2" s="513"/>
      <c r="AY2" s="513"/>
      <c r="AZ2" s="513"/>
      <c r="BE2" s="573"/>
      <c r="BF2" s="513"/>
      <c r="BG2" s="513"/>
      <c r="BH2" s="513"/>
    </row>
    <row r="3" spans="1:152" s="26" customFormat="1" ht="22.5" customHeight="1">
      <c r="A3" s="575"/>
      <c r="B3" s="576" t="s">
        <v>434</v>
      </c>
      <c r="C3" s="576"/>
      <c r="D3" s="577"/>
      <c r="E3" s="578"/>
      <c r="F3" s="578"/>
      <c r="G3" s="578"/>
      <c r="H3" s="578"/>
      <c r="I3" s="577"/>
      <c r="J3" s="578"/>
      <c r="K3" s="578"/>
      <c r="L3" s="578"/>
      <c r="P3" s="579"/>
      <c r="Q3" s="577"/>
      <c r="R3" s="578"/>
      <c r="S3" s="578"/>
      <c r="T3" s="578"/>
      <c r="X3" s="579"/>
      <c r="Y3" s="577"/>
      <c r="Z3" s="578"/>
      <c r="AA3" s="578"/>
      <c r="AB3" s="578"/>
      <c r="AF3" s="579"/>
      <c r="AG3" s="577"/>
      <c r="AH3" s="578"/>
      <c r="AI3" s="578"/>
      <c r="AJ3" s="578"/>
      <c r="AN3" s="579"/>
      <c r="AO3" s="577"/>
      <c r="AP3" s="578"/>
      <c r="AQ3" s="578"/>
      <c r="AR3" s="578"/>
      <c r="AV3" s="579"/>
      <c r="AW3" s="577"/>
      <c r="AX3" s="578"/>
      <c r="AY3" s="578"/>
      <c r="AZ3" s="578"/>
      <c r="BD3" s="579"/>
      <c r="BE3" s="577"/>
      <c r="BF3" s="578"/>
      <c r="BG3" s="578"/>
      <c r="BH3" s="578"/>
      <c r="CB3" s="579"/>
      <c r="CJ3" s="579"/>
      <c r="CR3" s="579"/>
      <c r="CY3" s="37"/>
      <c r="CZ3" s="414"/>
      <c r="DG3" s="37"/>
      <c r="DH3" s="414"/>
      <c r="DO3" s="37"/>
      <c r="DP3" s="414"/>
      <c r="DQ3" s="414"/>
      <c r="DR3" s="414"/>
      <c r="DS3" s="414"/>
      <c r="DT3" s="414"/>
      <c r="DU3" s="414"/>
      <c r="DV3" s="414"/>
      <c r="DW3" s="414"/>
      <c r="DX3" s="414"/>
      <c r="EE3" s="37"/>
      <c r="EF3" s="414"/>
      <c r="EM3" s="37"/>
      <c r="EN3" s="414"/>
      <c r="EU3" s="37"/>
      <c r="EV3" s="414" t="s">
        <v>90</v>
      </c>
    </row>
    <row r="4" spans="1:152" ht="18.600000000000001" customHeight="1">
      <c r="B4" s="580" t="s">
        <v>435</v>
      </c>
      <c r="C4" s="581"/>
      <c r="D4" s="515" t="s">
        <v>436</v>
      </c>
      <c r="E4" s="582" t="s">
        <v>360</v>
      </c>
      <c r="F4" s="582"/>
      <c r="G4" s="582" t="s">
        <v>361</v>
      </c>
      <c r="H4" s="582"/>
      <c r="I4" s="583" t="s">
        <v>362</v>
      </c>
      <c r="J4" s="583"/>
      <c r="K4" s="583"/>
      <c r="L4" s="583"/>
      <c r="M4" s="583"/>
      <c r="N4" s="583"/>
      <c r="O4" s="583"/>
      <c r="P4" s="583"/>
      <c r="Q4" s="583" t="s">
        <v>363</v>
      </c>
      <c r="R4" s="583"/>
      <c r="S4" s="583"/>
      <c r="T4" s="583"/>
      <c r="U4" s="583"/>
      <c r="V4" s="583"/>
      <c r="W4" s="583"/>
      <c r="X4" s="583"/>
      <c r="Y4" s="583" t="s">
        <v>364</v>
      </c>
      <c r="Z4" s="583"/>
      <c r="AA4" s="583"/>
      <c r="AB4" s="583"/>
      <c r="AC4" s="583"/>
      <c r="AD4" s="583"/>
      <c r="AE4" s="583"/>
      <c r="AF4" s="583"/>
      <c r="AG4" s="584" t="s">
        <v>365</v>
      </c>
      <c r="AH4" s="585"/>
      <c r="AI4" s="585"/>
      <c r="AJ4" s="585"/>
      <c r="AK4" s="585"/>
      <c r="AL4" s="585"/>
      <c r="AM4" s="585"/>
      <c r="AN4" s="586"/>
      <c r="AO4" s="583" t="s">
        <v>366</v>
      </c>
      <c r="AP4" s="583"/>
      <c r="AQ4" s="583"/>
      <c r="AR4" s="583"/>
      <c r="AS4" s="583"/>
      <c r="AT4" s="583"/>
      <c r="AU4" s="583"/>
      <c r="AV4" s="583"/>
      <c r="AW4" s="583" t="s">
        <v>367</v>
      </c>
      <c r="AX4" s="583"/>
      <c r="AY4" s="583"/>
      <c r="AZ4" s="583"/>
      <c r="BA4" s="583"/>
      <c r="BB4" s="583"/>
      <c r="BC4" s="583"/>
      <c r="BD4" s="583"/>
      <c r="BE4" s="583" t="s">
        <v>368</v>
      </c>
      <c r="BF4" s="583"/>
      <c r="BG4" s="583"/>
      <c r="BH4" s="583"/>
      <c r="BI4" s="583"/>
      <c r="BJ4" s="583"/>
      <c r="BK4" s="583"/>
      <c r="BL4" s="583"/>
      <c r="BM4" s="584" t="s">
        <v>369</v>
      </c>
      <c r="BN4" s="585"/>
      <c r="BO4" s="585"/>
      <c r="BP4" s="585"/>
      <c r="BQ4" s="585"/>
      <c r="BR4" s="585"/>
      <c r="BS4" s="585"/>
      <c r="BT4" s="586"/>
      <c r="BU4" s="583" t="s">
        <v>370</v>
      </c>
      <c r="BV4" s="583"/>
      <c r="BW4" s="583"/>
      <c r="BX4" s="583"/>
      <c r="BY4" s="583"/>
      <c r="BZ4" s="583"/>
      <c r="CA4" s="583"/>
      <c r="CB4" s="583"/>
      <c r="CC4" s="583" t="s">
        <v>371</v>
      </c>
      <c r="CD4" s="583"/>
      <c r="CE4" s="583"/>
      <c r="CF4" s="583"/>
      <c r="CG4" s="583"/>
      <c r="CH4" s="583"/>
      <c r="CI4" s="583"/>
      <c r="CJ4" s="583"/>
      <c r="CK4" s="583" t="s">
        <v>372</v>
      </c>
      <c r="CL4" s="583"/>
      <c r="CM4" s="583"/>
      <c r="CN4" s="583"/>
      <c r="CO4" s="583"/>
      <c r="CP4" s="583"/>
      <c r="CQ4" s="583"/>
      <c r="CR4" s="583"/>
      <c r="CS4" s="583" t="s">
        <v>318</v>
      </c>
      <c r="CT4" s="583"/>
      <c r="CU4" s="583"/>
      <c r="CV4" s="583"/>
      <c r="CW4" s="583"/>
      <c r="CX4" s="583"/>
      <c r="CY4" s="583"/>
      <c r="CZ4" s="583"/>
      <c r="DA4" s="583" t="s">
        <v>319</v>
      </c>
      <c r="DB4" s="583"/>
      <c r="DC4" s="583"/>
      <c r="DD4" s="583"/>
      <c r="DE4" s="583"/>
      <c r="DF4" s="583"/>
      <c r="DG4" s="583"/>
      <c r="DH4" s="583"/>
      <c r="DI4" s="583" t="s">
        <v>320</v>
      </c>
      <c r="DJ4" s="583"/>
      <c r="DK4" s="583"/>
      <c r="DL4" s="583"/>
      <c r="DM4" s="583"/>
      <c r="DN4" s="583"/>
      <c r="DO4" s="583"/>
      <c r="DP4" s="583"/>
      <c r="DQ4" s="583" t="s">
        <v>321</v>
      </c>
      <c r="DR4" s="583"/>
      <c r="DS4" s="583"/>
      <c r="DT4" s="583"/>
      <c r="DU4" s="583"/>
      <c r="DV4" s="583"/>
      <c r="DW4" s="583"/>
      <c r="DX4" s="583"/>
      <c r="DY4" s="583" t="s">
        <v>322</v>
      </c>
      <c r="DZ4" s="583"/>
      <c r="EA4" s="583"/>
      <c r="EB4" s="583"/>
      <c r="EC4" s="583"/>
      <c r="ED4" s="583"/>
      <c r="EE4" s="583"/>
      <c r="EF4" s="583"/>
      <c r="EG4" s="583" t="s">
        <v>323</v>
      </c>
      <c r="EH4" s="583"/>
      <c r="EI4" s="583"/>
      <c r="EJ4" s="583"/>
      <c r="EK4" s="583"/>
      <c r="EL4" s="583"/>
      <c r="EM4" s="583"/>
      <c r="EN4" s="583"/>
      <c r="EO4" s="583" t="s">
        <v>324</v>
      </c>
      <c r="EP4" s="583"/>
      <c r="EQ4" s="583"/>
      <c r="ER4" s="583"/>
      <c r="ES4" s="583"/>
      <c r="ET4" s="583"/>
      <c r="EU4" s="583"/>
      <c r="EV4" s="583"/>
    </row>
    <row r="5" spans="1:152" ht="13.15" customHeight="1">
      <c r="B5" s="587"/>
      <c r="C5" s="588"/>
      <c r="D5" s="515"/>
      <c r="E5" s="589" t="s">
        <v>437</v>
      </c>
      <c r="F5" s="589" t="s">
        <v>438</v>
      </c>
      <c r="G5" s="589" t="s">
        <v>437</v>
      </c>
      <c r="H5" s="589" t="s">
        <v>438</v>
      </c>
      <c r="I5" s="589" t="s">
        <v>437</v>
      </c>
      <c r="J5" s="589" t="s">
        <v>438</v>
      </c>
      <c r="K5" s="590"/>
      <c r="L5" s="590"/>
      <c r="M5" s="590"/>
      <c r="N5" s="590"/>
      <c r="O5" s="590"/>
      <c r="P5" s="590"/>
      <c r="Q5" s="589" t="s">
        <v>437</v>
      </c>
      <c r="R5" s="591" t="s">
        <v>438</v>
      </c>
      <c r="S5" s="592"/>
      <c r="T5" s="592"/>
      <c r="U5" s="592"/>
      <c r="V5" s="592"/>
      <c r="W5" s="592"/>
      <c r="X5" s="593"/>
      <c r="Y5" s="589" t="s">
        <v>437</v>
      </c>
      <c r="Z5" s="591" t="s">
        <v>438</v>
      </c>
      <c r="AA5" s="592"/>
      <c r="AB5" s="592"/>
      <c r="AC5" s="592"/>
      <c r="AD5" s="592"/>
      <c r="AE5" s="592"/>
      <c r="AF5" s="593"/>
      <c r="AG5" s="589" t="s">
        <v>437</v>
      </c>
      <c r="AH5" s="591" t="s">
        <v>438</v>
      </c>
      <c r="AI5" s="592"/>
      <c r="AJ5" s="592"/>
      <c r="AK5" s="592"/>
      <c r="AL5" s="592"/>
      <c r="AM5" s="592"/>
      <c r="AN5" s="593"/>
      <c r="AO5" s="589" t="s">
        <v>437</v>
      </c>
      <c r="AP5" s="591" t="s">
        <v>438</v>
      </c>
      <c r="AQ5" s="592"/>
      <c r="AR5" s="592"/>
      <c r="AS5" s="592"/>
      <c r="AT5" s="592"/>
      <c r="AU5" s="592"/>
      <c r="AV5" s="593"/>
      <c r="AW5" s="589" t="s">
        <v>437</v>
      </c>
      <c r="AX5" s="591" t="s">
        <v>438</v>
      </c>
      <c r="AY5" s="592"/>
      <c r="AZ5" s="592"/>
      <c r="BA5" s="592"/>
      <c r="BB5" s="592"/>
      <c r="BC5" s="592"/>
      <c r="BD5" s="593"/>
      <c r="BE5" s="589" t="s">
        <v>437</v>
      </c>
      <c r="BF5" s="591" t="s">
        <v>438</v>
      </c>
      <c r="BG5" s="592"/>
      <c r="BH5" s="592"/>
      <c r="BI5" s="592"/>
      <c r="BJ5" s="592"/>
      <c r="BK5" s="592"/>
      <c r="BL5" s="593"/>
      <c r="BM5" s="589" t="s">
        <v>437</v>
      </c>
      <c r="BN5" s="589" t="s">
        <v>438</v>
      </c>
      <c r="BO5" s="592"/>
      <c r="BP5" s="592"/>
      <c r="BQ5" s="592"/>
      <c r="BR5" s="592"/>
      <c r="BS5" s="592"/>
      <c r="BT5" s="593"/>
      <c r="BU5" s="589" t="s">
        <v>437</v>
      </c>
      <c r="BV5" s="591" t="s">
        <v>438</v>
      </c>
      <c r="BW5" s="592"/>
      <c r="BX5" s="592"/>
      <c r="BY5" s="592"/>
      <c r="BZ5" s="592"/>
      <c r="CA5" s="592"/>
      <c r="CB5" s="593"/>
      <c r="CC5" s="589" t="s">
        <v>437</v>
      </c>
      <c r="CD5" s="591" t="s">
        <v>438</v>
      </c>
      <c r="CE5" s="592"/>
      <c r="CF5" s="592"/>
      <c r="CG5" s="592"/>
      <c r="CH5" s="592"/>
      <c r="CI5" s="592"/>
      <c r="CJ5" s="593"/>
      <c r="CK5" s="589" t="s">
        <v>437</v>
      </c>
      <c r="CL5" s="591" t="s">
        <v>438</v>
      </c>
      <c r="CM5" s="592"/>
      <c r="CN5" s="592"/>
      <c r="CO5" s="592"/>
      <c r="CP5" s="592"/>
      <c r="CQ5" s="592"/>
      <c r="CR5" s="593"/>
      <c r="CS5" s="589" t="s">
        <v>437</v>
      </c>
      <c r="CT5" s="591" t="s">
        <v>438</v>
      </c>
      <c r="CU5" s="592"/>
      <c r="CV5" s="592"/>
      <c r="CW5" s="592"/>
      <c r="CX5" s="592"/>
      <c r="CY5" s="592"/>
      <c r="CZ5" s="593"/>
      <c r="DA5" s="589" t="s">
        <v>437</v>
      </c>
      <c r="DB5" s="591" t="s">
        <v>438</v>
      </c>
      <c r="DC5" s="592"/>
      <c r="DD5" s="592"/>
      <c r="DE5" s="592"/>
      <c r="DF5" s="592"/>
      <c r="DG5" s="592"/>
      <c r="DH5" s="593"/>
      <c r="DI5" s="589" t="s">
        <v>437</v>
      </c>
      <c r="DJ5" s="591" t="s">
        <v>195</v>
      </c>
      <c r="DK5" s="592"/>
      <c r="DL5" s="592"/>
      <c r="DM5" s="592"/>
      <c r="DN5" s="592"/>
      <c r="DO5" s="592"/>
      <c r="DP5" s="593"/>
      <c r="DQ5" s="589" t="s">
        <v>437</v>
      </c>
      <c r="DR5" s="591" t="s">
        <v>195</v>
      </c>
      <c r="DS5" s="592"/>
      <c r="DT5" s="592"/>
      <c r="DU5" s="592"/>
      <c r="DV5" s="592"/>
      <c r="DW5" s="592"/>
      <c r="DX5" s="593"/>
      <c r="DY5" s="589" t="s">
        <v>437</v>
      </c>
      <c r="DZ5" s="591" t="s">
        <v>195</v>
      </c>
      <c r="EA5" s="592"/>
      <c r="EB5" s="592"/>
      <c r="EC5" s="592"/>
      <c r="ED5" s="592"/>
      <c r="EE5" s="592"/>
      <c r="EF5" s="593"/>
      <c r="EG5" s="589" t="s">
        <v>437</v>
      </c>
      <c r="EH5" s="591" t="s">
        <v>195</v>
      </c>
      <c r="EI5" s="592"/>
      <c r="EJ5" s="592"/>
      <c r="EK5" s="592"/>
      <c r="EL5" s="592"/>
      <c r="EM5" s="592"/>
      <c r="EN5" s="593"/>
      <c r="EO5" s="589" t="s">
        <v>437</v>
      </c>
      <c r="EP5" s="591" t="s">
        <v>195</v>
      </c>
      <c r="EQ5" s="592"/>
      <c r="ER5" s="592"/>
      <c r="ES5" s="592"/>
      <c r="ET5" s="592"/>
      <c r="EU5" s="592"/>
      <c r="EV5" s="593"/>
    </row>
    <row r="6" spans="1:152" s="594" customFormat="1" ht="18.600000000000001" customHeight="1">
      <c r="B6" s="587"/>
      <c r="C6" s="588"/>
      <c r="D6" s="595"/>
      <c r="E6" s="589"/>
      <c r="F6" s="589"/>
      <c r="G6" s="589"/>
      <c r="H6" s="589"/>
      <c r="I6" s="589"/>
      <c r="J6" s="589"/>
      <c r="K6" s="596" t="s">
        <v>439</v>
      </c>
      <c r="L6" s="596" t="s">
        <v>440</v>
      </c>
      <c r="M6" s="596" t="s">
        <v>441</v>
      </c>
      <c r="N6" s="596" t="s">
        <v>442</v>
      </c>
      <c r="O6" s="596" t="s">
        <v>443</v>
      </c>
      <c r="P6" s="596" t="s">
        <v>444</v>
      </c>
      <c r="Q6" s="589"/>
      <c r="R6" s="589"/>
      <c r="S6" s="596" t="s">
        <v>439</v>
      </c>
      <c r="T6" s="596" t="s">
        <v>440</v>
      </c>
      <c r="U6" s="596" t="s">
        <v>441</v>
      </c>
      <c r="V6" s="596" t="s">
        <v>442</v>
      </c>
      <c r="W6" s="596" t="s">
        <v>443</v>
      </c>
      <c r="X6" s="596" t="s">
        <v>444</v>
      </c>
      <c r="Y6" s="589"/>
      <c r="Z6" s="589"/>
      <c r="AA6" s="596" t="s">
        <v>439</v>
      </c>
      <c r="AB6" s="596" t="s">
        <v>440</v>
      </c>
      <c r="AC6" s="596" t="s">
        <v>441</v>
      </c>
      <c r="AD6" s="596" t="s">
        <v>442</v>
      </c>
      <c r="AE6" s="596" t="s">
        <v>443</v>
      </c>
      <c r="AF6" s="596" t="s">
        <v>444</v>
      </c>
      <c r="AG6" s="589"/>
      <c r="AH6" s="589"/>
      <c r="AI6" s="596" t="s">
        <v>439</v>
      </c>
      <c r="AJ6" s="596" t="s">
        <v>440</v>
      </c>
      <c r="AK6" s="596" t="s">
        <v>441</v>
      </c>
      <c r="AL6" s="596" t="s">
        <v>442</v>
      </c>
      <c r="AM6" s="596" t="s">
        <v>443</v>
      </c>
      <c r="AN6" s="596" t="s">
        <v>444</v>
      </c>
      <c r="AO6" s="589"/>
      <c r="AP6" s="589"/>
      <c r="AQ6" s="596" t="s">
        <v>439</v>
      </c>
      <c r="AR6" s="596" t="s">
        <v>440</v>
      </c>
      <c r="AS6" s="596" t="s">
        <v>441</v>
      </c>
      <c r="AT6" s="596" t="s">
        <v>442</v>
      </c>
      <c r="AU6" s="596" t="s">
        <v>443</v>
      </c>
      <c r="AV6" s="596" t="s">
        <v>444</v>
      </c>
      <c r="AW6" s="589"/>
      <c r="AX6" s="589"/>
      <c r="AY6" s="596" t="s">
        <v>439</v>
      </c>
      <c r="AZ6" s="596" t="s">
        <v>440</v>
      </c>
      <c r="BA6" s="596" t="s">
        <v>441</v>
      </c>
      <c r="BB6" s="596" t="s">
        <v>442</v>
      </c>
      <c r="BC6" s="596" t="s">
        <v>443</v>
      </c>
      <c r="BD6" s="596" t="s">
        <v>444</v>
      </c>
      <c r="BE6" s="589"/>
      <c r="BF6" s="589"/>
      <c r="BG6" s="596" t="s">
        <v>439</v>
      </c>
      <c r="BH6" s="596" t="s">
        <v>440</v>
      </c>
      <c r="BI6" s="596" t="s">
        <v>441</v>
      </c>
      <c r="BJ6" s="596" t="s">
        <v>442</v>
      </c>
      <c r="BK6" s="596" t="s">
        <v>443</v>
      </c>
      <c r="BL6" s="596" t="s">
        <v>444</v>
      </c>
      <c r="BM6" s="589"/>
      <c r="BN6" s="589"/>
      <c r="BO6" s="597" t="s">
        <v>439</v>
      </c>
      <c r="BP6" s="596" t="s">
        <v>440</v>
      </c>
      <c r="BQ6" s="596" t="s">
        <v>441</v>
      </c>
      <c r="BR6" s="596" t="s">
        <v>442</v>
      </c>
      <c r="BS6" s="596" t="s">
        <v>443</v>
      </c>
      <c r="BT6" s="596" t="s">
        <v>444</v>
      </c>
      <c r="BU6" s="589"/>
      <c r="BV6" s="589"/>
      <c r="BW6" s="596" t="s">
        <v>439</v>
      </c>
      <c r="BX6" s="596" t="s">
        <v>440</v>
      </c>
      <c r="BY6" s="596" t="s">
        <v>441</v>
      </c>
      <c r="BZ6" s="596" t="s">
        <v>442</v>
      </c>
      <c r="CA6" s="596" t="s">
        <v>443</v>
      </c>
      <c r="CB6" s="596" t="s">
        <v>444</v>
      </c>
      <c r="CC6" s="589"/>
      <c r="CD6" s="589"/>
      <c r="CE6" s="596" t="s">
        <v>439</v>
      </c>
      <c r="CF6" s="596" t="s">
        <v>440</v>
      </c>
      <c r="CG6" s="596" t="s">
        <v>441</v>
      </c>
      <c r="CH6" s="596" t="s">
        <v>442</v>
      </c>
      <c r="CI6" s="596" t="s">
        <v>443</v>
      </c>
      <c r="CJ6" s="596" t="s">
        <v>444</v>
      </c>
      <c r="CK6" s="589"/>
      <c r="CL6" s="589"/>
      <c r="CM6" s="596" t="s">
        <v>439</v>
      </c>
      <c r="CN6" s="596" t="s">
        <v>440</v>
      </c>
      <c r="CO6" s="596" t="s">
        <v>441</v>
      </c>
      <c r="CP6" s="596" t="s">
        <v>442</v>
      </c>
      <c r="CQ6" s="596" t="s">
        <v>443</v>
      </c>
      <c r="CR6" s="596" t="s">
        <v>444</v>
      </c>
      <c r="CS6" s="589"/>
      <c r="CT6" s="589"/>
      <c r="CU6" s="596" t="s">
        <v>439</v>
      </c>
      <c r="CV6" s="596" t="s">
        <v>440</v>
      </c>
      <c r="CW6" s="596" t="s">
        <v>441</v>
      </c>
      <c r="CX6" s="596" t="s">
        <v>442</v>
      </c>
      <c r="CY6" s="596" t="s">
        <v>443</v>
      </c>
      <c r="CZ6" s="596" t="s">
        <v>444</v>
      </c>
      <c r="DA6" s="589"/>
      <c r="DB6" s="589"/>
      <c r="DC6" s="596" t="s">
        <v>439</v>
      </c>
      <c r="DD6" s="596" t="s">
        <v>440</v>
      </c>
      <c r="DE6" s="596" t="s">
        <v>441</v>
      </c>
      <c r="DF6" s="596" t="s">
        <v>442</v>
      </c>
      <c r="DG6" s="596" t="s">
        <v>443</v>
      </c>
      <c r="DH6" s="596" t="s">
        <v>444</v>
      </c>
      <c r="DI6" s="589"/>
      <c r="DJ6" s="589"/>
      <c r="DK6" s="596" t="s">
        <v>439</v>
      </c>
      <c r="DL6" s="596" t="s">
        <v>440</v>
      </c>
      <c r="DM6" s="596" t="s">
        <v>441</v>
      </c>
      <c r="DN6" s="596" t="s">
        <v>442</v>
      </c>
      <c r="DO6" s="596" t="s">
        <v>443</v>
      </c>
      <c r="DP6" s="596" t="s">
        <v>444</v>
      </c>
      <c r="DQ6" s="589"/>
      <c r="DR6" s="589"/>
      <c r="DS6" s="596" t="s">
        <v>439</v>
      </c>
      <c r="DT6" s="596" t="s">
        <v>440</v>
      </c>
      <c r="DU6" s="596" t="s">
        <v>441</v>
      </c>
      <c r="DV6" s="596" t="s">
        <v>442</v>
      </c>
      <c r="DW6" s="596" t="s">
        <v>443</v>
      </c>
      <c r="DX6" s="596" t="s">
        <v>444</v>
      </c>
      <c r="DY6" s="589"/>
      <c r="DZ6" s="589"/>
      <c r="EA6" s="596" t="s">
        <v>439</v>
      </c>
      <c r="EB6" s="596" t="s">
        <v>440</v>
      </c>
      <c r="EC6" s="596" t="s">
        <v>441</v>
      </c>
      <c r="ED6" s="596" t="s">
        <v>442</v>
      </c>
      <c r="EE6" s="596" t="s">
        <v>443</v>
      </c>
      <c r="EF6" s="596" t="s">
        <v>444</v>
      </c>
      <c r="EG6" s="589"/>
      <c r="EH6" s="589"/>
      <c r="EI6" s="596" t="s">
        <v>439</v>
      </c>
      <c r="EJ6" s="596" t="s">
        <v>440</v>
      </c>
      <c r="EK6" s="596" t="s">
        <v>441</v>
      </c>
      <c r="EL6" s="596" t="s">
        <v>442</v>
      </c>
      <c r="EM6" s="596" t="s">
        <v>443</v>
      </c>
      <c r="EN6" s="596" t="s">
        <v>444</v>
      </c>
      <c r="EO6" s="589"/>
      <c r="EP6" s="589"/>
      <c r="EQ6" s="596" t="s">
        <v>439</v>
      </c>
      <c r="ER6" s="596" t="s">
        <v>440</v>
      </c>
      <c r="ES6" s="596" t="s">
        <v>441</v>
      </c>
      <c r="ET6" s="596" t="s">
        <v>442</v>
      </c>
      <c r="EU6" s="596" t="s">
        <v>443</v>
      </c>
      <c r="EV6" s="596" t="s">
        <v>444</v>
      </c>
    </row>
    <row r="7" spans="1:152" ht="15" customHeight="1">
      <c r="B7" s="598" t="s">
        <v>445</v>
      </c>
      <c r="C7" s="598" t="s">
        <v>446</v>
      </c>
      <c r="D7" s="599" t="s">
        <v>447</v>
      </c>
      <c r="E7" s="600">
        <v>90</v>
      </c>
      <c r="F7" s="600">
        <v>53</v>
      </c>
      <c r="G7" s="600">
        <v>90</v>
      </c>
      <c r="H7" s="600">
        <v>63</v>
      </c>
      <c r="I7" s="600">
        <v>90</v>
      </c>
      <c r="J7" s="601">
        <f t="shared" ref="J7:J15" si="0">SUM(K7:P7)</f>
        <v>68</v>
      </c>
      <c r="K7" s="601">
        <v>0</v>
      </c>
      <c r="L7" s="602">
        <v>12</v>
      </c>
      <c r="M7" s="599">
        <v>13</v>
      </c>
      <c r="N7" s="599">
        <v>22</v>
      </c>
      <c r="O7" s="599">
        <v>20</v>
      </c>
      <c r="P7" s="599">
        <v>1</v>
      </c>
      <c r="Q7" s="600">
        <v>90</v>
      </c>
      <c r="R7" s="601">
        <f t="shared" ref="R7:R15" si="1">SUM(S7:X7)</f>
        <v>66</v>
      </c>
      <c r="S7" s="601">
        <v>1</v>
      </c>
      <c r="T7" s="602">
        <v>9</v>
      </c>
      <c r="U7" s="599">
        <v>20</v>
      </c>
      <c r="V7" s="599">
        <v>14</v>
      </c>
      <c r="W7" s="599">
        <v>21</v>
      </c>
      <c r="X7" s="599">
        <v>1</v>
      </c>
      <c r="Y7" s="600">
        <v>90</v>
      </c>
      <c r="Z7" s="601">
        <f t="shared" ref="Z7:Z15" si="2">SUM(AA7:AF7)</f>
        <v>67</v>
      </c>
      <c r="AA7" s="601">
        <v>1</v>
      </c>
      <c r="AB7" s="602">
        <v>10</v>
      </c>
      <c r="AC7" s="599">
        <v>19</v>
      </c>
      <c r="AD7" s="599">
        <v>19</v>
      </c>
      <c r="AE7" s="599">
        <v>13</v>
      </c>
      <c r="AF7" s="599">
        <v>5</v>
      </c>
      <c r="AG7" s="600">
        <v>90</v>
      </c>
      <c r="AH7" s="601">
        <f>SUM(AI7:AN7)</f>
        <v>71</v>
      </c>
      <c r="AI7" s="601">
        <v>1</v>
      </c>
      <c r="AJ7" s="602">
        <v>11</v>
      </c>
      <c r="AK7" s="599">
        <v>18</v>
      </c>
      <c r="AL7" s="599">
        <v>21</v>
      </c>
      <c r="AM7" s="599">
        <v>20</v>
      </c>
      <c r="AN7" s="599">
        <v>0</v>
      </c>
      <c r="AO7" s="603" t="s">
        <v>415</v>
      </c>
      <c r="AP7" s="604"/>
      <c r="AQ7" s="604"/>
      <c r="AR7" s="604"/>
      <c r="AS7" s="604"/>
      <c r="AT7" s="604"/>
      <c r="AU7" s="604"/>
      <c r="AV7" s="604"/>
      <c r="AW7" s="603" t="s">
        <v>415</v>
      </c>
      <c r="AX7" s="604"/>
      <c r="AY7" s="604"/>
      <c r="AZ7" s="604"/>
      <c r="BA7" s="604"/>
      <c r="BB7" s="604"/>
      <c r="BC7" s="604"/>
      <c r="BD7" s="604"/>
      <c r="BE7" s="603" t="s">
        <v>415</v>
      </c>
      <c r="BF7" s="604"/>
      <c r="BG7" s="604"/>
      <c r="BH7" s="604"/>
      <c r="BI7" s="604"/>
      <c r="BJ7" s="604"/>
      <c r="BK7" s="604"/>
      <c r="BL7" s="604"/>
      <c r="BM7" s="603" t="s">
        <v>415</v>
      </c>
      <c r="BN7" s="604"/>
      <c r="BO7" s="604"/>
      <c r="BP7" s="604"/>
      <c r="BQ7" s="604"/>
      <c r="BR7" s="604"/>
      <c r="BS7" s="604"/>
      <c r="BT7" s="604"/>
      <c r="BU7" s="605">
        <v>80</v>
      </c>
      <c r="BV7" s="601">
        <f>SUM(BW7:CB7)</f>
        <v>12</v>
      </c>
      <c r="BW7" s="604" t="s">
        <v>415</v>
      </c>
      <c r="BX7" s="604" t="s">
        <v>415</v>
      </c>
      <c r="BY7" s="604" t="s">
        <v>415</v>
      </c>
      <c r="BZ7" s="606">
        <v>3</v>
      </c>
      <c r="CA7" s="606">
        <v>9</v>
      </c>
      <c r="CB7" s="606">
        <v>0</v>
      </c>
      <c r="CC7" s="605">
        <v>80</v>
      </c>
      <c r="CD7" s="601">
        <f>SUM(CE7:CJ7)</f>
        <v>29</v>
      </c>
      <c r="CE7" s="604" t="s">
        <v>415</v>
      </c>
      <c r="CF7" s="604" t="s">
        <v>415</v>
      </c>
      <c r="CG7" s="604" t="s">
        <v>415</v>
      </c>
      <c r="CH7" s="606">
        <v>9</v>
      </c>
      <c r="CI7" s="606">
        <v>4</v>
      </c>
      <c r="CJ7" s="606">
        <v>16</v>
      </c>
      <c r="CK7" s="605">
        <v>80</v>
      </c>
      <c r="CL7" s="601">
        <f>SUM(CM7:CR7)</f>
        <v>21</v>
      </c>
      <c r="CM7" s="604" t="s">
        <v>415</v>
      </c>
      <c r="CN7" s="604" t="s">
        <v>415</v>
      </c>
      <c r="CO7" s="604" t="s">
        <v>415</v>
      </c>
      <c r="CP7" s="606">
        <v>4</v>
      </c>
      <c r="CQ7" s="606">
        <v>10</v>
      </c>
      <c r="CR7" s="606">
        <v>7</v>
      </c>
      <c r="CS7" s="605">
        <v>80</v>
      </c>
      <c r="CT7" s="601">
        <f>SUM(CU7:CZ7)</f>
        <v>18</v>
      </c>
      <c r="CU7" s="604" t="s">
        <v>415</v>
      </c>
      <c r="CV7" s="604" t="s">
        <v>415</v>
      </c>
      <c r="CW7" s="604" t="s">
        <v>415</v>
      </c>
      <c r="CX7" s="606">
        <v>1</v>
      </c>
      <c r="CY7" s="606">
        <v>6</v>
      </c>
      <c r="CZ7" s="606">
        <v>11</v>
      </c>
      <c r="DA7" s="605">
        <v>80</v>
      </c>
      <c r="DB7" s="601">
        <f>SUM(DC7:DH7)</f>
        <v>24</v>
      </c>
      <c r="DC7" s="604" t="s">
        <v>416</v>
      </c>
      <c r="DD7" s="604" t="s">
        <v>416</v>
      </c>
      <c r="DE7" s="604" t="s">
        <v>416</v>
      </c>
      <c r="DF7" s="606">
        <v>10</v>
      </c>
      <c r="DG7" s="606">
        <v>2</v>
      </c>
      <c r="DH7" s="606">
        <v>12</v>
      </c>
      <c r="DI7" s="605">
        <v>80</v>
      </c>
      <c r="DJ7" s="601">
        <f>SUM(DK7:DP7)</f>
        <v>15</v>
      </c>
      <c r="DK7" s="604">
        <v>0</v>
      </c>
      <c r="DL7" s="604">
        <v>0</v>
      </c>
      <c r="DM7" s="604">
        <v>0</v>
      </c>
      <c r="DN7" s="606">
        <v>6</v>
      </c>
      <c r="DO7" s="606">
        <v>8</v>
      </c>
      <c r="DP7" s="606">
        <v>1</v>
      </c>
      <c r="DQ7" s="605">
        <v>80</v>
      </c>
      <c r="DR7" s="601">
        <f>SUM(DS7:DX7)</f>
        <v>39</v>
      </c>
      <c r="DS7" s="604">
        <v>0</v>
      </c>
      <c r="DT7" s="604">
        <v>0</v>
      </c>
      <c r="DU7" s="604">
        <v>0</v>
      </c>
      <c r="DV7" s="606">
        <v>13</v>
      </c>
      <c r="DW7" s="606">
        <v>12</v>
      </c>
      <c r="DX7" s="606">
        <v>14</v>
      </c>
      <c r="DY7" s="605">
        <v>80</v>
      </c>
      <c r="DZ7" s="601">
        <f>SUM(EA7:EF7)</f>
        <v>36</v>
      </c>
      <c r="EA7" s="604" t="s">
        <v>448</v>
      </c>
      <c r="EB7" s="604" t="s">
        <v>448</v>
      </c>
      <c r="EC7" s="604" t="s">
        <v>448</v>
      </c>
      <c r="ED7" s="606">
        <v>9</v>
      </c>
      <c r="EE7" s="606">
        <v>14</v>
      </c>
      <c r="EF7" s="606">
        <v>13</v>
      </c>
      <c r="EG7" s="605">
        <v>80</v>
      </c>
      <c r="EH7" s="601">
        <f>SUM(EI7:EN7)</f>
        <v>45</v>
      </c>
      <c r="EI7" s="604" t="s">
        <v>416</v>
      </c>
      <c r="EJ7" s="604" t="s">
        <v>416</v>
      </c>
      <c r="EK7" s="604" t="s">
        <v>416</v>
      </c>
      <c r="EL7" s="606">
        <v>18</v>
      </c>
      <c r="EM7" s="606">
        <v>12</v>
      </c>
      <c r="EN7" s="606">
        <v>15</v>
      </c>
      <c r="EO7" s="605">
        <v>80</v>
      </c>
      <c r="EP7" s="601">
        <f>SUM(EQ7:EV7)</f>
        <v>49</v>
      </c>
      <c r="EQ7" s="604" t="s">
        <v>416</v>
      </c>
      <c r="ER7" s="604" t="s">
        <v>416</v>
      </c>
      <c r="ES7" s="604" t="s">
        <v>416</v>
      </c>
      <c r="ET7" s="606">
        <v>17</v>
      </c>
      <c r="EU7" s="606">
        <v>17</v>
      </c>
      <c r="EV7" s="606">
        <v>15</v>
      </c>
    </row>
    <row r="8" spans="1:152" ht="16.5" hidden="1" customHeight="1">
      <c r="B8" s="598"/>
      <c r="C8" s="598"/>
      <c r="D8" s="599" t="s">
        <v>449</v>
      </c>
      <c r="E8" s="600">
        <v>80</v>
      </c>
      <c r="F8" s="600">
        <v>53</v>
      </c>
      <c r="G8" s="600">
        <v>80</v>
      </c>
      <c r="H8" s="600">
        <v>45</v>
      </c>
      <c r="I8" s="600">
        <v>80</v>
      </c>
      <c r="J8" s="601">
        <f t="shared" si="0"/>
        <v>37</v>
      </c>
      <c r="K8" s="601">
        <v>0</v>
      </c>
      <c r="L8" s="602">
        <v>2</v>
      </c>
      <c r="M8" s="599">
        <v>9</v>
      </c>
      <c r="N8" s="599">
        <v>19</v>
      </c>
      <c r="O8" s="599">
        <v>7</v>
      </c>
      <c r="P8" s="599">
        <v>0</v>
      </c>
      <c r="Q8" s="600">
        <v>80</v>
      </c>
      <c r="R8" s="601">
        <f t="shared" si="1"/>
        <v>33</v>
      </c>
      <c r="S8" s="601">
        <v>0</v>
      </c>
      <c r="T8" s="602">
        <v>2</v>
      </c>
      <c r="U8" s="599">
        <v>4</v>
      </c>
      <c r="V8" s="599">
        <v>11</v>
      </c>
      <c r="W8" s="599">
        <v>16</v>
      </c>
      <c r="X8" s="599">
        <v>0</v>
      </c>
      <c r="Y8" s="600">
        <v>80</v>
      </c>
      <c r="Z8" s="601">
        <f t="shared" si="2"/>
        <v>32</v>
      </c>
      <c r="AA8" s="601">
        <v>0</v>
      </c>
      <c r="AB8" s="602">
        <v>6</v>
      </c>
      <c r="AC8" s="599">
        <v>7</v>
      </c>
      <c r="AD8" s="599">
        <v>7</v>
      </c>
      <c r="AE8" s="599">
        <v>12</v>
      </c>
      <c r="AF8" s="599">
        <v>0</v>
      </c>
      <c r="AG8" s="600">
        <v>80</v>
      </c>
      <c r="AH8" s="601">
        <f>SUM(AI8:AN8)</f>
        <v>28</v>
      </c>
      <c r="AI8" s="601">
        <v>0</v>
      </c>
      <c r="AJ8" s="602">
        <v>6</v>
      </c>
      <c r="AK8" s="599">
        <v>7</v>
      </c>
      <c r="AL8" s="599">
        <v>7</v>
      </c>
      <c r="AM8" s="599">
        <v>7</v>
      </c>
      <c r="AN8" s="599">
        <v>1</v>
      </c>
      <c r="AO8" s="603" t="s">
        <v>415</v>
      </c>
      <c r="AP8" s="604"/>
      <c r="AQ8" s="604"/>
      <c r="AR8" s="604"/>
      <c r="AS8" s="604"/>
      <c r="AT8" s="604"/>
      <c r="AU8" s="604"/>
      <c r="AV8" s="604"/>
      <c r="AW8" s="603" t="s">
        <v>415</v>
      </c>
      <c r="AX8" s="604"/>
      <c r="AY8" s="604"/>
      <c r="AZ8" s="604"/>
      <c r="BA8" s="604"/>
      <c r="BB8" s="604"/>
      <c r="BC8" s="604"/>
      <c r="BD8" s="604"/>
      <c r="BE8" s="603" t="s">
        <v>415</v>
      </c>
      <c r="BF8" s="604"/>
      <c r="BG8" s="604"/>
      <c r="BH8" s="604"/>
      <c r="BI8" s="604"/>
      <c r="BJ8" s="604"/>
      <c r="BK8" s="604"/>
      <c r="BL8" s="604"/>
      <c r="BM8" s="603" t="s">
        <v>415</v>
      </c>
      <c r="BN8" s="604"/>
      <c r="BO8" s="604"/>
      <c r="BP8" s="604"/>
      <c r="BQ8" s="604"/>
      <c r="BR8" s="604"/>
      <c r="BS8" s="604"/>
      <c r="BT8" s="604"/>
      <c r="BU8" s="603" t="s">
        <v>415</v>
      </c>
      <c r="BV8" s="603"/>
      <c r="BW8" s="604"/>
      <c r="BX8" s="604"/>
      <c r="BY8" s="604"/>
      <c r="BZ8" s="604"/>
      <c r="CA8" s="604"/>
      <c r="CB8" s="604"/>
      <c r="CC8" s="603" t="s">
        <v>415</v>
      </c>
      <c r="CD8" s="603"/>
      <c r="CE8" s="604"/>
      <c r="CF8" s="604"/>
      <c r="CG8" s="604"/>
      <c r="CH8" s="604"/>
      <c r="CI8" s="604"/>
      <c r="CJ8" s="604"/>
      <c r="CK8" s="603" t="s">
        <v>415</v>
      </c>
      <c r="CL8" s="603"/>
      <c r="CM8" s="604"/>
      <c r="CN8" s="604"/>
      <c r="CO8" s="604"/>
      <c r="CP8" s="604"/>
      <c r="CQ8" s="604"/>
      <c r="CR8" s="604"/>
      <c r="CS8" s="603" t="s">
        <v>415</v>
      </c>
      <c r="CT8" s="603"/>
      <c r="CU8" s="604"/>
      <c r="CV8" s="604"/>
      <c r="CW8" s="604"/>
      <c r="CX8" s="604"/>
      <c r="CY8" s="604"/>
      <c r="CZ8" s="604"/>
      <c r="DA8" s="603" t="s">
        <v>415</v>
      </c>
      <c r="DB8" s="601"/>
      <c r="DC8" s="604"/>
      <c r="DD8" s="604"/>
      <c r="DE8" s="604"/>
      <c r="DF8" s="604"/>
      <c r="DG8" s="604"/>
      <c r="DH8" s="604"/>
      <c r="DI8" s="603" t="s">
        <v>415</v>
      </c>
      <c r="DJ8" s="603"/>
      <c r="DK8" s="603"/>
      <c r="DL8" s="603"/>
      <c r="DM8" s="603"/>
      <c r="DN8" s="603"/>
      <c r="DO8" s="603"/>
      <c r="DP8" s="603"/>
      <c r="DQ8" s="603" t="s">
        <v>415</v>
      </c>
      <c r="DR8" s="603"/>
      <c r="DS8" s="603"/>
      <c r="DT8" s="603"/>
      <c r="DU8" s="603"/>
      <c r="DV8" s="603"/>
      <c r="DW8" s="603"/>
      <c r="DX8" s="603"/>
      <c r="DY8" s="603" t="s">
        <v>415</v>
      </c>
      <c r="DZ8" s="603"/>
      <c r="EA8" s="603"/>
      <c r="EB8" s="603"/>
      <c r="EC8" s="603"/>
      <c r="ED8" s="603"/>
      <c r="EE8" s="603"/>
      <c r="EF8" s="603"/>
      <c r="EG8" s="603" t="s">
        <v>415</v>
      </c>
      <c r="EH8" s="603"/>
      <c r="EI8" s="604"/>
      <c r="EJ8" s="604"/>
      <c r="EK8" s="604"/>
      <c r="EL8" s="604"/>
      <c r="EM8" s="604"/>
      <c r="EN8" s="604"/>
      <c r="EO8" s="603" t="s">
        <v>416</v>
      </c>
      <c r="EP8" s="604"/>
      <c r="EQ8" s="604"/>
      <c r="ER8" s="604"/>
      <c r="ES8" s="604"/>
      <c r="ET8" s="604"/>
      <c r="EU8" s="604"/>
      <c r="EV8" s="604"/>
    </row>
    <row r="9" spans="1:152" ht="16.5" hidden="1" customHeight="1">
      <c r="B9" s="598"/>
      <c r="C9" s="598"/>
      <c r="D9" s="599" t="s">
        <v>450</v>
      </c>
      <c r="E9" s="603" t="s">
        <v>415</v>
      </c>
      <c r="F9" s="605"/>
      <c r="G9" s="605">
        <v>120</v>
      </c>
      <c r="H9" s="605">
        <v>98</v>
      </c>
      <c r="I9" s="600">
        <v>120</v>
      </c>
      <c r="J9" s="601">
        <f t="shared" si="0"/>
        <v>108</v>
      </c>
      <c r="K9" s="590">
        <v>8</v>
      </c>
      <c r="L9" s="590">
        <v>16</v>
      </c>
      <c r="M9" s="590">
        <v>20</v>
      </c>
      <c r="N9" s="590">
        <v>25</v>
      </c>
      <c r="O9" s="590">
        <v>23</v>
      </c>
      <c r="P9" s="590">
        <v>16</v>
      </c>
      <c r="Q9" s="600">
        <v>120</v>
      </c>
      <c r="R9" s="601">
        <f>SUM(S9:X9)</f>
        <v>125</v>
      </c>
      <c r="S9" s="590">
        <v>9</v>
      </c>
      <c r="T9" s="590">
        <v>22</v>
      </c>
      <c r="U9" s="590">
        <v>24</v>
      </c>
      <c r="V9" s="590">
        <v>23</v>
      </c>
      <c r="W9" s="590">
        <v>25</v>
      </c>
      <c r="X9" s="590">
        <v>22</v>
      </c>
      <c r="Y9" s="603" t="s">
        <v>415</v>
      </c>
      <c r="Z9" s="603"/>
      <c r="AA9" s="603"/>
      <c r="AB9" s="603"/>
      <c r="AC9" s="603"/>
      <c r="AD9" s="603"/>
      <c r="AE9" s="603"/>
      <c r="AF9" s="603"/>
      <c r="AG9" s="603" t="s">
        <v>415</v>
      </c>
      <c r="AH9" s="603"/>
      <c r="AI9" s="603"/>
      <c r="AJ9" s="603"/>
      <c r="AK9" s="603"/>
      <c r="AL9" s="603"/>
      <c r="AM9" s="603"/>
      <c r="AN9" s="603"/>
      <c r="AO9" s="603" t="s">
        <v>415</v>
      </c>
      <c r="AP9" s="603"/>
      <c r="AQ9" s="603"/>
      <c r="AR9" s="603"/>
      <c r="AS9" s="603"/>
      <c r="AT9" s="603"/>
      <c r="AU9" s="603"/>
      <c r="AV9" s="603"/>
      <c r="AW9" s="603" t="s">
        <v>415</v>
      </c>
      <c r="AX9" s="603"/>
      <c r="AY9" s="603"/>
      <c r="AZ9" s="603"/>
      <c r="BA9" s="603"/>
      <c r="BB9" s="603"/>
      <c r="BC9" s="603"/>
      <c r="BD9" s="603"/>
      <c r="BE9" s="603" t="s">
        <v>415</v>
      </c>
      <c r="BF9" s="603"/>
      <c r="BG9" s="603"/>
      <c r="BH9" s="603"/>
      <c r="BI9" s="603"/>
      <c r="BJ9" s="603"/>
      <c r="BK9" s="603"/>
      <c r="BL9" s="603"/>
      <c r="BM9" s="603" t="s">
        <v>415</v>
      </c>
      <c r="BN9" s="603"/>
      <c r="BO9" s="603"/>
      <c r="BP9" s="603"/>
      <c r="BQ9" s="603"/>
      <c r="BR9" s="603"/>
      <c r="BS9" s="603"/>
      <c r="BT9" s="603"/>
      <c r="BU9" s="603" t="s">
        <v>415</v>
      </c>
      <c r="BV9" s="603"/>
      <c r="BW9" s="603"/>
      <c r="BX9" s="603"/>
      <c r="BY9" s="603"/>
      <c r="BZ9" s="603"/>
      <c r="CA9" s="603"/>
      <c r="CB9" s="603"/>
      <c r="CC9" s="603" t="s">
        <v>415</v>
      </c>
      <c r="CD9" s="603"/>
      <c r="CE9" s="603"/>
      <c r="CF9" s="603"/>
      <c r="CG9" s="603"/>
      <c r="CH9" s="603"/>
      <c r="CI9" s="603"/>
      <c r="CJ9" s="603"/>
      <c r="CK9" s="603" t="s">
        <v>415</v>
      </c>
      <c r="CL9" s="603"/>
      <c r="CM9" s="603"/>
      <c r="CN9" s="603"/>
      <c r="CO9" s="603"/>
      <c r="CP9" s="603"/>
      <c r="CQ9" s="603"/>
      <c r="CR9" s="603"/>
      <c r="CS9" s="603" t="s">
        <v>415</v>
      </c>
      <c r="CT9" s="603"/>
      <c r="CU9" s="603"/>
      <c r="CV9" s="603"/>
      <c r="CW9" s="603"/>
      <c r="CX9" s="603"/>
      <c r="CY9" s="603"/>
      <c r="CZ9" s="603"/>
      <c r="DA9" s="603" t="s">
        <v>415</v>
      </c>
      <c r="DB9" s="601"/>
      <c r="DC9" s="603"/>
      <c r="DD9" s="603"/>
      <c r="DE9" s="603"/>
      <c r="DF9" s="603"/>
      <c r="DG9" s="603"/>
      <c r="DH9" s="603"/>
      <c r="DI9" s="603" t="s">
        <v>415</v>
      </c>
      <c r="DJ9" s="603"/>
      <c r="DK9" s="603"/>
      <c r="DL9" s="603"/>
      <c r="DM9" s="603"/>
      <c r="DN9" s="603"/>
      <c r="DO9" s="603"/>
      <c r="DP9" s="603"/>
      <c r="DQ9" s="603" t="s">
        <v>415</v>
      </c>
      <c r="DR9" s="603"/>
      <c r="DS9" s="603"/>
      <c r="DT9" s="603"/>
      <c r="DU9" s="603"/>
      <c r="DV9" s="603"/>
      <c r="DW9" s="603"/>
      <c r="DX9" s="603"/>
      <c r="DY9" s="603" t="s">
        <v>415</v>
      </c>
      <c r="DZ9" s="603"/>
      <c r="EA9" s="603"/>
      <c r="EB9" s="603"/>
      <c r="EC9" s="603"/>
      <c r="ED9" s="603"/>
      <c r="EE9" s="603"/>
      <c r="EF9" s="603"/>
      <c r="EG9" s="603" t="s">
        <v>415</v>
      </c>
      <c r="EH9" s="603"/>
      <c r="EI9" s="603"/>
      <c r="EJ9" s="603"/>
      <c r="EK9" s="603"/>
      <c r="EL9" s="603"/>
      <c r="EM9" s="603"/>
      <c r="EN9" s="603"/>
      <c r="EO9" s="603" t="s">
        <v>416</v>
      </c>
      <c r="EP9" s="604"/>
      <c r="EQ9" s="603"/>
      <c r="ER9" s="603"/>
      <c r="ES9" s="603"/>
      <c r="ET9" s="603"/>
      <c r="EU9" s="603"/>
      <c r="EV9" s="603"/>
    </row>
    <row r="10" spans="1:152" ht="15" customHeight="1">
      <c r="B10" s="598"/>
      <c r="C10" s="598"/>
      <c r="D10" s="599" t="s">
        <v>451</v>
      </c>
      <c r="E10" s="600">
        <v>120</v>
      </c>
      <c r="F10" s="600">
        <v>116</v>
      </c>
      <c r="G10" s="600">
        <v>120</v>
      </c>
      <c r="H10" s="600">
        <v>116</v>
      </c>
      <c r="I10" s="600">
        <v>120</v>
      </c>
      <c r="J10" s="601">
        <f t="shared" si="0"/>
        <v>105</v>
      </c>
      <c r="K10" s="601">
        <v>5</v>
      </c>
      <c r="L10" s="602">
        <v>11</v>
      </c>
      <c r="M10" s="599">
        <v>23</v>
      </c>
      <c r="N10" s="599">
        <v>27</v>
      </c>
      <c r="O10" s="599">
        <v>23</v>
      </c>
      <c r="P10" s="599">
        <v>16</v>
      </c>
      <c r="Q10" s="600">
        <v>120</v>
      </c>
      <c r="R10" s="601">
        <f t="shared" si="1"/>
        <v>108</v>
      </c>
      <c r="S10" s="601">
        <v>5</v>
      </c>
      <c r="T10" s="602">
        <v>14</v>
      </c>
      <c r="U10" s="599">
        <v>16</v>
      </c>
      <c r="V10" s="599">
        <v>28</v>
      </c>
      <c r="W10" s="599">
        <v>25</v>
      </c>
      <c r="X10" s="599">
        <v>20</v>
      </c>
      <c r="Y10" s="600">
        <v>120</v>
      </c>
      <c r="Z10" s="601">
        <f t="shared" si="2"/>
        <v>101</v>
      </c>
      <c r="AA10" s="601">
        <v>3</v>
      </c>
      <c r="AB10" s="602">
        <v>14</v>
      </c>
      <c r="AC10" s="599">
        <v>26</v>
      </c>
      <c r="AD10" s="599">
        <v>20</v>
      </c>
      <c r="AE10" s="599">
        <v>24</v>
      </c>
      <c r="AF10" s="599">
        <v>14</v>
      </c>
      <c r="AG10" s="600">
        <v>120</v>
      </c>
      <c r="AH10" s="601">
        <f>SUM(AI10:AN10)</f>
        <v>100</v>
      </c>
      <c r="AI10" s="601">
        <v>4</v>
      </c>
      <c r="AJ10" s="602">
        <v>11</v>
      </c>
      <c r="AK10" s="599">
        <v>23</v>
      </c>
      <c r="AL10" s="599">
        <v>28</v>
      </c>
      <c r="AM10" s="599">
        <v>23</v>
      </c>
      <c r="AN10" s="599">
        <v>11</v>
      </c>
      <c r="AO10" s="600">
        <v>120</v>
      </c>
      <c r="AP10" s="601">
        <f>SUM(AQ10:AV10)</f>
        <v>99</v>
      </c>
      <c r="AQ10" s="601">
        <v>3</v>
      </c>
      <c r="AR10" s="602">
        <v>9</v>
      </c>
      <c r="AS10" s="599">
        <v>24</v>
      </c>
      <c r="AT10" s="599">
        <v>29</v>
      </c>
      <c r="AU10" s="599">
        <v>19</v>
      </c>
      <c r="AV10" s="599">
        <v>15</v>
      </c>
      <c r="AW10" s="600">
        <v>120</v>
      </c>
      <c r="AX10" s="601">
        <f>SUM(AY10:BD10)</f>
        <v>118</v>
      </c>
      <c r="AY10" s="601">
        <v>7</v>
      </c>
      <c r="AZ10" s="602">
        <v>17</v>
      </c>
      <c r="BA10" s="599">
        <v>24</v>
      </c>
      <c r="BB10" s="599">
        <v>31</v>
      </c>
      <c r="BC10" s="599">
        <v>30</v>
      </c>
      <c r="BD10" s="599">
        <v>9</v>
      </c>
      <c r="BE10" s="600">
        <v>150</v>
      </c>
      <c r="BF10" s="601">
        <f>SUM(BG10:BL10)</f>
        <v>129</v>
      </c>
      <c r="BG10" s="601">
        <v>5</v>
      </c>
      <c r="BH10" s="602">
        <v>16</v>
      </c>
      <c r="BI10" s="599">
        <v>28</v>
      </c>
      <c r="BJ10" s="599">
        <v>28</v>
      </c>
      <c r="BK10" s="599">
        <v>26</v>
      </c>
      <c r="BL10" s="599">
        <v>26</v>
      </c>
      <c r="BM10" s="600">
        <v>150</v>
      </c>
      <c r="BN10" s="601">
        <f>SUM(BO10:BT10)</f>
        <v>112</v>
      </c>
      <c r="BO10" s="601">
        <v>1</v>
      </c>
      <c r="BP10" s="602">
        <v>15</v>
      </c>
      <c r="BQ10" s="599">
        <v>24</v>
      </c>
      <c r="BR10" s="599">
        <v>26</v>
      </c>
      <c r="BS10" s="599">
        <v>24</v>
      </c>
      <c r="BT10" s="599">
        <v>22</v>
      </c>
      <c r="BU10" s="600">
        <v>150</v>
      </c>
      <c r="BV10" s="601">
        <f>SUM(BW10:CB10)</f>
        <v>121</v>
      </c>
      <c r="BW10" s="601">
        <v>4</v>
      </c>
      <c r="BX10" s="602">
        <v>22</v>
      </c>
      <c r="BY10" s="599">
        <v>27</v>
      </c>
      <c r="BZ10" s="599">
        <v>22</v>
      </c>
      <c r="CA10" s="599">
        <v>24</v>
      </c>
      <c r="CB10" s="599">
        <v>22</v>
      </c>
      <c r="CC10" s="600">
        <v>150</v>
      </c>
      <c r="CD10" s="601">
        <f>SUM(CE10:CJ10)</f>
        <v>122</v>
      </c>
      <c r="CE10" s="601">
        <v>4</v>
      </c>
      <c r="CF10" s="602">
        <v>21</v>
      </c>
      <c r="CG10" s="599">
        <v>28</v>
      </c>
      <c r="CH10" s="599">
        <v>26</v>
      </c>
      <c r="CI10" s="599">
        <v>20</v>
      </c>
      <c r="CJ10" s="599">
        <v>23</v>
      </c>
      <c r="CK10" s="600">
        <v>150</v>
      </c>
      <c r="CL10" s="601">
        <f>SUM(CM10:CR10)</f>
        <v>130</v>
      </c>
      <c r="CM10" s="601">
        <v>4</v>
      </c>
      <c r="CN10" s="602">
        <v>18</v>
      </c>
      <c r="CO10" s="599">
        <v>38</v>
      </c>
      <c r="CP10" s="599">
        <v>25</v>
      </c>
      <c r="CQ10" s="599">
        <v>26</v>
      </c>
      <c r="CR10" s="599">
        <v>19</v>
      </c>
      <c r="CS10" s="600">
        <v>150</v>
      </c>
      <c r="CT10" s="601">
        <f>SUM(CU10:CZ10)</f>
        <v>138</v>
      </c>
      <c r="CU10" s="601">
        <v>5</v>
      </c>
      <c r="CV10" s="602">
        <v>16</v>
      </c>
      <c r="CW10" s="599">
        <v>23</v>
      </c>
      <c r="CX10" s="599">
        <v>38</v>
      </c>
      <c r="CY10" s="599">
        <v>29</v>
      </c>
      <c r="CZ10" s="599">
        <v>27</v>
      </c>
      <c r="DA10" s="600">
        <v>150</v>
      </c>
      <c r="DB10" s="601">
        <f>SUM(DC10:DH10)</f>
        <v>129</v>
      </c>
      <c r="DC10" s="601">
        <v>5</v>
      </c>
      <c r="DD10" s="602">
        <v>18</v>
      </c>
      <c r="DE10" s="599">
        <v>25</v>
      </c>
      <c r="DF10" s="599">
        <v>18</v>
      </c>
      <c r="DG10" s="599">
        <v>40</v>
      </c>
      <c r="DH10" s="599">
        <v>23</v>
      </c>
      <c r="DI10" s="600">
        <v>150</v>
      </c>
      <c r="DJ10" s="601">
        <f>SUM(DK10:DP10)</f>
        <v>128</v>
      </c>
      <c r="DK10" s="601">
        <v>4</v>
      </c>
      <c r="DL10" s="602">
        <v>19</v>
      </c>
      <c r="DM10" s="599">
        <v>23</v>
      </c>
      <c r="DN10" s="599">
        <v>24</v>
      </c>
      <c r="DO10" s="599">
        <v>19</v>
      </c>
      <c r="DP10" s="599">
        <v>39</v>
      </c>
      <c r="DQ10" s="600">
        <v>150</v>
      </c>
      <c r="DR10" s="601">
        <f>SUM(DS10:DX10)</f>
        <v>97</v>
      </c>
      <c r="DS10" s="601">
        <v>4</v>
      </c>
      <c r="DT10" s="602">
        <v>18</v>
      </c>
      <c r="DU10" s="599">
        <v>24</v>
      </c>
      <c r="DV10" s="599">
        <v>16</v>
      </c>
      <c r="DW10" s="599">
        <v>20</v>
      </c>
      <c r="DX10" s="599">
        <v>15</v>
      </c>
      <c r="DY10" s="600">
        <v>150</v>
      </c>
      <c r="DZ10" s="601">
        <f>SUM(EA10:EF10)</f>
        <v>121</v>
      </c>
      <c r="EA10" s="601">
        <v>2</v>
      </c>
      <c r="EB10" s="602">
        <v>32</v>
      </c>
      <c r="EC10" s="599">
        <v>31</v>
      </c>
      <c r="ED10" s="599">
        <v>19</v>
      </c>
      <c r="EE10" s="599">
        <v>16</v>
      </c>
      <c r="EF10" s="599">
        <v>21</v>
      </c>
      <c r="EG10" s="600">
        <v>150</v>
      </c>
      <c r="EH10" s="601">
        <f t="shared" ref="EH10:EH14" si="3">SUM(EI10:EN10)</f>
        <v>111</v>
      </c>
      <c r="EI10" s="601">
        <v>0</v>
      </c>
      <c r="EJ10" s="602">
        <v>20</v>
      </c>
      <c r="EK10" s="599">
        <v>39</v>
      </c>
      <c r="EL10" s="599">
        <v>18</v>
      </c>
      <c r="EM10" s="599">
        <v>18</v>
      </c>
      <c r="EN10" s="599">
        <v>16</v>
      </c>
      <c r="EO10" s="600">
        <v>150</v>
      </c>
      <c r="EP10" s="601">
        <f>SUM(EQ10:EV10)</f>
        <v>109</v>
      </c>
      <c r="EQ10" s="601">
        <v>2</v>
      </c>
      <c r="ER10" s="602">
        <v>25</v>
      </c>
      <c r="ES10" s="599">
        <v>25</v>
      </c>
      <c r="ET10" s="599">
        <v>23</v>
      </c>
      <c r="EU10" s="599">
        <v>17</v>
      </c>
      <c r="EV10" s="599">
        <v>17</v>
      </c>
    </row>
    <row r="11" spans="1:152" ht="13.5" hidden="1" customHeight="1">
      <c r="B11" s="598"/>
      <c r="C11" s="598"/>
      <c r="D11" s="599" t="s">
        <v>452</v>
      </c>
      <c r="E11" s="600">
        <v>120</v>
      </c>
      <c r="F11" s="600">
        <v>94</v>
      </c>
      <c r="G11" s="600">
        <v>120</v>
      </c>
      <c r="H11" s="600">
        <v>82</v>
      </c>
      <c r="I11" s="600">
        <v>120</v>
      </c>
      <c r="J11" s="601">
        <f t="shared" si="0"/>
        <v>88</v>
      </c>
      <c r="K11" s="601">
        <v>0</v>
      </c>
      <c r="L11" s="602">
        <v>8</v>
      </c>
      <c r="M11" s="599">
        <v>19</v>
      </c>
      <c r="N11" s="599">
        <v>23</v>
      </c>
      <c r="O11" s="599">
        <v>26</v>
      </c>
      <c r="P11" s="599">
        <v>12</v>
      </c>
      <c r="Q11" s="600">
        <v>120</v>
      </c>
      <c r="R11" s="601">
        <f t="shared" si="1"/>
        <v>81</v>
      </c>
      <c r="S11" s="601">
        <v>1</v>
      </c>
      <c r="T11" s="602">
        <v>8</v>
      </c>
      <c r="U11" s="599">
        <v>20</v>
      </c>
      <c r="V11" s="599">
        <v>22</v>
      </c>
      <c r="W11" s="599">
        <v>23</v>
      </c>
      <c r="X11" s="599">
        <v>7</v>
      </c>
      <c r="Y11" s="600">
        <v>120</v>
      </c>
      <c r="Z11" s="601">
        <f t="shared" si="2"/>
        <v>89</v>
      </c>
      <c r="AA11" s="601">
        <v>0</v>
      </c>
      <c r="AB11" s="602">
        <v>11</v>
      </c>
      <c r="AC11" s="599">
        <v>16</v>
      </c>
      <c r="AD11" s="599">
        <v>24</v>
      </c>
      <c r="AE11" s="599">
        <v>23</v>
      </c>
      <c r="AF11" s="599">
        <v>15</v>
      </c>
      <c r="AG11" s="600">
        <v>120</v>
      </c>
      <c r="AH11" s="601">
        <f>SUM(AI11:AN11)</f>
        <v>78</v>
      </c>
      <c r="AI11" s="601">
        <v>0</v>
      </c>
      <c r="AJ11" s="602">
        <v>8</v>
      </c>
      <c r="AK11" s="599">
        <v>24</v>
      </c>
      <c r="AL11" s="599">
        <v>16</v>
      </c>
      <c r="AM11" s="599">
        <v>22</v>
      </c>
      <c r="AN11" s="599">
        <v>8</v>
      </c>
      <c r="AO11" s="600">
        <v>120</v>
      </c>
      <c r="AP11" s="601">
        <f>SUM(AQ11:AV11)</f>
        <v>76</v>
      </c>
      <c r="AQ11" s="601">
        <v>1</v>
      </c>
      <c r="AR11" s="602">
        <v>6</v>
      </c>
      <c r="AS11" s="599">
        <v>17</v>
      </c>
      <c r="AT11" s="599">
        <v>29</v>
      </c>
      <c r="AU11" s="599">
        <v>15</v>
      </c>
      <c r="AV11" s="599">
        <v>8</v>
      </c>
      <c r="AW11" s="600">
        <v>120</v>
      </c>
      <c r="AX11" s="601">
        <f>SUM(AY11:BD11)</f>
        <v>73</v>
      </c>
      <c r="AY11" s="601">
        <v>0</v>
      </c>
      <c r="AZ11" s="602">
        <v>11</v>
      </c>
      <c r="BA11" s="599">
        <v>13</v>
      </c>
      <c r="BB11" s="599">
        <v>20</v>
      </c>
      <c r="BC11" s="599">
        <v>25</v>
      </c>
      <c r="BD11" s="599">
        <v>4</v>
      </c>
      <c r="BE11" s="600">
        <v>120</v>
      </c>
      <c r="BF11" s="601">
        <f>SUM(BG11:BL11)</f>
        <v>98</v>
      </c>
      <c r="BG11" s="601">
        <v>2</v>
      </c>
      <c r="BH11" s="602">
        <v>13</v>
      </c>
      <c r="BI11" s="599">
        <v>21</v>
      </c>
      <c r="BJ11" s="599">
        <v>17</v>
      </c>
      <c r="BK11" s="599">
        <v>20</v>
      </c>
      <c r="BL11" s="599">
        <v>25</v>
      </c>
      <c r="BM11" s="600">
        <v>120</v>
      </c>
      <c r="BN11" s="601">
        <f>SUM(BO11:BT11)</f>
        <v>90</v>
      </c>
      <c r="BO11" s="601">
        <v>2</v>
      </c>
      <c r="BP11" s="602">
        <v>11</v>
      </c>
      <c r="BQ11" s="599">
        <v>18</v>
      </c>
      <c r="BR11" s="599">
        <v>24</v>
      </c>
      <c r="BS11" s="599">
        <v>15</v>
      </c>
      <c r="BT11" s="599">
        <v>20</v>
      </c>
      <c r="BU11" s="600">
        <v>120</v>
      </c>
      <c r="BV11" s="601">
        <f>SUM(BW11:CB11)</f>
        <v>95</v>
      </c>
      <c r="BW11" s="601">
        <v>6</v>
      </c>
      <c r="BX11" s="602">
        <v>15</v>
      </c>
      <c r="BY11" s="599">
        <v>17</v>
      </c>
      <c r="BZ11" s="599">
        <v>20</v>
      </c>
      <c r="CA11" s="599">
        <v>23</v>
      </c>
      <c r="CB11" s="599">
        <v>14</v>
      </c>
      <c r="CC11" s="600">
        <v>120</v>
      </c>
      <c r="CD11" s="601">
        <f>SUM(CE11:CJ11)</f>
        <v>100</v>
      </c>
      <c r="CE11" s="601">
        <v>3</v>
      </c>
      <c r="CF11" s="602">
        <v>15</v>
      </c>
      <c r="CG11" s="599">
        <v>23</v>
      </c>
      <c r="CH11" s="599">
        <v>19</v>
      </c>
      <c r="CI11" s="599">
        <v>18</v>
      </c>
      <c r="CJ11" s="599">
        <v>22</v>
      </c>
      <c r="CK11" s="603" t="s">
        <v>453</v>
      </c>
      <c r="CL11" s="604" t="s">
        <v>415</v>
      </c>
      <c r="CM11" s="604" t="s">
        <v>415</v>
      </c>
      <c r="CN11" s="604" t="s">
        <v>415</v>
      </c>
      <c r="CO11" s="604" t="s">
        <v>415</v>
      </c>
      <c r="CP11" s="604" t="s">
        <v>415</v>
      </c>
      <c r="CQ11" s="604" t="s">
        <v>415</v>
      </c>
      <c r="CR11" s="604" t="s">
        <v>415</v>
      </c>
      <c r="CS11" s="604" t="s">
        <v>415</v>
      </c>
      <c r="CT11" s="604" t="s">
        <v>415</v>
      </c>
      <c r="CU11" s="604" t="s">
        <v>415</v>
      </c>
      <c r="CV11" s="604" t="s">
        <v>415</v>
      </c>
      <c r="CW11" s="604" t="s">
        <v>415</v>
      </c>
      <c r="CX11" s="604" t="s">
        <v>415</v>
      </c>
      <c r="CY11" s="604" t="s">
        <v>415</v>
      </c>
      <c r="CZ11" s="604" t="s">
        <v>415</v>
      </c>
      <c r="DA11" s="604" t="s">
        <v>416</v>
      </c>
      <c r="DB11" s="604" t="s">
        <v>415</v>
      </c>
      <c r="DC11" s="604" t="s">
        <v>416</v>
      </c>
      <c r="DD11" s="604" t="s">
        <v>416</v>
      </c>
      <c r="DE11" s="604" t="s">
        <v>416</v>
      </c>
      <c r="DF11" s="604" t="s">
        <v>416</v>
      </c>
      <c r="DG11" s="604" t="s">
        <v>416</v>
      </c>
      <c r="DH11" s="604" t="s">
        <v>415</v>
      </c>
      <c r="DI11" s="604" t="s">
        <v>416</v>
      </c>
      <c r="DJ11" s="604" t="s">
        <v>415</v>
      </c>
      <c r="DK11" s="604" t="s">
        <v>415</v>
      </c>
      <c r="DL11" s="604" t="s">
        <v>415</v>
      </c>
      <c r="DM11" s="604" t="s">
        <v>415</v>
      </c>
      <c r="DN11" s="604" t="s">
        <v>415</v>
      </c>
      <c r="DO11" s="604" t="s">
        <v>415</v>
      </c>
      <c r="DP11" s="604" t="s">
        <v>415</v>
      </c>
      <c r="DQ11" s="604" t="s">
        <v>416</v>
      </c>
      <c r="DR11" s="604" t="s">
        <v>415</v>
      </c>
      <c r="DS11" s="604" t="s">
        <v>415</v>
      </c>
      <c r="DT11" s="604" t="s">
        <v>415</v>
      </c>
      <c r="DU11" s="604" t="s">
        <v>415</v>
      </c>
      <c r="DV11" s="604" t="s">
        <v>415</v>
      </c>
      <c r="DW11" s="604" t="s">
        <v>415</v>
      </c>
      <c r="DX11" s="604" t="s">
        <v>415</v>
      </c>
      <c r="DY11" s="604" t="s">
        <v>416</v>
      </c>
      <c r="DZ11" s="604" t="s">
        <v>415</v>
      </c>
      <c r="EA11" s="604" t="s">
        <v>415</v>
      </c>
      <c r="EB11" s="604" t="s">
        <v>415</v>
      </c>
      <c r="EC11" s="604" t="s">
        <v>415</v>
      </c>
      <c r="ED11" s="604" t="s">
        <v>415</v>
      </c>
      <c r="EE11" s="604" t="s">
        <v>415</v>
      </c>
      <c r="EF11" s="604" t="s">
        <v>415</v>
      </c>
      <c r="EG11" s="604" t="s">
        <v>416</v>
      </c>
      <c r="EH11" s="604" t="s">
        <v>416</v>
      </c>
      <c r="EI11" s="604" t="s">
        <v>416</v>
      </c>
      <c r="EJ11" s="604" t="s">
        <v>416</v>
      </c>
      <c r="EK11" s="604" t="s">
        <v>416</v>
      </c>
      <c r="EL11" s="604" t="s">
        <v>416</v>
      </c>
      <c r="EM11" s="604" t="s">
        <v>416</v>
      </c>
      <c r="EN11" s="604" t="s">
        <v>416</v>
      </c>
      <c r="EO11" s="604" t="s">
        <v>416</v>
      </c>
      <c r="EP11" s="604" t="s">
        <v>416</v>
      </c>
      <c r="EQ11" s="604"/>
      <c r="ER11" s="604"/>
      <c r="ES11" s="604"/>
      <c r="ET11" s="604"/>
      <c r="EU11" s="604"/>
      <c r="EV11" s="604"/>
    </row>
    <row r="12" spans="1:152" ht="13.5" hidden="1" customHeight="1">
      <c r="B12" s="598"/>
      <c r="C12" s="598"/>
      <c r="D12" s="599" t="s">
        <v>454</v>
      </c>
      <c r="E12" s="600">
        <v>70</v>
      </c>
      <c r="F12" s="600">
        <v>50</v>
      </c>
      <c r="G12" s="600">
        <v>70</v>
      </c>
      <c r="H12" s="600">
        <v>55</v>
      </c>
      <c r="I12" s="600">
        <v>70</v>
      </c>
      <c r="J12" s="601">
        <f t="shared" si="0"/>
        <v>49</v>
      </c>
      <c r="K12" s="601">
        <v>0</v>
      </c>
      <c r="L12" s="602">
        <v>3</v>
      </c>
      <c r="M12" s="599">
        <v>9</v>
      </c>
      <c r="N12" s="599">
        <v>17</v>
      </c>
      <c r="O12" s="599">
        <v>13</v>
      </c>
      <c r="P12" s="599">
        <v>7</v>
      </c>
      <c r="Q12" s="600">
        <v>70</v>
      </c>
      <c r="R12" s="601">
        <f t="shared" si="1"/>
        <v>55</v>
      </c>
      <c r="S12" s="601">
        <v>0</v>
      </c>
      <c r="T12" s="602">
        <v>7</v>
      </c>
      <c r="U12" s="599">
        <v>12</v>
      </c>
      <c r="V12" s="599">
        <v>12</v>
      </c>
      <c r="W12" s="599">
        <v>18</v>
      </c>
      <c r="X12" s="599">
        <v>6</v>
      </c>
      <c r="Y12" s="600">
        <v>70</v>
      </c>
      <c r="Z12" s="601">
        <f t="shared" si="2"/>
        <v>49</v>
      </c>
      <c r="AA12" s="601">
        <v>0</v>
      </c>
      <c r="AB12" s="602">
        <v>6</v>
      </c>
      <c r="AC12" s="599">
        <v>13</v>
      </c>
      <c r="AD12" s="599">
        <v>15</v>
      </c>
      <c r="AE12" s="599">
        <v>12</v>
      </c>
      <c r="AF12" s="599">
        <v>3</v>
      </c>
      <c r="AG12" s="600">
        <v>70</v>
      </c>
      <c r="AH12" s="601">
        <f>SUM(AI12:AN12)</f>
        <v>48</v>
      </c>
      <c r="AI12" s="601">
        <v>0</v>
      </c>
      <c r="AJ12" s="602">
        <v>5</v>
      </c>
      <c r="AK12" s="599">
        <v>13</v>
      </c>
      <c r="AL12" s="599">
        <v>11</v>
      </c>
      <c r="AM12" s="599">
        <v>16</v>
      </c>
      <c r="AN12" s="599">
        <v>3</v>
      </c>
      <c r="AO12" s="600">
        <v>70</v>
      </c>
      <c r="AP12" s="601">
        <f>SUM(AQ12:AV12)</f>
        <v>46</v>
      </c>
      <c r="AQ12" s="601">
        <v>0</v>
      </c>
      <c r="AR12" s="602">
        <v>5</v>
      </c>
      <c r="AS12" s="599">
        <v>8</v>
      </c>
      <c r="AT12" s="599">
        <v>15</v>
      </c>
      <c r="AU12" s="599">
        <v>11</v>
      </c>
      <c r="AV12" s="599">
        <v>7</v>
      </c>
      <c r="AW12" s="600">
        <v>70</v>
      </c>
      <c r="AX12" s="601">
        <f>SUM(AY12:BD12)</f>
        <v>40</v>
      </c>
      <c r="AY12" s="601">
        <v>0</v>
      </c>
      <c r="AZ12" s="602">
        <v>6</v>
      </c>
      <c r="BA12" s="599">
        <v>8</v>
      </c>
      <c r="BB12" s="599">
        <v>10</v>
      </c>
      <c r="BC12" s="599">
        <v>11</v>
      </c>
      <c r="BD12" s="599">
        <v>5</v>
      </c>
      <c r="BE12" s="600">
        <v>70</v>
      </c>
      <c r="BF12" s="601">
        <f>SUM(BG12:BL12)</f>
        <v>47</v>
      </c>
      <c r="BG12" s="601">
        <v>1</v>
      </c>
      <c r="BH12" s="602">
        <v>11</v>
      </c>
      <c r="BI12" s="599">
        <v>8</v>
      </c>
      <c r="BJ12" s="599">
        <v>8</v>
      </c>
      <c r="BK12" s="599">
        <v>9</v>
      </c>
      <c r="BL12" s="599">
        <v>10</v>
      </c>
      <c r="BM12" s="600">
        <v>70</v>
      </c>
      <c r="BN12" s="601">
        <f>SUM(BO12:BT12)</f>
        <v>49</v>
      </c>
      <c r="BO12" s="601">
        <v>1</v>
      </c>
      <c r="BP12" s="602">
        <v>8</v>
      </c>
      <c r="BQ12" s="599">
        <v>14</v>
      </c>
      <c r="BR12" s="599">
        <v>8</v>
      </c>
      <c r="BS12" s="599">
        <v>8</v>
      </c>
      <c r="BT12" s="599">
        <v>10</v>
      </c>
      <c r="BU12" s="600">
        <v>70</v>
      </c>
      <c r="BV12" s="601">
        <f>SUM(BW12:CB12)</f>
        <v>48</v>
      </c>
      <c r="BW12" s="601">
        <v>1</v>
      </c>
      <c r="BX12" s="602">
        <v>6</v>
      </c>
      <c r="BY12" s="599">
        <v>10</v>
      </c>
      <c r="BZ12" s="599">
        <v>16</v>
      </c>
      <c r="CA12" s="599">
        <v>7</v>
      </c>
      <c r="CB12" s="599">
        <v>8</v>
      </c>
      <c r="CC12" s="600">
        <v>70</v>
      </c>
      <c r="CD12" s="601">
        <f>SUM(CE12:CJ12)</f>
        <v>58</v>
      </c>
      <c r="CE12" s="601">
        <v>1</v>
      </c>
      <c r="CF12" s="602">
        <v>13</v>
      </c>
      <c r="CG12" s="599">
        <v>7</v>
      </c>
      <c r="CH12" s="599">
        <v>12</v>
      </c>
      <c r="CI12" s="599">
        <v>17</v>
      </c>
      <c r="CJ12" s="599">
        <v>8</v>
      </c>
      <c r="CK12" s="603" t="s">
        <v>453</v>
      </c>
      <c r="CL12" s="604" t="s">
        <v>415</v>
      </c>
      <c r="CM12" s="604" t="s">
        <v>415</v>
      </c>
      <c r="CN12" s="604" t="s">
        <v>415</v>
      </c>
      <c r="CO12" s="604" t="s">
        <v>415</v>
      </c>
      <c r="CP12" s="604" t="s">
        <v>415</v>
      </c>
      <c r="CQ12" s="604" t="s">
        <v>415</v>
      </c>
      <c r="CR12" s="604" t="s">
        <v>415</v>
      </c>
      <c r="CS12" s="604" t="s">
        <v>415</v>
      </c>
      <c r="CT12" s="604" t="s">
        <v>415</v>
      </c>
      <c r="CU12" s="604" t="s">
        <v>415</v>
      </c>
      <c r="CV12" s="604" t="s">
        <v>415</v>
      </c>
      <c r="CW12" s="604" t="s">
        <v>415</v>
      </c>
      <c r="CX12" s="604" t="s">
        <v>415</v>
      </c>
      <c r="CY12" s="604" t="s">
        <v>415</v>
      </c>
      <c r="CZ12" s="604" t="s">
        <v>415</v>
      </c>
      <c r="DA12" s="604" t="s">
        <v>416</v>
      </c>
      <c r="DB12" s="604" t="s">
        <v>415</v>
      </c>
      <c r="DC12" s="604" t="s">
        <v>416</v>
      </c>
      <c r="DD12" s="604" t="s">
        <v>416</v>
      </c>
      <c r="DE12" s="604" t="s">
        <v>416</v>
      </c>
      <c r="DF12" s="604" t="s">
        <v>416</v>
      </c>
      <c r="DG12" s="604" t="s">
        <v>416</v>
      </c>
      <c r="DH12" s="604" t="s">
        <v>416</v>
      </c>
      <c r="DI12" s="604" t="s">
        <v>416</v>
      </c>
      <c r="DJ12" s="604" t="s">
        <v>415</v>
      </c>
      <c r="DK12" s="604" t="s">
        <v>415</v>
      </c>
      <c r="DL12" s="604" t="s">
        <v>415</v>
      </c>
      <c r="DM12" s="604" t="s">
        <v>415</v>
      </c>
      <c r="DN12" s="604" t="s">
        <v>415</v>
      </c>
      <c r="DO12" s="604" t="s">
        <v>415</v>
      </c>
      <c r="DP12" s="604" t="s">
        <v>415</v>
      </c>
      <c r="DQ12" s="604" t="s">
        <v>416</v>
      </c>
      <c r="DR12" s="604" t="s">
        <v>415</v>
      </c>
      <c r="DS12" s="604" t="s">
        <v>415</v>
      </c>
      <c r="DT12" s="604" t="s">
        <v>415</v>
      </c>
      <c r="DU12" s="604" t="s">
        <v>415</v>
      </c>
      <c r="DV12" s="604" t="s">
        <v>415</v>
      </c>
      <c r="DW12" s="604" t="s">
        <v>415</v>
      </c>
      <c r="DX12" s="604" t="s">
        <v>415</v>
      </c>
      <c r="DY12" s="604" t="s">
        <v>416</v>
      </c>
      <c r="DZ12" s="604" t="s">
        <v>415</v>
      </c>
      <c r="EA12" s="604" t="s">
        <v>415</v>
      </c>
      <c r="EB12" s="604" t="s">
        <v>415</v>
      </c>
      <c r="EC12" s="604" t="s">
        <v>415</v>
      </c>
      <c r="ED12" s="604" t="s">
        <v>415</v>
      </c>
      <c r="EE12" s="604" t="s">
        <v>415</v>
      </c>
      <c r="EF12" s="604" t="s">
        <v>415</v>
      </c>
      <c r="EG12" s="604" t="s">
        <v>416</v>
      </c>
      <c r="EH12" s="604" t="s">
        <v>416</v>
      </c>
      <c r="EI12" s="604" t="s">
        <v>416</v>
      </c>
      <c r="EJ12" s="604" t="s">
        <v>416</v>
      </c>
      <c r="EK12" s="604" t="s">
        <v>416</v>
      </c>
      <c r="EL12" s="604" t="s">
        <v>416</v>
      </c>
      <c r="EM12" s="604" t="s">
        <v>416</v>
      </c>
      <c r="EN12" s="604" t="s">
        <v>416</v>
      </c>
      <c r="EO12" s="604" t="s">
        <v>416</v>
      </c>
      <c r="EP12" s="604" t="s">
        <v>416</v>
      </c>
      <c r="EQ12" s="604"/>
      <c r="ER12" s="604"/>
      <c r="ES12" s="604"/>
      <c r="ET12" s="604"/>
      <c r="EU12" s="604"/>
      <c r="EV12" s="604"/>
    </row>
    <row r="13" spans="1:152" ht="15" customHeight="1">
      <c r="B13" s="598"/>
      <c r="C13" s="598"/>
      <c r="D13" s="599" t="s">
        <v>455</v>
      </c>
      <c r="E13" s="603" t="s">
        <v>416</v>
      </c>
      <c r="F13" s="600"/>
      <c r="G13" s="600"/>
      <c r="H13" s="600"/>
      <c r="I13" s="600"/>
      <c r="J13" s="601"/>
      <c r="K13" s="601"/>
      <c r="L13" s="602"/>
      <c r="M13" s="599"/>
      <c r="N13" s="599"/>
      <c r="O13" s="599"/>
      <c r="P13" s="599"/>
      <c r="Q13" s="600"/>
      <c r="R13" s="601"/>
      <c r="S13" s="601"/>
      <c r="T13" s="602"/>
      <c r="U13" s="599"/>
      <c r="V13" s="599"/>
      <c r="W13" s="599"/>
      <c r="X13" s="599"/>
      <c r="Y13" s="600"/>
      <c r="Z13" s="601"/>
      <c r="AA13" s="601"/>
      <c r="AB13" s="602"/>
      <c r="AC13" s="599"/>
      <c r="AD13" s="599"/>
      <c r="AE13" s="599"/>
      <c r="AF13" s="599"/>
      <c r="AG13" s="600"/>
      <c r="AH13" s="601"/>
      <c r="AI13" s="601"/>
      <c r="AJ13" s="602"/>
      <c r="AK13" s="599"/>
      <c r="AL13" s="599"/>
      <c r="AM13" s="599"/>
      <c r="AN13" s="599"/>
      <c r="AO13" s="600"/>
      <c r="AP13" s="601"/>
      <c r="AQ13" s="601"/>
      <c r="AR13" s="602"/>
      <c r="AS13" s="599"/>
      <c r="AT13" s="599"/>
      <c r="AU13" s="599"/>
      <c r="AV13" s="599"/>
      <c r="AW13" s="600"/>
      <c r="AX13" s="601"/>
      <c r="AY13" s="601"/>
      <c r="AZ13" s="602"/>
      <c r="BA13" s="599"/>
      <c r="BB13" s="599"/>
      <c r="BC13" s="599"/>
      <c r="BD13" s="599"/>
      <c r="BE13" s="603" t="s">
        <v>415</v>
      </c>
      <c r="BF13" s="604"/>
      <c r="BG13" s="604"/>
      <c r="BH13" s="604"/>
      <c r="BI13" s="604"/>
      <c r="BJ13" s="604"/>
      <c r="BK13" s="604"/>
      <c r="BL13" s="604"/>
      <c r="BM13" s="603" t="s">
        <v>415</v>
      </c>
      <c r="BN13" s="604" t="s">
        <v>415</v>
      </c>
      <c r="BO13" s="601"/>
      <c r="BP13" s="602"/>
      <c r="BQ13" s="599"/>
      <c r="BR13" s="599"/>
      <c r="BS13" s="599"/>
      <c r="BT13" s="599"/>
      <c r="BU13" s="603" t="s">
        <v>415</v>
      </c>
      <c r="BV13" s="603"/>
      <c r="BW13" s="603"/>
      <c r="BX13" s="603"/>
      <c r="BY13" s="603"/>
      <c r="BZ13" s="603"/>
      <c r="CA13" s="603"/>
      <c r="CB13" s="603"/>
      <c r="CC13" s="603" t="s">
        <v>415</v>
      </c>
      <c r="CD13" s="603"/>
      <c r="CE13" s="603"/>
      <c r="CF13" s="603"/>
      <c r="CG13" s="603"/>
      <c r="CH13" s="603"/>
      <c r="CI13" s="603"/>
      <c r="CJ13" s="603"/>
      <c r="CK13" s="600">
        <v>170</v>
      </c>
      <c r="CL13" s="601">
        <f>SUM(CM13:CR13)</f>
        <v>160</v>
      </c>
      <c r="CM13" s="601">
        <v>4</v>
      </c>
      <c r="CN13" s="602">
        <v>24</v>
      </c>
      <c r="CO13" s="599">
        <v>32</v>
      </c>
      <c r="CP13" s="599">
        <v>32</v>
      </c>
      <c r="CQ13" s="599">
        <v>32</v>
      </c>
      <c r="CR13" s="599">
        <v>36</v>
      </c>
      <c r="CS13" s="600">
        <v>170</v>
      </c>
      <c r="CT13" s="601">
        <f>SUM(CU13:CZ13)</f>
        <v>139</v>
      </c>
      <c r="CU13" s="601">
        <v>2</v>
      </c>
      <c r="CV13" s="602">
        <v>15</v>
      </c>
      <c r="CW13" s="599">
        <v>26</v>
      </c>
      <c r="CX13" s="599">
        <v>35</v>
      </c>
      <c r="CY13" s="599">
        <v>29</v>
      </c>
      <c r="CZ13" s="599">
        <v>32</v>
      </c>
      <c r="DA13" s="600">
        <v>170</v>
      </c>
      <c r="DB13" s="601">
        <f>SUM(DC13:DH13)</f>
        <v>137</v>
      </c>
      <c r="DC13" s="601">
        <v>2</v>
      </c>
      <c r="DD13" s="602">
        <v>18</v>
      </c>
      <c r="DE13" s="599">
        <v>24</v>
      </c>
      <c r="DF13" s="599">
        <v>29</v>
      </c>
      <c r="DG13" s="599">
        <v>34</v>
      </c>
      <c r="DH13" s="599">
        <v>30</v>
      </c>
      <c r="DI13" s="600">
        <v>170</v>
      </c>
      <c r="DJ13" s="601">
        <f>SUM(DK13:DP13)</f>
        <v>138</v>
      </c>
      <c r="DK13" s="601">
        <v>2</v>
      </c>
      <c r="DL13" s="602">
        <v>16</v>
      </c>
      <c r="DM13" s="599">
        <v>29</v>
      </c>
      <c r="DN13" s="599">
        <v>26</v>
      </c>
      <c r="DO13" s="599">
        <v>31</v>
      </c>
      <c r="DP13" s="599">
        <v>34</v>
      </c>
      <c r="DQ13" s="600">
        <v>170</v>
      </c>
      <c r="DR13" s="601">
        <f>SUM(DS13:DX13)</f>
        <v>129</v>
      </c>
      <c r="DS13" s="601">
        <v>2</v>
      </c>
      <c r="DT13" s="602">
        <v>20</v>
      </c>
      <c r="DU13" s="599">
        <v>17</v>
      </c>
      <c r="DV13" s="599">
        <v>31</v>
      </c>
      <c r="DW13" s="599">
        <v>27</v>
      </c>
      <c r="DX13" s="599">
        <v>32</v>
      </c>
      <c r="DY13" s="600">
        <v>170</v>
      </c>
      <c r="DZ13" s="601">
        <f>SUM(EA13:EF13)</f>
        <v>112</v>
      </c>
      <c r="EA13" s="601">
        <v>1</v>
      </c>
      <c r="EB13" s="602">
        <v>14</v>
      </c>
      <c r="EC13" s="599">
        <v>22</v>
      </c>
      <c r="ED13" s="599">
        <v>17</v>
      </c>
      <c r="EE13" s="599">
        <v>31</v>
      </c>
      <c r="EF13" s="599">
        <v>27</v>
      </c>
      <c r="EG13" s="600">
        <v>170</v>
      </c>
      <c r="EH13" s="601">
        <f t="shared" si="3"/>
        <v>109</v>
      </c>
      <c r="EI13" s="601">
        <v>2</v>
      </c>
      <c r="EJ13" s="602">
        <v>17</v>
      </c>
      <c r="EK13" s="599">
        <v>17</v>
      </c>
      <c r="EL13" s="599">
        <v>24</v>
      </c>
      <c r="EM13" s="599">
        <v>18</v>
      </c>
      <c r="EN13" s="599">
        <v>31</v>
      </c>
      <c r="EO13" s="600">
        <v>170</v>
      </c>
      <c r="EP13" s="601">
        <f t="shared" ref="EP13:EP14" si="4">SUM(EQ13:EV13)</f>
        <v>96</v>
      </c>
      <c r="EQ13" s="601">
        <v>3</v>
      </c>
      <c r="ER13" s="602">
        <v>13</v>
      </c>
      <c r="ES13" s="599">
        <v>22</v>
      </c>
      <c r="ET13" s="599">
        <v>17</v>
      </c>
      <c r="EU13" s="599">
        <v>24</v>
      </c>
      <c r="EV13" s="599">
        <v>17</v>
      </c>
    </row>
    <row r="14" spans="1:152" ht="15" customHeight="1">
      <c r="B14" s="598"/>
      <c r="C14" s="598"/>
      <c r="D14" s="599" t="s">
        <v>456</v>
      </c>
      <c r="E14" s="600">
        <v>100</v>
      </c>
      <c r="F14" s="600">
        <v>82</v>
      </c>
      <c r="G14" s="600">
        <v>100</v>
      </c>
      <c r="H14" s="600">
        <v>77</v>
      </c>
      <c r="I14" s="600">
        <v>100</v>
      </c>
      <c r="J14" s="601">
        <f t="shared" si="0"/>
        <v>78</v>
      </c>
      <c r="K14" s="601">
        <v>3</v>
      </c>
      <c r="L14" s="602">
        <v>6</v>
      </c>
      <c r="M14" s="599">
        <v>18</v>
      </c>
      <c r="N14" s="599">
        <v>24</v>
      </c>
      <c r="O14" s="599">
        <v>20</v>
      </c>
      <c r="P14" s="599">
        <v>7</v>
      </c>
      <c r="Q14" s="600">
        <v>100</v>
      </c>
      <c r="R14" s="601">
        <f t="shared" si="1"/>
        <v>84</v>
      </c>
      <c r="S14" s="601">
        <v>1</v>
      </c>
      <c r="T14" s="602">
        <v>10</v>
      </c>
      <c r="U14" s="599">
        <v>26</v>
      </c>
      <c r="V14" s="599">
        <v>22</v>
      </c>
      <c r="W14" s="599">
        <v>24</v>
      </c>
      <c r="X14" s="599">
        <v>1</v>
      </c>
      <c r="Y14" s="600">
        <v>100</v>
      </c>
      <c r="Z14" s="601">
        <f t="shared" si="2"/>
        <v>80</v>
      </c>
      <c r="AA14" s="601">
        <v>2</v>
      </c>
      <c r="AB14" s="602">
        <v>10</v>
      </c>
      <c r="AC14" s="599">
        <v>16</v>
      </c>
      <c r="AD14" s="599">
        <v>28</v>
      </c>
      <c r="AE14" s="599">
        <v>21</v>
      </c>
      <c r="AF14" s="599">
        <v>3</v>
      </c>
      <c r="AG14" s="600">
        <v>100</v>
      </c>
      <c r="AH14" s="601">
        <f>SUM(AI14:AN14)</f>
        <v>78</v>
      </c>
      <c r="AI14" s="601">
        <v>1</v>
      </c>
      <c r="AJ14" s="602">
        <v>7</v>
      </c>
      <c r="AK14" s="599">
        <v>18</v>
      </c>
      <c r="AL14" s="599">
        <v>19</v>
      </c>
      <c r="AM14" s="599">
        <v>28</v>
      </c>
      <c r="AN14" s="599">
        <v>5</v>
      </c>
      <c r="AO14" s="600">
        <v>100</v>
      </c>
      <c r="AP14" s="601">
        <f>SUM(AQ14:AV14)</f>
        <v>65</v>
      </c>
      <c r="AQ14" s="601">
        <v>2</v>
      </c>
      <c r="AR14" s="602">
        <v>12</v>
      </c>
      <c r="AS14" s="599">
        <v>12</v>
      </c>
      <c r="AT14" s="599">
        <v>18</v>
      </c>
      <c r="AU14" s="599">
        <v>18</v>
      </c>
      <c r="AV14" s="599">
        <v>3</v>
      </c>
      <c r="AW14" s="600">
        <v>100</v>
      </c>
      <c r="AX14" s="601">
        <f>SUM(AY14:BD14)</f>
        <v>63</v>
      </c>
      <c r="AY14" s="601">
        <v>3</v>
      </c>
      <c r="AZ14" s="602">
        <v>10</v>
      </c>
      <c r="BA14" s="599">
        <v>16</v>
      </c>
      <c r="BB14" s="599">
        <v>13</v>
      </c>
      <c r="BC14" s="599">
        <v>19</v>
      </c>
      <c r="BD14" s="599">
        <v>2</v>
      </c>
      <c r="BE14" s="600">
        <v>100</v>
      </c>
      <c r="BF14" s="601">
        <f>SUM(BG14:BL14)</f>
        <v>70</v>
      </c>
      <c r="BG14" s="601">
        <v>3</v>
      </c>
      <c r="BH14" s="602">
        <v>7</v>
      </c>
      <c r="BI14" s="599">
        <v>17</v>
      </c>
      <c r="BJ14" s="599">
        <v>16</v>
      </c>
      <c r="BK14" s="599">
        <v>10</v>
      </c>
      <c r="BL14" s="599">
        <v>17</v>
      </c>
      <c r="BM14" s="600">
        <v>100</v>
      </c>
      <c r="BN14" s="601">
        <f>SUM(BO14:BT14)</f>
        <v>70</v>
      </c>
      <c r="BO14" s="601">
        <v>3</v>
      </c>
      <c r="BP14" s="602">
        <v>11</v>
      </c>
      <c r="BQ14" s="599">
        <v>9</v>
      </c>
      <c r="BR14" s="599">
        <v>19</v>
      </c>
      <c r="BS14" s="599">
        <v>18</v>
      </c>
      <c r="BT14" s="599">
        <v>10</v>
      </c>
      <c r="BU14" s="600">
        <v>100</v>
      </c>
      <c r="BV14" s="601">
        <f>SUM(BW14:CB14)</f>
        <v>77</v>
      </c>
      <c r="BW14" s="601">
        <v>1</v>
      </c>
      <c r="BX14" s="602">
        <v>11</v>
      </c>
      <c r="BY14" s="599">
        <v>15</v>
      </c>
      <c r="BZ14" s="599">
        <v>12</v>
      </c>
      <c r="CA14" s="599">
        <v>17</v>
      </c>
      <c r="CB14" s="599">
        <v>21</v>
      </c>
      <c r="CC14" s="600">
        <v>100</v>
      </c>
      <c r="CD14" s="601">
        <f>SUM(CE14:CJ14)</f>
        <v>69</v>
      </c>
      <c r="CE14" s="601">
        <v>2</v>
      </c>
      <c r="CF14" s="602">
        <v>9</v>
      </c>
      <c r="CG14" s="599">
        <v>15</v>
      </c>
      <c r="CH14" s="599">
        <v>15</v>
      </c>
      <c r="CI14" s="599">
        <v>11</v>
      </c>
      <c r="CJ14" s="599">
        <v>17</v>
      </c>
      <c r="CK14" s="600">
        <v>100</v>
      </c>
      <c r="CL14" s="601">
        <f>SUM(CM14:CR14)</f>
        <v>65</v>
      </c>
      <c r="CM14" s="601">
        <v>0</v>
      </c>
      <c r="CN14" s="602">
        <v>12</v>
      </c>
      <c r="CO14" s="599">
        <v>12</v>
      </c>
      <c r="CP14" s="599">
        <v>13</v>
      </c>
      <c r="CQ14" s="599">
        <v>17</v>
      </c>
      <c r="CR14" s="599">
        <v>11</v>
      </c>
      <c r="CS14" s="600">
        <v>100</v>
      </c>
      <c r="CT14" s="601">
        <f>SUM(CU14:CZ14)</f>
        <v>74</v>
      </c>
      <c r="CU14" s="601">
        <v>6</v>
      </c>
      <c r="CV14" s="602">
        <v>11</v>
      </c>
      <c r="CW14" s="599">
        <v>16</v>
      </c>
      <c r="CX14" s="599">
        <v>13</v>
      </c>
      <c r="CY14" s="599">
        <v>14</v>
      </c>
      <c r="CZ14" s="599">
        <v>14</v>
      </c>
      <c r="DA14" s="600">
        <v>100</v>
      </c>
      <c r="DB14" s="601">
        <f>SUM(DC14:DH14)</f>
        <v>72</v>
      </c>
      <c r="DC14" s="601">
        <v>1</v>
      </c>
      <c r="DD14" s="602">
        <v>14</v>
      </c>
      <c r="DE14" s="599">
        <v>14</v>
      </c>
      <c r="DF14" s="599">
        <v>17</v>
      </c>
      <c r="DG14" s="599">
        <v>13</v>
      </c>
      <c r="DH14" s="599">
        <v>13</v>
      </c>
      <c r="DI14" s="600">
        <v>100</v>
      </c>
      <c r="DJ14" s="601">
        <f>SUM(DK14:DP14)</f>
        <v>74</v>
      </c>
      <c r="DK14" s="601">
        <v>1</v>
      </c>
      <c r="DL14" s="602">
        <v>10</v>
      </c>
      <c r="DM14" s="599">
        <v>17</v>
      </c>
      <c r="DN14" s="599">
        <v>15</v>
      </c>
      <c r="DO14" s="599">
        <v>18</v>
      </c>
      <c r="DP14" s="599">
        <v>13</v>
      </c>
      <c r="DQ14" s="600">
        <v>100</v>
      </c>
      <c r="DR14" s="601">
        <f>SUM(DS14:DX14)</f>
        <v>66</v>
      </c>
      <c r="DS14" s="601">
        <v>1</v>
      </c>
      <c r="DT14" s="602">
        <v>6</v>
      </c>
      <c r="DU14" s="599">
        <v>13</v>
      </c>
      <c r="DV14" s="599">
        <v>16</v>
      </c>
      <c r="DW14" s="599">
        <v>15</v>
      </c>
      <c r="DX14" s="599">
        <v>15</v>
      </c>
      <c r="DY14" s="600">
        <v>100</v>
      </c>
      <c r="DZ14" s="601">
        <f>SUM(EA14:EF14)</f>
        <v>62</v>
      </c>
      <c r="EA14" s="601">
        <v>3</v>
      </c>
      <c r="EB14" s="602">
        <v>9</v>
      </c>
      <c r="EC14" s="599">
        <v>6</v>
      </c>
      <c r="ED14" s="599">
        <v>13</v>
      </c>
      <c r="EE14" s="599">
        <v>16</v>
      </c>
      <c r="EF14" s="599">
        <v>15</v>
      </c>
      <c r="EG14" s="600">
        <v>100</v>
      </c>
      <c r="EH14" s="601">
        <f t="shared" si="3"/>
        <v>62</v>
      </c>
      <c r="EI14" s="601">
        <v>1</v>
      </c>
      <c r="EJ14" s="602">
        <v>12</v>
      </c>
      <c r="EK14" s="599">
        <v>10</v>
      </c>
      <c r="EL14" s="599">
        <v>9</v>
      </c>
      <c r="EM14" s="599">
        <v>13</v>
      </c>
      <c r="EN14" s="599">
        <v>17</v>
      </c>
      <c r="EO14" s="600">
        <v>100</v>
      </c>
      <c r="EP14" s="601">
        <f t="shared" si="4"/>
        <v>60</v>
      </c>
      <c r="EQ14" s="601">
        <v>2</v>
      </c>
      <c r="ER14" s="602">
        <v>11</v>
      </c>
      <c r="ES14" s="599">
        <v>14</v>
      </c>
      <c r="ET14" s="599">
        <v>11</v>
      </c>
      <c r="EU14" s="599">
        <v>10</v>
      </c>
      <c r="EV14" s="599">
        <v>12</v>
      </c>
    </row>
    <row r="15" spans="1:152" ht="16.5" hidden="1" customHeight="1">
      <c r="B15" s="598"/>
      <c r="C15" s="598"/>
      <c r="D15" s="599" t="s">
        <v>457</v>
      </c>
      <c r="E15" s="600">
        <v>40</v>
      </c>
      <c r="F15" s="600">
        <v>32</v>
      </c>
      <c r="G15" s="600">
        <v>40</v>
      </c>
      <c r="H15" s="600">
        <v>34</v>
      </c>
      <c r="I15" s="600">
        <v>40</v>
      </c>
      <c r="J15" s="601">
        <f t="shared" si="0"/>
        <v>26</v>
      </c>
      <c r="K15" s="601">
        <v>0</v>
      </c>
      <c r="L15" s="602">
        <v>0</v>
      </c>
      <c r="M15" s="599">
        <v>6</v>
      </c>
      <c r="N15" s="599">
        <v>8</v>
      </c>
      <c r="O15" s="599">
        <v>12</v>
      </c>
      <c r="P15" s="599">
        <v>0</v>
      </c>
      <c r="Q15" s="600">
        <v>40</v>
      </c>
      <c r="R15" s="601">
        <f t="shared" si="1"/>
        <v>20</v>
      </c>
      <c r="S15" s="601">
        <v>0</v>
      </c>
      <c r="T15" s="602">
        <v>0</v>
      </c>
      <c r="U15" s="599">
        <v>5</v>
      </c>
      <c r="V15" s="599">
        <v>6</v>
      </c>
      <c r="W15" s="599">
        <v>9</v>
      </c>
      <c r="X15" s="599">
        <v>0</v>
      </c>
      <c r="Y15" s="600">
        <v>40</v>
      </c>
      <c r="Z15" s="601">
        <f t="shared" si="2"/>
        <v>21</v>
      </c>
      <c r="AA15" s="601">
        <v>0</v>
      </c>
      <c r="AB15" s="602">
        <v>0</v>
      </c>
      <c r="AC15" s="599">
        <v>10</v>
      </c>
      <c r="AD15" s="599">
        <v>5</v>
      </c>
      <c r="AE15" s="599">
        <v>5</v>
      </c>
      <c r="AF15" s="599">
        <v>1</v>
      </c>
      <c r="AG15" s="600">
        <v>40</v>
      </c>
      <c r="AH15" s="601">
        <f>SUM(AI15:AN15)</f>
        <v>20</v>
      </c>
      <c r="AI15" s="601">
        <v>0</v>
      </c>
      <c r="AJ15" s="602">
        <v>0</v>
      </c>
      <c r="AK15" s="599">
        <v>5</v>
      </c>
      <c r="AL15" s="599">
        <v>12</v>
      </c>
      <c r="AM15" s="599">
        <v>3</v>
      </c>
      <c r="AN15" s="599">
        <v>0</v>
      </c>
      <c r="AO15" s="603" t="s">
        <v>415</v>
      </c>
      <c r="AP15" s="604"/>
      <c r="AQ15" s="604"/>
      <c r="AR15" s="604"/>
      <c r="AS15" s="604"/>
      <c r="AT15" s="604"/>
      <c r="AU15" s="604"/>
      <c r="AV15" s="604"/>
      <c r="AW15" s="603" t="s">
        <v>415</v>
      </c>
      <c r="AX15" s="604"/>
      <c r="AY15" s="604"/>
      <c r="AZ15" s="604"/>
      <c r="BA15" s="604"/>
      <c r="BB15" s="604"/>
      <c r="BC15" s="604"/>
      <c r="BD15" s="604"/>
      <c r="BE15" s="603" t="s">
        <v>415</v>
      </c>
      <c r="BF15" s="604"/>
      <c r="BG15" s="604"/>
      <c r="BH15" s="604"/>
      <c r="BI15" s="604"/>
      <c r="BJ15" s="604"/>
      <c r="BK15" s="604"/>
      <c r="BL15" s="604"/>
      <c r="BM15" s="603" t="s">
        <v>415</v>
      </c>
      <c r="BN15" s="604"/>
      <c r="BO15" s="604"/>
      <c r="BP15" s="604"/>
      <c r="BQ15" s="604"/>
      <c r="BR15" s="604"/>
      <c r="BS15" s="604"/>
      <c r="BT15" s="604"/>
      <c r="BU15" s="604" t="s">
        <v>415</v>
      </c>
      <c r="BV15" s="604"/>
      <c r="BW15" s="604"/>
      <c r="BX15" s="604"/>
      <c r="BY15" s="604"/>
      <c r="BZ15" s="604"/>
      <c r="CA15" s="604"/>
      <c r="CB15" s="604"/>
      <c r="CC15" s="604" t="s">
        <v>415</v>
      </c>
      <c r="CD15" s="604"/>
      <c r="CE15" s="604"/>
      <c r="CF15" s="604"/>
      <c r="CG15" s="604"/>
      <c r="CH15" s="604"/>
      <c r="CI15" s="604"/>
      <c r="CJ15" s="604"/>
      <c r="CK15" s="604" t="s">
        <v>415</v>
      </c>
      <c r="CL15" s="604"/>
      <c r="CM15" s="604"/>
      <c r="CN15" s="604"/>
      <c r="CO15" s="604"/>
      <c r="CP15" s="604"/>
      <c r="CQ15" s="604"/>
      <c r="CR15" s="604"/>
      <c r="CS15" s="604" t="s">
        <v>415</v>
      </c>
      <c r="CT15" s="604"/>
      <c r="CU15" s="604"/>
      <c r="CV15" s="604"/>
      <c r="CW15" s="604"/>
      <c r="CX15" s="604"/>
      <c r="CY15" s="604"/>
      <c r="CZ15" s="604"/>
      <c r="DA15" s="604" t="s">
        <v>415</v>
      </c>
      <c r="DB15" s="601"/>
      <c r="DC15" s="604"/>
      <c r="DD15" s="604"/>
      <c r="DE15" s="604"/>
      <c r="DF15" s="604"/>
      <c r="DG15" s="604"/>
      <c r="DH15" s="604"/>
      <c r="DI15" s="604" t="s">
        <v>415</v>
      </c>
      <c r="DJ15" s="604"/>
      <c r="DK15" s="604"/>
      <c r="DL15" s="604"/>
      <c r="DM15" s="604"/>
      <c r="DN15" s="604"/>
      <c r="DO15" s="604"/>
      <c r="DP15" s="604"/>
      <c r="DQ15" s="604" t="s">
        <v>415</v>
      </c>
      <c r="DR15" s="604"/>
      <c r="DS15" s="604"/>
      <c r="DT15" s="604"/>
      <c r="DU15" s="604"/>
      <c r="DV15" s="604"/>
      <c r="DW15" s="604"/>
      <c r="DX15" s="604"/>
      <c r="DY15" s="604" t="s">
        <v>415</v>
      </c>
      <c r="DZ15" s="604"/>
      <c r="EA15" s="604"/>
      <c r="EB15" s="604"/>
      <c r="EC15" s="604"/>
      <c r="ED15" s="604"/>
      <c r="EE15" s="604"/>
      <c r="EF15" s="604"/>
      <c r="EG15" s="604" t="s">
        <v>415</v>
      </c>
      <c r="EH15" s="604"/>
      <c r="EI15" s="604"/>
      <c r="EJ15" s="604"/>
      <c r="EK15" s="604"/>
      <c r="EL15" s="604"/>
      <c r="EM15" s="604"/>
      <c r="EN15" s="604"/>
      <c r="EO15" s="604" t="s">
        <v>415</v>
      </c>
      <c r="EP15" s="601"/>
      <c r="EQ15" s="604"/>
      <c r="ER15" s="604"/>
      <c r="ES15" s="604"/>
      <c r="ET15" s="604"/>
      <c r="EU15" s="604"/>
      <c r="EV15" s="604"/>
    </row>
    <row r="16" spans="1:152" ht="15" customHeight="1">
      <c r="B16" s="598"/>
      <c r="C16" s="598"/>
      <c r="D16" s="607" t="s">
        <v>458</v>
      </c>
      <c r="E16" s="605">
        <f>SUM(E7:E15)</f>
        <v>620</v>
      </c>
      <c r="F16" s="605">
        <f t="shared" ref="F16:BQ16" si="5">SUM(F7:F15)</f>
        <v>480</v>
      </c>
      <c r="G16" s="605">
        <f t="shared" si="5"/>
        <v>740</v>
      </c>
      <c r="H16" s="605">
        <f t="shared" si="5"/>
        <v>570</v>
      </c>
      <c r="I16" s="605">
        <f t="shared" si="5"/>
        <v>740</v>
      </c>
      <c r="J16" s="605">
        <f t="shared" si="5"/>
        <v>559</v>
      </c>
      <c r="K16" s="605">
        <f t="shared" si="5"/>
        <v>16</v>
      </c>
      <c r="L16" s="605">
        <f t="shared" si="5"/>
        <v>58</v>
      </c>
      <c r="M16" s="605">
        <f t="shared" si="5"/>
        <v>117</v>
      </c>
      <c r="N16" s="605">
        <f t="shared" si="5"/>
        <v>165</v>
      </c>
      <c r="O16" s="605">
        <f t="shared" si="5"/>
        <v>144</v>
      </c>
      <c r="P16" s="605">
        <f t="shared" si="5"/>
        <v>59</v>
      </c>
      <c r="Q16" s="605">
        <f t="shared" si="5"/>
        <v>740</v>
      </c>
      <c r="R16" s="605">
        <f t="shared" si="5"/>
        <v>572</v>
      </c>
      <c r="S16" s="605">
        <f t="shared" si="5"/>
        <v>17</v>
      </c>
      <c r="T16" s="605">
        <f t="shared" si="5"/>
        <v>72</v>
      </c>
      <c r="U16" s="605">
        <f t="shared" si="5"/>
        <v>127</v>
      </c>
      <c r="V16" s="605">
        <f t="shared" si="5"/>
        <v>138</v>
      </c>
      <c r="W16" s="605">
        <f t="shared" si="5"/>
        <v>161</v>
      </c>
      <c r="X16" s="605">
        <f t="shared" si="5"/>
        <v>57</v>
      </c>
      <c r="Y16" s="605">
        <f t="shared" si="5"/>
        <v>620</v>
      </c>
      <c r="Z16" s="605">
        <f t="shared" si="5"/>
        <v>439</v>
      </c>
      <c r="AA16" s="605">
        <f t="shared" si="5"/>
        <v>6</v>
      </c>
      <c r="AB16" s="605">
        <f t="shared" si="5"/>
        <v>57</v>
      </c>
      <c r="AC16" s="605">
        <f t="shared" si="5"/>
        <v>107</v>
      </c>
      <c r="AD16" s="605">
        <f t="shared" si="5"/>
        <v>118</v>
      </c>
      <c r="AE16" s="605">
        <f t="shared" si="5"/>
        <v>110</v>
      </c>
      <c r="AF16" s="605">
        <f t="shared" si="5"/>
        <v>41</v>
      </c>
      <c r="AG16" s="605">
        <f t="shared" si="5"/>
        <v>620</v>
      </c>
      <c r="AH16" s="605">
        <f t="shared" si="5"/>
        <v>423</v>
      </c>
      <c r="AI16" s="605">
        <f t="shared" si="5"/>
        <v>6</v>
      </c>
      <c r="AJ16" s="605">
        <f t="shared" si="5"/>
        <v>48</v>
      </c>
      <c r="AK16" s="605">
        <f t="shared" si="5"/>
        <v>108</v>
      </c>
      <c r="AL16" s="605">
        <f t="shared" si="5"/>
        <v>114</v>
      </c>
      <c r="AM16" s="605">
        <f t="shared" si="5"/>
        <v>119</v>
      </c>
      <c r="AN16" s="605">
        <f t="shared" si="5"/>
        <v>28</v>
      </c>
      <c r="AO16" s="605">
        <f t="shared" si="5"/>
        <v>410</v>
      </c>
      <c r="AP16" s="605">
        <f t="shared" si="5"/>
        <v>286</v>
      </c>
      <c r="AQ16" s="605">
        <f t="shared" si="5"/>
        <v>6</v>
      </c>
      <c r="AR16" s="605">
        <f t="shared" si="5"/>
        <v>32</v>
      </c>
      <c r="AS16" s="605">
        <f t="shared" si="5"/>
        <v>61</v>
      </c>
      <c r="AT16" s="605">
        <f t="shared" si="5"/>
        <v>91</v>
      </c>
      <c r="AU16" s="605">
        <f t="shared" si="5"/>
        <v>63</v>
      </c>
      <c r="AV16" s="605">
        <f t="shared" si="5"/>
        <v>33</v>
      </c>
      <c r="AW16" s="605">
        <f t="shared" si="5"/>
        <v>410</v>
      </c>
      <c r="AX16" s="605">
        <f t="shared" si="5"/>
        <v>294</v>
      </c>
      <c r="AY16" s="605">
        <f t="shared" si="5"/>
        <v>10</v>
      </c>
      <c r="AZ16" s="605">
        <f t="shared" si="5"/>
        <v>44</v>
      </c>
      <c r="BA16" s="605">
        <f t="shared" si="5"/>
        <v>61</v>
      </c>
      <c r="BB16" s="605">
        <f t="shared" si="5"/>
        <v>74</v>
      </c>
      <c r="BC16" s="605">
        <f t="shared" si="5"/>
        <v>85</v>
      </c>
      <c r="BD16" s="605">
        <f t="shared" si="5"/>
        <v>20</v>
      </c>
      <c r="BE16" s="605">
        <f t="shared" si="5"/>
        <v>440</v>
      </c>
      <c r="BF16" s="605">
        <f t="shared" si="5"/>
        <v>344</v>
      </c>
      <c r="BG16" s="605">
        <f t="shared" si="5"/>
        <v>11</v>
      </c>
      <c r="BH16" s="605">
        <f t="shared" si="5"/>
        <v>47</v>
      </c>
      <c r="BI16" s="605">
        <f t="shared" si="5"/>
        <v>74</v>
      </c>
      <c r="BJ16" s="605">
        <f t="shared" si="5"/>
        <v>69</v>
      </c>
      <c r="BK16" s="605">
        <f t="shared" si="5"/>
        <v>65</v>
      </c>
      <c r="BL16" s="605">
        <f t="shared" si="5"/>
        <v>78</v>
      </c>
      <c r="BM16" s="605">
        <f t="shared" si="5"/>
        <v>440</v>
      </c>
      <c r="BN16" s="608">
        <f>SUM(BN7:BN15)</f>
        <v>321</v>
      </c>
      <c r="BO16" s="608">
        <f>SUM(BO7:BO15)</f>
        <v>7</v>
      </c>
      <c r="BP16" s="608">
        <f>SUM(BP7:BP15)</f>
        <v>45</v>
      </c>
      <c r="BQ16" s="605">
        <f t="shared" si="5"/>
        <v>65</v>
      </c>
      <c r="BR16" s="605">
        <f t="shared" ref="BR16:DA16" si="6">SUM(BR7:BR15)</f>
        <v>77</v>
      </c>
      <c r="BS16" s="605">
        <f t="shared" si="6"/>
        <v>65</v>
      </c>
      <c r="BT16" s="608">
        <f>SUM(BT7:BT15)</f>
        <v>62</v>
      </c>
      <c r="BU16" s="605">
        <f t="shared" si="6"/>
        <v>520</v>
      </c>
      <c r="BV16" s="605">
        <f t="shared" si="6"/>
        <v>353</v>
      </c>
      <c r="BW16" s="605">
        <f t="shared" si="6"/>
        <v>12</v>
      </c>
      <c r="BX16" s="605">
        <f t="shared" si="6"/>
        <v>54</v>
      </c>
      <c r="BY16" s="605">
        <f t="shared" si="6"/>
        <v>69</v>
      </c>
      <c r="BZ16" s="605">
        <f t="shared" si="6"/>
        <v>73</v>
      </c>
      <c r="CA16" s="605">
        <f t="shared" si="6"/>
        <v>80</v>
      </c>
      <c r="CB16" s="605">
        <f t="shared" si="6"/>
        <v>65</v>
      </c>
      <c r="CC16" s="605">
        <f t="shared" si="6"/>
        <v>520</v>
      </c>
      <c r="CD16" s="605">
        <f t="shared" si="6"/>
        <v>378</v>
      </c>
      <c r="CE16" s="605">
        <f t="shared" si="6"/>
        <v>10</v>
      </c>
      <c r="CF16" s="605">
        <f t="shared" si="6"/>
        <v>58</v>
      </c>
      <c r="CG16" s="605">
        <f t="shared" si="6"/>
        <v>73</v>
      </c>
      <c r="CH16" s="605">
        <f t="shared" si="6"/>
        <v>81</v>
      </c>
      <c r="CI16" s="605">
        <f t="shared" si="6"/>
        <v>70</v>
      </c>
      <c r="CJ16" s="605">
        <f t="shared" si="6"/>
        <v>86</v>
      </c>
      <c r="CK16" s="605">
        <f t="shared" si="6"/>
        <v>500</v>
      </c>
      <c r="CL16" s="605">
        <f t="shared" si="6"/>
        <v>376</v>
      </c>
      <c r="CM16" s="605">
        <f t="shared" si="6"/>
        <v>8</v>
      </c>
      <c r="CN16" s="605">
        <f t="shared" si="6"/>
        <v>54</v>
      </c>
      <c r="CO16" s="605">
        <f t="shared" si="6"/>
        <v>82</v>
      </c>
      <c r="CP16" s="605">
        <f t="shared" si="6"/>
        <v>74</v>
      </c>
      <c r="CQ16" s="605">
        <f t="shared" si="6"/>
        <v>85</v>
      </c>
      <c r="CR16" s="605">
        <f t="shared" si="6"/>
        <v>73</v>
      </c>
      <c r="CS16" s="605">
        <f t="shared" si="6"/>
        <v>500</v>
      </c>
      <c r="CT16" s="605">
        <f t="shared" si="6"/>
        <v>369</v>
      </c>
      <c r="CU16" s="605">
        <f t="shared" si="6"/>
        <v>13</v>
      </c>
      <c r="CV16" s="605">
        <f t="shared" si="6"/>
        <v>42</v>
      </c>
      <c r="CW16" s="605">
        <f t="shared" si="6"/>
        <v>65</v>
      </c>
      <c r="CX16" s="605">
        <f t="shared" si="6"/>
        <v>87</v>
      </c>
      <c r="CY16" s="605">
        <f t="shared" si="6"/>
        <v>78</v>
      </c>
      <c r="CZ16" s="605">
        <f t="shared" si="6"/>
        <v>84</v>
      </c>
      <c r="DA16" s="605">
        <f t="shared" si="6"/>
        <v>500</v>
      </c>
      <c r="DB16" s="601">
        <f>SUM(DB7:DB14)</f>
        <v>362</v>
      </c>
      <c r="DC16" s="608">
        <f t="shared" ref="DC16:DI16" si="7">SUM(DC7:DC15)</f>
        <v>8</v>
      </c>
      <c r="DD16" s="608">
        <f t="shared" si="7"/>
        <v>50</v>
      </c>
      <c r="DE16" s="608">
        <f t="shared" si="7"/>
        <v>63</v>
      </c>
      <c r="DF16" s="608">
        <f t="shared" si="7"/>
        <v>74</v>
      </c>
      <c r="DG16" s="608">
        <f t="shared" si="7"/>
        <v>89</v>
      </c>
      <c r="DH16" s="608">
        <f t="shared" si="7"/>
        <v>78</v>
      </c>
      <c r="DI16" s="605">
        <f t="shared" si="7"/>
        <v>500</v>
      </c>
      <c r="DJ16" s="601">
        <f>SUM(DJ7:DJ14)</f>
        <v>355</v>
      </c>
      <c r="DK16" s="608">
        <f t="shared" ref="DK16:EG16" si="8">SUM(DK7:DK15)</f>
        <v>7</v>
      </c>
      <c r="DL16" s="608">
        <f t="shared" si="8"/>
        <v>45</v>
      </c>
      <c r="DM16" s="608">
        <f t="shared" si="8"/>
        <v>69</v>
      </c>
      <c r="DN16" s="608">
        <f t="shared" si="8"/>
        <v>71</v>
      </c>
      <c r="DO16" s="608">
        <f t="shared" si="8"/>
        <v>76</v>
      </c>
      <c r="DP16" s="608">
        <f t="shared" si="8"/>
        <v>87</v>
      </c>
      <c r="DQ16" s="605">
        <f t="shared" si="8"/>
        <v>500</v>
      </c>
      <c r="DR16" s="601">
        <f>SUM(DR7:DR14)</f>
        <v>331</v>
      </c>
      <c r="DS16" s="608">
        <f t="shared" ref="DS16:DY16" si="9">SUM(DS7:DS15)</f>
        <v>7</v>
      </c>
      <c r="DT16" s="608">
        <f t="shared" si="9"/>
        <v>44</v>
      </c>
      <c r="DU16" s="608">
        <f t="shared" si="9"/>
        <v>54</v>
      </c>
      <c r="DV16" s="608">
        <f t="shared" si="9"/>
        <v>76</v>
      </c>
      <c r="DW16" s="608">
        <f t="shared" si="9"/>
        <v>74</v>
      </c>
      <c r="DX16" s="608">
        <f t="shared" si="9"/>
        <v>76</v>
      </c>
      <c r="DY16" s="605">
        <f t="shared" si="9"/>
        <v>500</v>
      </c>
      <c r="DZ16" s="601">
        <f>SUM(DZ7:DZ14)</f>
        <v>331</v>
      </c>
      <c r="EA16" s="608">
        <f t="shared" ref="EA16:EF16" si="10">SUM(EA7:EA15)</f>
        <v>6</v>
      </c>
      <c r="EB16" s="608">
        <f t="shared" si="10"/>
        <v>55</v>
      </c>
      <c r="EC16" s="608">
        <f t="shared" si="10"/>
        <v>59</v>
      </c>
      <c r="ED16" s="608">
        <f t="shared" si="10"/>
        <v>58</v>
      </c>
      <c r="EE16" s="608">
        <f t="shared" si="10"/>
        <v>77</v>
      </c>
      <c r="EF16" s="608">
        <f t="shared" si="10"/>
        <v>76</v>
      </c>
      <c r="EG16" s="605">
        <f t="shared" si="8"/>
        <v>500</v>
      </c>
      <c r="EH16" s="601">
        <f>SUM(EH7:EH14)</f>
        <v>327</v>
      </c>
      <c r="EI16" s="608">
        <f t="shared" ref="EI16:EO16" si="11">SUM(EI7:EI15)</f>
        <v>3</v>
      </c>
      <c r="EJ16" s="608">
        <f t="shared" si="11"/>
        <v>49</v>
      </c>
      <c r="EK16" s="608">
        <f t="shared" si="11"/>
        <v>66</v>
      </c>
      <c r="EL16" s="608">
        <f t="shared" si="11"/>
        <v>69</v>
      </c>
      <c r="EM16" s="608">
        <f t="shared" si="11"/>
        <v>61</v>
      </c>
      <c r="EN16" s="608">
        <f t="shared" si="11"/>
        <v>79</v>
      </c>
      <c r="EO16" s="605">
        <f t="shared" si="11"/>
        <v>500</v>
      </c>
      <c r="EP16" s="601">
        <f>SUM(EP7:EP14)</f>
        <v>314</v>
      </c>
      <c r="EQ16" s="601">
        <f t="shared" ref="EQ16:EV16" si="12">SUM(EQ7:EQ14)</f>
        <v>7</v>
      </c>
      <c r="ER16" s="601">
        <f t="shared" si="12"/>
        <v>49</v>
      </c>
      <c r="ES16" s="601">
        <f t="shared" si="12"/>
        <v>61</v>
      </c>
      <c r="ET16" s="601">
        <f t="shared" si="12"/>
        <v>68</v>
      </c>
      <c r="EU16" s="601">
        <f t="shared" si="12"/>
        <v>68</v>
      </c>
      <c r="EV16" s="601">
        <f t="shared" si="12"/>
        <v>61</v>
      </c>
    </row>
    <row r="17" spans="2:152" ht="15" customHeight="1">
      <c r="B17" s="598"/>
      <c r="C17" s="598" t="s">
        <v>459</v>
      </c>
      <c r="D17" s="599" t="s">
        <v>460</v>
      </c>
      <c r="E17" s="600">
        <v>120</v>
      </c>
      <c r="F17" s="600">
        <v>73</v>
      </c>
      <c r="G17" s="600">
        <v>120</v>
      </c>
      <c r="H17" s="600">
        <v>79</v>
      </c>
      <c r="I17" s="600">
        <v>90</v>
      </c>
      <c r="J17" s="601">
        <f>SUM(K17:P17)</f>
        <v>82</v>
      </c>
      <c r="K17" s="590">
        <v>3</v>
      </c>
      <c r="L17" s="590">
        <v>14</v>
      </c>
      <c r="M17" s="590">
        <v>15</v>
      </c>
      <c r="N17" s="590">
        <v>18</v>
      </c>
      <c r="O17" s="590">
        <v>14</v>
      </c>
      <c r="P17" s="590">
        <v>18</v>
      </c>
      <c r="Q17" s="600">
        <v>90</v>
      </c>
      <c r="R17" s="601">
        <f>SUM(S17:X17)</f>
        <v>63</v>
      </c>
      <c r="S17" s="590">
        <v>4</v>
      </c>
      <c r="T17" s="590">
        <v>6</v>
      </c>
      <c r="U17" s="590">
        <v>19</v>
      </c>
      <c r="V17" s="590">
        <v>16</v>
      </c>
      <c r="W17" s="590">
        <v>17</v>
      </c>
      <c r="X17" s="590">
        <v>1</v>
      </c>
      <c r="Y17" s="600">
        <v>90</v>
      </c>
      <c r="Z17" s="601">
        <f>SUM(AA17:AF17)</f>
        <v>71</v>
      </c>
      <c r="AA17" s="590">
        <v>2</v>
      </c>
      <c r="AB17" s="590">
        <v>10</v>
      </c>
      <c r="AC17" s="590">
        <v>9</v>
      </c>
      <c r="AD17" s="590">
        <v>21</v>
      </c>
      <c r="AE17" s="590">
        <v>13</v>
      </c>
      <c r="AF17" s="590">
        <v>16</v>
      </c>
      <c r="AG17" s="600" t="s">
        <v>223</v>
      </c>
      <c r="AH17" s="601">
        <f>SUM(AI17:AN17)</f>
        <v>71</v>
      </c>
      <c r="AI17" s="590">
        <v>3</v>
      </c>
      <c r="AJ17" s="590">
        <v>6</v>
      </c>
      <c r="AK17" s="590">
        <v>17</v>
      </c>
      <c r="AL17" s="590">
        <v>11</v>
      </c>
      <c r="AM17" s="590">
        <v>20</v>
      </c>
      <c r="AN17" s="590">
        <v>14</v>
      </c>
      <c r="AO17" s="600">
        <v>90</v>
      </c>
      <c r="AP17" s="601">
        <f>SUM(AQ17:AV17)</f>
        <v>77</v>
      </c>
      <c r="AQ17" s="590">
        <v>3</v>
      </c>
      <c r="AR17" s="590">
        <v>12</v>
      </c>
      <c r="AS17" s="590">
        <v>12</v>
      </c>
      <c r="AT17" s="590">
        <v>20</v>
      </c>
      <c r="AU17" s="590">
        <v>10</v>
      </c>
      <c r="AV17" s="590">
        <v>20</v>
      </c>
      <c r="AW17" s="600">
        <v>90</v>
      </c>
      <c r="AX17" s="601">
        <f>SUM(AY17:BD17)</f>
        <v>73</v>
      </c>
      <c r="AY17" s="590">
        <v>0</v>
      </c>
      <c r="AZ17" s="590">
        <v>15</v>
      </c>
      <c r="BA17" s="590">
        <v>16</v>
      </c>
      <c r="BB17" s="590">
        <v>13</v>
      </c>
      <c r="BC17" s="590">
        <v>20</v>
      </c>
      <c r="BD17" s="590">
        <v>9</v>
      </c>
      <c r="BE17" s="600">
        <v>90</v>
      </c>
      <c r="BF17" s="601">
        <f>SUM(BG17:BL17)</f>
        <v>78</v>
      </c>
      <c r="BG17" s="590">
        <v>0</v>
      </c>
      <c r="BH17" s="590">
        <v>7</v>
      </c>
      <c r="BI17" s="590">
        <v>19</v>
      </c>
      <c r="BJ17" s="590">
        <v>18</v>
      </c>
      <c r="BK17" s="590">
        <v>14</v>
      </c>
      <c r="BL17" s="590">
        <v>20</v>
      </c>
      <c r="BM17" s="600">
        <v>90</v>
      </c>
      <c r="BN17" s="601">
        <f>SUM(BO17:BT17)</f>
        <v>77</v>
      </c>
      <c r="BO17" s="590">
        <v>3</v>
      </c>
      <c r="BP17" s="590">
        <v>10</v>
      </c>
      <c r="BQ17" s="590">
        <v>10</v>
      </c>
      <c r="BR17" s="590">
        <v>20</v>
      </c>
      <c r="BS17" s="590">
        <v>19</v>
      </c>
      <c r="BT17" s="590">
        <v>15</v>
      </c>
      <c r="BU17" s="600">
        <v>80</v>
      </c>
      <c r="BV17" s="601">
        <f>SUM(BW17:CB17)</f>
        <v>74</v>
      </c>
      <c r="BW17" s="590">
        <v>1</v>
      </c>
      <c r="BX17" s="590">
        <v>7</v>
      </c>
      <c r="BY17" s="590">
        <v>13</v>
      </c>
      <c r="BZ17" s="590">
        <v>13</v>
      </c>
      <c r="CA17" s="590">
        <v>21</v>
      </c>
      <c r="CB17" s="590">
        <v>19</v>
      </c>
      <c r="CC17" s="600">
        <v>70</v>
      </c>
      <c r="CD17" s="601">
        <f>SUM(CE17:CJ17)</f>
        <v>65</v>
      </c>
      <c r="CE17" s="590">
        <v>5</v>
      </c>
      <c r="CF17" s="590">
        <v>6</v>
      </c>
      <c r="CG17" s="590">
        <v>9</v>
      </c>
      <c r="CH17" s="590">
        <v>13</v>
      </c>
      <c r="CI17" s="590">
        <v>14</v>
      </c>
      <c r="CJ17" s="590">
        <v>18</v>
      </c>
      <c r="CK17" s="600">
        <v>60</v>
      </c>
      <c r="CL17" s="601">
        <f>SUM(CM17:CR17)</f>
        <v>60</v>
      </c>
      <c r="CM17" s="590">
        <v>0</v>
      </c>
      <c r="CN17" s="590">
        <v>11</v>
      </c>
      <c r="CO17" s="590">
        <v>13</v>
      </c>
      <c r="CP17" s="590">
        <v>9</v>
      </c>
      <c r="CQ17" s="590">
        <v>13</v>
      </c>
      <c r="CR17" s="590">
        <v>14</v>
      </c>
      <c r="CS17" s="600">
        <v>60</v>
      </c>
      <c r="CT17" s="601">
        <f>SUM(CU17:CZ17)</f>
        <v>62</v>
      </c>
      <c r="CU17" s="590">
        <v>1</v>
      </c>
      <c r="CV17" s="590">
        <v>5</v>
      </c>
      <c r="CW17" s="590">
        <v>12</v>
      </c>
      <c r="CX17" s="590">
        <v>20</v>
      </c>
      <c r="CY17" s="590">
        <v>9</v>
      </c>
      <c r="CZ17" s="590">
        <v>15</v>
      </c>
      <c r="DA17" s="600">
        <v>60</v>
      </c>
      <c r="DB17" s="601">
        <f>SUM(DC17:DH17)</f>
        <v>58</v>
      </c>
      <c r="DC17" s="590">
        <v>1</v>
      </c>
      <c r="DD17" s="590">
        <v>4</v>
      </c>
      <c r="DE17" s="590">
        <v>11</v>
      </c>
      <c r="DF17" s="590">
        <v>12</v>
      </c>
      <c r="DG17" s="590">
        <v>20</v>
      </c>
      <c r="DH17" s="590">
        <v>10</v>
      </c>
      <c r="DI17" s="600">
        <v>60</v>
      </c>
      <c r="DJ17" s="601">
        <f>SUM(DK17:DP17)</f>
        <v>58</v>
      </c>
      <c r="DK17" s="590">
        <v>1</v>
      </c>
      <c r="DL17" s="590">
        <v>6</v>
      </c>
      <c r="DM17" s="590">
        <v>8</v>
      </c>
      <c r="DN17" s="590">
        <v>11</v>
      </c>
      <c r="DO17" s="590">
        <v>12</v>
      </c>
      <c r="DP17" s="590">
        <v>20</v>
      </c>
      <c r="DQ17" s="600">
        <v>50</v>
      </c>
      <c r="DR17" s="601">
        <f>SUM(DS17:DX17)</f>
        <v>47</v>
      </c>
      <c r="DS17" s="590">
        <v>1</v>
      </c>
      <c r="DT17" s="590">
        <v>7</v>
      </c>
      <c r="DU17" s="590">
        <v>7</v>
      </c>
      <c r="DV17" s="590">
        <v>9</v>
      </c>
      <c r="DW17" s="590">
        <v>11</v>
      </c>
      <c r="DX17" s="590">
        <v>12</v>
      </c>
      <c r="DY17" s="600">
        <v>50</v>
      </c>
      <c r="DZ17" s="601">
        <f>SUM(EA17:EF17)</f>
        <v>41</v>
      </c>
      <c r="EA17" s="590">
        <v>0</v>
      </c>
      <c r="EB17" s="590">
        <v>7</v>
      </c>
      <c r="EC17" s="590">
        <v>9</v>
      </c>
      <c r="ED17" s="590">
        <v>6</v>
      </c>
      <c r="EE17" s="590">
        <v>8</v>
      </c>
      <c r="EF17" s="590">
        <v>11</v>
      </c>
      <c r="EG17" s="600">
        <v>40</v>
      </c>
      <c r="EH17" s="601">
        <f>SUM(EI17:EN17)</f>
        <v>34</v>
      </c>
      <c r="EI17" s="590">
        <v>0</v>
      </c>
      <c r="EJ17" s="590">
        <v>6</v>
      </c>
      <c r="EK17" s="590">
        <v>6</v>
      </c>
      <c r="EL17" s="590">
        <v>8</v>
      </c>
      <c r="EM17" s="590">
        <v>6</v>
      </c>
      <c r="EN17" s="590">
        <v>8</v>
      </c>
      <c r="EO17" s="600">
        <v>25</v>
      </c>
      <c r="EP17" s="601">
        <f>SUM(EQ17:EV17)</f>
        <v>24</v>
      </c>
      <c r="EQ17" s="590">
        <v>0</v>
      </c>
      <c r="ER17" s="590">
        <v>0</v>
      </c>
      <c r="ES17" s="590">
        <v>6</v>
      </c>
      <c r="ET17" s="590">
        <v>7</v>
      </c>
      <c r="EU17" s="590">
        <v>6</v>
      </c>
      <c r="EV17" s="590">
        <v>5</v>
      </c>
    </row>
    <row r="18" spans="2:152" ht="15" customHeight="1">
      <c r="B18" s="598"/>
      <c r="C18" s="598"/>
      <c r="D18" s="599" t="s">
        <v>461</v>
      </c>
      <c r="E18" s="609" t="s">
        <v>415</v>
      </c>
      <c r="F18" s="610"/>
      <c r="G18" s="609" t="s">
        <v>415</v>
      </c>
      <c r="H18" s="609"/>
      <c r="I18" s="609" t="s">
        <v>415</v>
      </c>
      <c r="J18" s="611"/>
      <c r="K18" s="612"/>
      <c r="L18" s="612"/>
      <c r="M18" s="612"/>
      <c r="N18" s="612"/>
      <c r="O18" s="612"/>
      <c r="P18" s="612"/>
      <c r="Q18" s="609" t="s">
        <v>415</v>
      </c>
      <c r="R18" s="611"/>
      <c r="S18" s="612"/>
      <c r="T18" s="612"/>
      <c r="U18" s="612"/>
      <c r="V18" s="612"/>
      <c r="W18" s="612"/>
      <c r="X18" s="612"/>
      <c r="Y18" s="613">
        <v>120</v>
      </c>
      <c r="Z18" s="614">
        <f>SUM(AA18:AF18)</f>
        <v>124</v>
      </c>
      <c r="AA18" s="426">
        <v>6</v>
      </c>
      <c r="AB18" s="426">
        <v>18</v>
      </c>
      <c r="AC18" s="426">
        <v>28</v>
      </c>
      <c r="AD18" s="426">
        <v>28</v>
      </c>
      <c r="AE18" s="426">
        <v>21</v>
      </c>
      <c r="AF18" s="426">
        <v>23</v>
      </c>
      <c r="AG18" s="613">
        <v>120</v>
      </c>
      <c r="AH18" s="614">
        <f>SUM(AI18:AN18)</f>
        <v>121</v>
      </c>
      <c r="AI18" s="426">
        <v>5</v>
      </c>
      <c r="AJ18" s="426">
        <v>20</v>
      </c>
      <c r="AK18" s="426">
        <v>26</v>
      </c>
      <c r="AL18" s="426">
        <v>30</v>
      </c>
      <c r="AM18" s="426">
        <v>23</v>
      </c>
      <c r="AN18" s="426">
        <v>17</v>
      </c>
      <c r="AO18" s="613">
        <v>120</v>
      </c>
      <c r="AP18" s="614">
        <f>SUM(AQ18:AV18)</f>
        <v>138</v>
      </c>
      <c r="AQ18" s="426">
        <v>8</v>
      </c>
      <c r="AR18" s="426">
        <v>21</v>
      </c>
      <c r="AS18" s="426">
        <v>28</v>
      </c>
      <c r="AT18" s="426">
        <v>30</v>
      </c>
      <c r="AU18" s="426">
        <v>28</v>
      </c>
      <c r="AV18" s="426">
        <v>23</v>
      </c>
      <c r="AW18" s="613">
        <v>120</v>
      </c>
      <c r="AX18" s="614">
        <f>SUM(AY18:BD18)</f>
        <v>139</v>
      </c>
      <c r="AY18" s="426">
        <v>3</v>
      </c>
      <c r="AZ18" s="426">
        <v>24</v>
      </c>
      <c r="BA18" s="426">
        <v>27</v>
      </c>
      <c r="BB18" s="426">
        <v>28</v>
      </c>
      <c r="BC18" s="426">
        <v>31</v>
      </c>
      <c r="BD18" s="426">
        <v>26</v>
      </c>
      <c r="BE18" s="613">
        <v>120</v>
      </c>
      <c r="BF18" s="614">
        <f>SUM(BG18:BL18)</f>
        <v>137</v>
      </c>
      <c r="BG18" s="426">
        <v>6</v>
      </c>
      <c r="BH18" s="426">
        <v>15</v>
      </c>
      <c r="BI18" s="426">
        <v>32</v>
      </c>
      <c r="BJ18" s="426">
        <v>27</v>
      </c>
      <c r="BK18" s="426">
        <v>26</v>
      </c>
      <c r="BL18" s="426">
        <v>31</v>
      </c>
      <c r="BM18" s="613">
        <v>120</v>
      </c>
      <c r="BN18" s="614">
        <f>SUM(BO18:BT18)</f>
        <v>137</v>
      </c>
      <c r="BO18" s="426">
        <v>3</v>
      </c>
      <c r="BP18" s="426">
        <v>29</v>
      </c>
      <c r="BQ18" s="426">
        <v>19</v>
      </c>
      <c r="BR18" s="426">
        <v>34</v>
      </c>
      <c r="BS18" s="426">
        <v>27</v>
      </c>
      <c r="BT18" s="426">
        <v>25</v>
      </c>
      <c r="BU18" s="613">
        <v>120</v>
      </c>
      <c r="BV18" s="614">
        <f>SUM(BW18:CB18)</f>
        <v>135</v>
      </c>
      <c r="BW18" s="426">
        <v>4</v>
      </c>
      <c r="BX18" s="426">
        <v>17</v>
      </c>
      <c r="BY18" s="426">
        <v>33</v>
      </c>
      <c r="BZ18" s="426">
        <v>20</v>
      </c>
      <c r="CA18" s="426">
        <v>34</v>
      </c>
      <c r="CB18" s="426">
        <v>27</v>
      </c>
      <c r="CC18" s="613">
        <v>120</v>
      </c>
      <c r="CD18" s="614">
        <f>SUM(CE18:CJ18)</f>
        <v>133</v>
      </c>
      <c r="CE18" s="426">
        <v>4</v>
      </c>
      <c r="CF18" s="426">
        <v>21</v>
      </c>
      <c r="CG18" s="426">
        <v>19</v>
      </c>
      <c r="CH18" s="426">
        <v>34</v>
      </c>
      <c r="CI18" s="426">
        <v>22</v>
      </c>
      <c r="CJ18" s="426">
        <v>33</v>
      </c>
      <c r="CK18" s="613">
        <v>120</v>
      </c>
      <c r="CL18" s="614">
        <f>SUM(CM18:CR18)</f>
        <v>129</v>
      </c>
      <c r="CM18" s="426">
        <v>5</v>
      </c>
      <c r="CN18" s="426">
        <v>18</v>
      </c>
      <c r="CO18" s="426">
        <v>26</v>
      </c>
      <c r="CP18" s="426">
        <v>23</v>
      </c>
      <c r="CQ18" s="426">
        <v>33</v>
      </c>
      <c r="CR18" s="426">
        <v>24</v>
      </c>
      <c r="CS18" s="613">
        <v>120</v>
      </c>
      <c r="CT18" s="614">
        <f>SUM(CU18:CZ18)</f>
        <v>135</v>
      </c>
      <c r="CU18" s="426">
        <v>6</v>
      </c>
      <c r="CV18" s="426">
        <v>25</v>
      </c>
      <c r="CW18" s="426">
        <v>21</v>
      </c>
      <c r="CX18" s="426">
        <v>30</v>
      </c>
      <c r="CY18" s="426">
        <v>24</v>
      </c>
      <c r="CZ18" s="426">
        <v>29</v>
      </c>
      <c r="DA18" s="613">
        <v>120</v>
      </c>
      <c r="DB18" s="601">
        <f>SUM(DC18:DH18)</f>
        <v>129</v>
      </c>
      <c r="DC18" s="426">
        <v>6</v>
      </c>
      <c r="DD18" s="426">
        <v>18</v>
      </c>
      <c r="DE18" s="426">
        <v>28</v>
      </c>
      <c r="DF18" s="426">
        <v>23</v>
      </c>
      <c r="DG18" s="426">
        <v>30</v>
      </c>
      <c r="DH18" s="426">
        <v>24</v>
      </c>
      <c r="DI18" s="613">
        <v>135</v>
      </c>
      <c r="DJ18" s="601">
        <f>SUM(DK18:DP18)</f>
        <v>130</v>
      </c>
      <c r="DK18" s="426">
        <v>2</v>
      </c>
      <c r="DL18" s="426">
        <v>17</v>
      </c>
      <c r="DM18" s="426">
        <v>29</v>
      </c>
      <c r="DN18" s="426">
        <v>30</v>
      </c>
      <c r="DO18" s="426">
        <v>22</v>
      </c>
      <c r="DP18" s="426">
        <v>30</v>
      </c>
      <c r="DQ18" s="613">
        <v>135</v>
      </c>
      <c r="DR18" s="601">
        <f>SUM(DS18:DX18)</f>
        <v>130</v>
      </c>
      <c r="DS18" s="426">
        <v>5</v>
      </c>
      <c r="DT18" s="426">
        <v>20</v>
      </c>
      <c r="DU18" s="426">
        <v>29</v>
      </c>
      <c r="DV18" s="426">
        <v>26</v>
      </c>
      <c r="DW18" s="426">
        <v>28</v>
      </c>
      <c r="DX18" s="426">
        <v>22</v>
      </c>
      <c r="DY18" s="613">
        <v>135</v>
      </c>
      <c r="DZ18" s="601">
        <f>SUM(EA18:EF18)</f>
        <v>127</v>
      </c>
      <c r="EA18" s="426">
        <v>4</v>
      </c>
      <c r="EB18" s="426">
        <v>15</v>
      </c>
      <c r="EC18" s="426">
        <v>24</v>
      </c>
      <c r="ED18" s="426">
        <v>30</v>
      </c>
      <c r="EE18" s="426">
        <v>26</v>
      </c>
      <c r="EF18" s="426">
        <v>28</v>
      </c>
      <c r="EG18" s="613">
        <v>135</v>
      </c>
      <c r="EH18" s="601">
        <f t="shared" ref="EH18:EH19" si="13">SUM(EI18:EN18)</f>
        <v>128</v>
      </c>
      <c r="EI18" s="426">
        <v>6</v>
      </c>
      <c r="EJ18" s="426">
        <v>18</v>
      </c>
      <c r="EK18" s="426">
        <v>21</v>
      </c>
      <c r="EL18" s="426">
        <v>27</v>
      </c>
      <c r="EM18" s="426">
        <v>31</v>
      </c>
      <c r="EN18" s="426">
        <v>25</v>
      </c>
      <c r="EO18" s="613">
        <v>135</v>
      </c>
      <c r="EP18" s="601">
        <f t="shared" ref="EP18:EP19" si="14">SUM(EQ18:EV18)</f>
        <v>127</v>
      </c>
      <c r="EQ18" s="426">
        <v>3</v>
      </c>
      <c r="ER18" s="426">
        <v>20</v>
      </c>
      <c r="ES18" s="426">
        <v>20</v>
      </c>
      <c r="ET18" s="426">
        <v>25</v>
      </c>
      <c r="EU18" s="426">
        <v>28</v>
      </c>
      <c r="EV18" s="426">
        <v>31</v>
      </c>
    </row>
    <row r="19" spans="2:152" ht="15" customHeight="1">
      <c r="B19" s="598"/>
      <c r="C19" s="598"/>
      <c r="D19" s="599" t="s">
        <v>462</v>
      </c>
      <c r="E19" s="609" t="s">
        <v>415</v>
      </c>
      <c r="F19" s="600"/>
      <c r="G19" s="609" t="s">
        <v>415</v>
      </c>
      <c r="H19" s="600"/>
      <c r="I19" s="615" t="s">
        <v>415</v>
      </c>
      <c r="J19" s="616"/>
      <c r="K19" s="617"/>
      <c r="L19" s="617"/>
      <c r="M19" s="617"/>
      <c r="N19" s="617"/>
      <c r="O19" s="617"/>
      <c r="P19" s="617"/>
      <c r="Q19" s="615" t="s">
        <v>415</v>
      </c>
      <c r="R19" s="616"/>
      <c r="S19" s="590"/>
      <c r="T19" s="590"/>
      <c r="U19" s="590"/>
      <c r="V19" s="590"/>
      <c r="W19" s="590"/>
      <c r="X19" s="590"/>
      <c r="Y19" s="618" t="s">
        <v>415</v>
      </c>
      <c r="Z19" s="618"/>
      <c r="AA19" s="618"/>
      <c r="AB19" s="618"/>
      <c r="AC19" s="618"/>
      <c r="AD19" s="618"/>
      <c r="AE19" s="618"/>
      <c r="AF19" s="618"/>
      <c r="AG19" s="618" t="s">
        <v>415</v>
      </c>
      <c r="AH19" s="618"/>
      <c r="AI19" s="618"/>
      <c r="AJ19" s="618"/>
      <c r="AK19" s="618"/>
      <c r="AL19" s="618"/>
      <c r="AM19" s="618"/>
      <c r="AN19" s="618"/>
      <c r="AO19" s="619">
        <v>120</v>
      </c>
      <c r="AP19" s="601">
        <f>SUM(AQ19:AV19)</f>
        <v>113</v>
      </c>
      <c r="AQ19" s="590">
        <v>5</v>
      </c>
      <c r="AR19" s="590">
        <v>17</v>
      </c>
      <c r="AS19" s="590">
        <v>30</v>
      </c>
      <c r="AT19" s="590">
        <v>32</v>
      </c>
      <c r="AU19" s="590">
        <v>26</v>
      </c>
      <c r="AV19" s="590">
        <v>3</v>
      </c>
      <c r="AW19" s="619">
        <v>120</v>
      </c>
      <c r="AX19" s="601">
        <f>SUM(AY19:BD19)</f>
        <v>125</v>
      </c>
      <c r="AY19" s="590">
        <v>2</v>
      </c>
      <c r="AZ19" s="590">
        <v>14</v>
      </c>
      <c r="BA19" s="590">
        <v>30</v>
      </c>
      <c r="BB19" s="590">
        <v>29</v>
      </c>
      <c r="BC19" s="590">
        <v>33</v>
      </c>
      <c r="BD19" s="590">
        <v>17</v>
      </c>
      <c r="BE19" s="619">
        <v>120</v>
      </c>
      <c r="BF19" s="601">
        <f>SUM(BG19:BL19)</f>
        <v>139</v>
      </c>
      <c r="BG19" s="590">
        <v>8</v>
      </c>
      <c r="BH19" s="590">
        <v>20</v>
      </c>
      <c r="BI19" s="590">
        <v>20</v>
      </c>
      <c r="BJ19" s="590">
        <v>29</v>
      </c>
      <c r="BK19" s="590">
        <v>30</v>
      </c>
      <c r="BL19" s="590">
        <v>32</v>
      </c>
      <c r="BM19" s="619">
        <v>120</v>
      </c>
      <c r="BN19" s="601">
        <f>SUM(BO19:BT19)</f>
        <v>127</v>
      </c>
      <c r="BO19" s="590">
        <v>4</v>
      </c>
      <c r="BP19" s="590">
        <v>18</v>
      </c>
      <c r="BQ19" s="590">
        <v>28</v>
      </c>
      <c r="BR19" s="590">
        <v>23</v>
      </c>
      <c r="BS19" s="590">
        <v>28</v>
      </c>
      <c r="BT19" s="590">
        <v>26</v>
      </c>
      <c r="BU19" s="619">
        <v>120</v>
      </c>
      <c r="BV19" s="601">
        <f>SUM(BW19:CB19)</f>
        <v>125</v>
      </c>
      <c r="BW19" s="590">
        <v>4</v>
      </c>
      <c r="BX19" s="590">
        <v>16</v>
      </c>
      <c r="BY19" s="590">
        <v>29</v>
      </c>
      <c r="BZ19" s="590">
        <v>29</v>
      </c>
      <c r="CA19" s="590">
        <v>21</v>
      </c>
      <c r="CB19" s="590">
        <v>26</v>
      </c>
      <c r="CC19" s="619">
        <v>120</v>
      </c>
      <c r="CD19" s="601">
        <f>SUM(CE19:CJ19)</f>
        <v>112</v>
      </c>
      <c r="CE19" s="590">
        <v>4</v>
      </c>
      <c r="CF19" s="590">
        <v>15</v>
      </c>
      <c r="CG19" s="590">
        <v>19</v>
      </c>
      <c r="CH19" s="590">
        <v>29</v>
      </c>
      <c r="CI19" s="590">
        <v>28</v>
      </c>
      <c r="CJ19" s="590">
        <v>17</v>
      </c>
      <c r="CK19" s="619">
        <v>120</v>
      </c>
      <c r="CL19" s="601">
        <f>SUM(CM19:CR19)</f>
        <v>116</v>
      </c>
      <c r="CM19" s="590">
        <v>2</v>
      </c>
      <c r="CN19" s="590">
        <v>20</v>
      </c>
      <c r="CO19" s="590">
        <v>17</v>
      </c>
      <c r="CP19" s="590">
        <v>20</v>
      </c>
      <c r="CQ19" s="590">
        <v>29</v>
      </c>
      <c r="CR19" s="590">
        <v>28</v>
      </c>
      <c r="CS19" s="619">
        <v>120</v>
      </c>
      <c r="CT19" s="601">
        <f>SUM(CU19:CZ19)</f>
        <v>108</v>
      </c>
      <c r="CU19" s="590">
        <v>2</v>
      </c>
      <c r="CV19" s="590">
        <v>14</v>
      </c>
      <c r="CW19" s="590">
        <v>26</v>
      </c>
      <c r="CX19" s="590">
        <v>17</v>
      </c>
      <c r="CY19" s="590">
        <v>20</v>
      </c>
      <c r="CZ19" s="590">
        <v>29</v>
      </c>
      <c r="DA19" s="619">
        <v>120</v>
      </c>
      <c r="DB19" s="601">
        <f>SUM(DC19:DH19)</f>
        <v>92</v>
      </c>
      <c r="DC19" s="590">
        <v>3</v>
      </c>
      <c r="DD19" s="590">
        <v>9</v>
      </c>
      <c r="DE19" s="590">
        <v>15</v>
      </c>
      <c r="DF19" s="590">
        <v>26</v>
      </c>
      <c r="DG19" s="590">
        <v>19</v>
      </c>
      <c r="DH19" s="590">
        <v>20</v>
      </c>
      <c r="DI19" s="619">
        <v>120</v>
      </c>
      <c r="DJ19" s="601">
        <f>SUM(DK19:DP19)</f>
        <v>100</v>
      </c>
      <c r="DK19" s="590">
        <v>3</v>
      </c>
      <c r="DL19" s="590">
        <v>14</v>
      </c>
      <c r="DM19" s="590">
        <v>17</v>
      </c>
      <c r="DN19" s="590">
        <v>19</v>
      </c>
      <c r="DO19" s="590">
        <v>27</v>
      </c>
      <c r="DP19" s="590">
        <v>20</v>
      </c>
      <c r="DQ19" s="619">
        <v>120</v>
      </c>
      <c r="DR19" s="601">
        <f>SUM(DS19:DX19)</f>
        <v>95</v>
      </c>
      <c r="DS19" s="590">
        <v>1</v>
      </c>
      <c r="DT19" s="590">
        <v>16</v>
      </c>
      <c r="DU19" s="590">
        <v>17</v>
      </c>
      <c r="DV19" s="590">
        <v>17</v>
      </c>
      <c r="DW19" s="590">
        <v>18</v>
      </c>
      <c r="DX19" s="590">
        <v>26</v>
      </c>
      <c r="DY19" s="619">
        <v>105</v>
      </c>
      <c r="DZ19" s="601">
        <f>SUM(EA19:EF19)</f>
        <v>81</v>
      </c>
      <c r="EA19" s="590">
        <v>2</v>
      </c>
      <c r="EB19" s="590">
        <v>8</v>
      </c>
      <c r="EC19" s="590">
        <v>17</v>
      </c>
      <c r="ED19" s="590">
        <v>18</v>
      </c>
      <c r="EE19" s="590">
        <v>19</v>
      </c>
      <c r="EF19" s="590">
        <v>17</v>
      </c>
      <c r="EG19" s="619">
        <v>105</v>
      </c>
      <c r="EH19" s="601">
        <f t="shared" si="13"/>
        <v>81</v>
      </c>
      <c r="EI19" s="590">
        <v>5</v>
      </c>
      <c r="EJ19" s="590">
        <v>13</v>
      </c>
      <c r="EK19" s="590">
        <v>12</v>
      </c>
      <c r="EL19" s="590">
        <v>17</v>
      </c>
      <c r="EM19" s="590">
        <v>16</v>
      </c>
      <c r="EN19" s="590">
        <v>18</v>
      </c>
      <c r="EO19" s="619">
        <v>105</v>
      </c>
      <c r="EP19" s="601">
        <f t="shared" si="14"/>
        <v>81</v>
      </c>
      <c r="EQ19" s="590">
        <v>2</v>
      </c>
      <c r="ER19" s="590">
        <v>19</v>
      </c>
      <c r="ES19" s="590">
        <v>15</v>
      </c>
      <c r="ET19" s="590">
        <v>13</v>
      </c>
      <c r="EU19" s="590">
        <v>17</v>
      </c>
      <c r="EV19" s="590">
        <v>15</v>
      </c>
    </row>
    <row r="20" spans="2:152" ht="15" customHeight="1">
      <c r="B20" s="598"/>
      <c r="C20" s="598"/>
      <c r="D20" s="607" t="s">
        <v>458</v>
      </c>
      <c r="E20" s="619">
        <f>SUM(E17:E19)</f>
        <v>120</v>
      </c>
      <c r="F20" s="619">
        <f t="shared" ref="F20:AV20" si="15">SUM(F17:F19)</f>
        <v>73</v>
      </c>
      <c r="G20" s="619">
        <f t="shared" si="15"/>
        <v>120</v>
      </c>
      <c r="H20" s="619">
        <f t="shared" si="15"/>
        <v>79</v>
      </c>
      <c r="I20" s="619">
        <f t="shared" si="15"/>
        <v>90</v>
      </c>
      <c r="J20" s="619">
        <f t="shared" si="15"/>
        <v>82</v>
      </c>
      <c r="K20" s="619">
        <f t="shared" si="15"/>
        <v>3</v>
      </c>
      <c r="L20" s="619">
        <f t="shared" si="15"/>
        <v>14</v>
      </c>
      <c r="M20" s="619">
        <f t="shared" si="15"/>
        <v>15</v>
      </c>
      <c r="N20" s="619">
        <f t="shared" si="15"/>
        <v>18</v>
      </c>
      <c r="O20" s="619">
        <f t="shared" si="15"/>
        <v>14</v>
      </c>
      <c r="P20" s="619">
        <f t="shared" si="15"/>
        <v>18</v>
      </c>
      <c r="Q20" s="619">
        <f t="shared" si="15"/>
        <v>90</v>
      </c>
      <c r="R20" s="619">
        <f t="shared" si="15"/>
        <v>63</v>
      </c>
      <c r="S20" s="619">
        <f t="shared" si="15"/>
        <v>4</v>
      </c>
      <c r="T20" s="619">
        <f t="shared" si="15"/>
        <v>6</v>
      </c>
      <c r="U20" s="619">
        <f t="shared" si="15"/>
        <v>19</v>
      </c>
      <c r="V20" s="619">
        <f t="shared" si="15"/>
        <v>16</v>
      </c>
      <c r="W20" s="619">
        <f t="shared" si="15"/>
        <v>17</v>
      </c>
      <c r="X20" s="619">
        <f t="shared" si="15"/>
        <v>1</v>
      </c>
      <c r="Y20" s="619">
        <f t="shared" si="15"/>
        <v>210</v>
      </c>
      <c r="Z20" s="619">
        <f t="shared" si="15"/>
        <v>195</v>
      </c>
      <c r="AA20" s="619">
        <f t="shared" si="15"/>
        <v>8</v>
      </c>
      <c r="AB20" s="619">
        <f t="shared" si="15"/>
        <v>28</v>
      </c>
      <c r="AC20" s="619">
        <f t="shared" si="15"/>
        <v>37</v>
      </c>
      <c r="AD20" s="619">
        <f t="shared" si="15"/>
        <v>49</v>
      </c>
      <c r="AE20" s="619">
        <f t="shared" si="15"/>
        <v>34</v>
      </c>
      <c r="AF20" s="619">
        <f t="shared" si="15"/>
        <v>39</v>
      </c>
      <c r="AG20" s="619">
        <f t="shared" si="15"/>
        <v>120</v>
      </c>
      <c r="AH20" s="619">
        <f t="shared" si="15"/>
        <v>192</v>
      </c>
      <c r="AI20" s="619">
        <f t="shared" si="15"/>
        <v>8</v>
      </c>
      <c r="AJ20" s="619">
        <f t="shared" si="15"/>
        <v>26</v>
      </c>
      <c r="AK20" s="619">
        <f t="shared" si="15"/>
        <v>43</v>
      </c>
      <c r="AL20" s="619">
        <f t="shared" si="15"/>
        <v>41</v>
      </c>
      <c r="AM20" s="619">
        <f t="shared" si="15"/>
        <v>43</v>
      </c>
      <c r="AN20" s="619">
        <f t="shared" si="15"/>
        <v>31</v>
      </c>
      <c r="AO20" s="619">
        <f t="shared" si="15"/>
        <v>330</v>
      </c>
      <c r="AP20" s="619">
        <f t="shared" si="15"/>
        <v>328</v>
      </c>
      <c r="AQ20" s="619">
        <f t="shared" si="15"/>
        <v>16</v>
      </c>
      <c r="AR20" s="619">
        <f t="shared" si="15"/>
        <v>50</v>
      </c>
      <c r="AS20" s="619">
        <f t="shared" si="15"/>
        <v>70</v>
      </c>
      <c r="AT20" s="619">
        <f t="shared" si="15"/>
        <v>82</v>
      </c>
      <c r="AU20" s="619">
        <f t="shared" si="15"/>
        <v>64</v>
      </c>
      <c r="AV20" s="619">
        <f t="shared" si="15"/>
        <v>46</v>
      </c>
      <c r="AW20" s="619">
        <f>SUM(AW17:AW19)</f>
        <v>330</v>
      </c>
      <c r="AX20" s="619">
        <f t="shared" ref="AX20:CJ20" si="16">SUM(AX17:AX19)</f>
        <v>337</v>
      </c>
      <c r="AY20" s="619">
        <f t="shared" si="16"/>
        <v>5</v>
      </c>
      <c r="AZ20" s="619">
        <f t="shared" si="16"/>
        <v>53</v>
      </c>
      <c r="BA20" s="619">
        <f t="shared" si="16"/>
        <v>73</v>
      </c>
      <c r="BB20" s="619">
        <f t="shared" si="16"/>
        <v>70</v>
      </c>
      <c r="BC20" s="619">
        <f t="shared" si="16"/>
        <v>84</v>
      </c>
      <c r="BD20" s="619">
        <f t="shared" si="16"/>
        <v>52</v>
      </c>
      <c r="BE20" s="619">
        <f t="shared" si="16"/>
        <v>330</v>
      </c>
      <c r="BF20" s="619">
        <f t="shared" si="16"/>
        <v>354</v>
      </c>
      <c r="BG20" s="619">
        <f t="shared" si="16"/>
        <v>14</v>
      </c>
      <c r="BH20" s="619">
        <f t="shared" si="16"/>
        <v>42</v>
      </c>
      <c r="BI20" s="619">
        <f t="shared" si="16"/>
        <v>71</v>
      </c>
      <c r="BJ20" s="619">
        <f t="shared" si="16"/>
        <v>74</v>
      </c>
      <c r="BK20" s="619">
        <f t="shared" si="16"/>
        <v>70</v>
      </c>
      <c r="BL20" s="619">
        <f t="shared" si="16"/>
        <v>83</v>
      </c>
      <c r="BM20" s="619">
        <f t="shared" si="16"/>
        <v>330</v>
      </c>
      <c r="BN20" s="620">
        <f>SUM(BN17:BN19)</f>
        <v>341</v>
      </c>
      <c r="BO20" s="620">
        <f>SUM(BO17:BO19)</f>
        <v>10</v>
      </c>
      <c r="BP20" s="620">
        <f t="shared" ref="BP20:BT20" si="17">SUM(BP17:BP19)</f>
        <v>57</v>
      </c>
      <c r="BQ20" s="620">
        <f t="shared" si="17"/>
        <v>57</v>
      </c>
      <c r="BR20" s="620">
        <f t="shared" si="17"/>
        <v>77</v>
      </c>
      <c r="BS20" s="620">
        <f t="shared" si="17"/>
        <v>74</v>
      </c>
      <c r="BT20" s="620">
        <f t="shared" si="17"/>
        <v>66</v>
      </c>
      <c r="BU20" s="619">
        <f t="shared" si="16"/>
        <v>320</v>
      </c>
      <c r="BV20" s="619">
        <f t="shared" si="16"/>
        <v>334</v>
      </c>
      <c r="BW20" s="619">
        <f t="shared" si="16"/>
        <v>9</v>
      </c>
      <c r="BX20" s="619">
        <f t="shared" si="16"/>
        <v>40</v>
      </c>
      <c r="BY20" s="619">
        <f t="shared" si="16"/>
        <v>75</v>
      </c>
      <c r="BZ20" s="619">
        <f t="shared" si="16"/>
        <v>62</v>
      </c>
      <c r="CA20" s="619">
        <f t="shared" si="16"/>
        <v>76</v>
      </c>
      <c r="CB20" s="619">
        <f t="shared" si="16"/>
        <v>72</v>
      </c>
      <c r="CC20" s="619">
        <f t="shared" si="16"/>
        <v>310</v>
      </c>
      <c r="CD20" s="619">
        <f t="shared" si="16"/>
        <v>310</v>
      </c>
      <c r="CE20" s="619">
        <f t="shared" si="16"/>
        <v>13</v>
      </c>
      <c r="CF20" s="619">
        <f t="shared" si="16"/>
        <v>42</v>
      </c>
      <c r="CG20" s="619">
        <f t="shared" si="16"/>
        <v>47</v>
      </c>
      <c r="CH20" s="619">
        <f t="shared" si="16"/>
        <v>76</v>
      </c>
      <c r="CI20" s="619">
        <f t="shared" si="16"/>
        <v>64</v>
      </c>
      <c r="CJ20" s="619">
        <f t="shared" si="16"/>
        <v>68</v>
      </c>
      <c r="CK20" s="619">
        <f>SUM(CK17:CK19)</f>
        <v>300</v>
      </c>
      <c r="CL20" s="619">
        <f t="shared" ref="CL20:CR20" si="18">SUM(CL17:CL19)</f>
        <v>305</v>
      </c>
      <c r="CM20" s="619">
        <f t="shared" si="18"/>
        <v>7</v>
      </c>
      <c r="CN20" s="619">
        <f t="shared" si="18"/>
        <v>49</v>
      </c>
      <c r="CO20" s="619">
        <f t="shared" si="18"/>
        <v>56</v>
      </c>
      <c r="CP20" s="619">
        <f t="shared" si="18"/>
        <v>52</v>
      </c>
      <c r="CQ20" s="619">
        <f t="shared" si="18"/>
        <v>75</v>
      </c>
      <c r="CR20" s="619">
        <f t="shared" si="18"/>
        <v>66</v>
      </c>
      <c r="CS20" s="619">
        <f>SUM(CS17:CS19)</f>
        <v>300</v>
      </c>
      <c r="CT20" s="619">
        <f t="shared" ref="CT20:EV20" si="19">SUM(CT17:CT19)</f>
        <v>305</v>
      </c>
      <c r="CU20" s="619">
        <f t="shared" si="19"/>
        <v>9</v>
      </c>
      <c r="CV20" s="619">
        <f t="shared" si="19"/>
        <v>44</v>
      </c>
      <c r="CW20" s="619">
        <f t="shared" si="19"/>
        <v>59</v>
      </c>
      <c r="CX20" s="619">
        <f t="shared" si="19"/>
        <v>67</v>
      </c>
      <c r="CY20" s="619">
        <f t="shared" si="19"/>
        <v>53</v>
      </c>
      <c r="CZ20" s="619">
        <f t="shared" si="19"/>
        <v>73</v>
      </c>
      <c r="DA20" s="619">
        <f t="shared" si="19"/>
        <v>300</v>
      </c>
      <c r="DB20" s="601">
        <f t="shared" si="19"/>
        <v>279</v>
      </c>
      <c r="DC20" s="608">
        <f t="shared" si="19"/>
        <v>10</v>
      </c>
      <c r="DD20" s="608">
        <f t="shared" si="19"/>
        <v>31</v>
      </c>
      <c r="DE20" s="608">
        <f t="shared" si="19"/>
        <v>54</v>
      </c>
      <c r="DF20" s="608">
        <f t="shared" si="19"/>
        <v>61</v>
      </c>
      <c r="DG20" s="608">
        <f t="shared" si="19"/>
        <v>69</v>
      </c>
      <c r="DH20" s="608">
        <f t="shared" si="19"/>
        <v>54</v>
      </c>
      <c r="DI20" s="619">
        <f t="shared" si="19"/>
        <v>315</v>
      </c>
      <c r="DJ20" s="601">
        <f t="shared" si="19"/>
        <v>288</v>
      </c>
      <c r="DK20" s="608">
        <f t="shared" si="19"/>
        <v>6</v>
      </c>
      <c r="DL20" s="608">
        <f t="shared" si="19"/>
        <v>37</v>
      </c>
      <c r="DM20" s="608">
        <f t="shared" si="19"/>
        <v>54</v>
      </c>
      <c r="DN20" s="608">
        <f t="shared" si="19"/>
        <v>60</v>
      </c>
      <c r="DO20" s="608">
        <f t="shared" si="19"/>
        <v>61</v>
      </c>
      <c r="DP20" s="608">
        <f t="shared" si="19"/>
        <v>70</v>
      </c>
      <c r="DQ20" s="619">
        <f t="shared" si="19"/>
        <v>305</v>
      </c>
      <c r="DR20" s="601">
        <f t="shared" si="19"/>
        <v>272</v>
      </c>
      <c r="DS20" s="608">
        <f t="shared" si="19"/>
        <v>7</v>
      </c>
      <c r="DT20" s="608">
        <f t="shared" si="19"/>
        <v>43</v>
      </c>
      <c r="DU20" s="608">
        <f t="shared" si="19"/>
        <v>53</v>
      </c>
      <c r="DV20" s="608">
        <f t="shared" si="19"/>
        <v>52</v>
      </c>
      <c r="DW20" s="608">
        <f t="shared" si="19"/>
        <v>57</v>
      </c>
      <c r="DX20" s="608">
        <f t="shared" si="19"/>
        <v>60</v>
      </c>
      <c r="DY20" s="619">
        <f t="shared" si="19"/>
        <v>290</v>
      </c>
      <c r="DZ20" s="601">
        <f t="shared" si="19"/>
        <v>249</v>
      </c>
      <c r="EA20" s="608">
        <f t="shared" si="19"/>
        <v>6</v>
      </c>
      <c r="EB20" s="608">
        <f t="shared" si="19"/>
        <v>30</v>
      </c>
      <c r="EC20" s="608">
        <f t="shared" si="19"/>
        <v>50</v>
      </c>
      <c r="ED20" s="608">
        <f t="shared" si="19"/>
        <v>54</v>
      </c>
      <c r="EE20" s="608">
        <f t="shared" si="19"/>
        <v>53</v>
      </c>
      <c r="EF20" s="608">
        <f t="shared" si="19"/>
        <v>56</v>
      </c>
      <c r="EG20" s="619">
        <f t="shared" si="19"/>
        <v>280</v>
      </c>
      <c r="EH20" s="601">
        <f t="shared" si="19"/>
        <v>243</v>
      </c>
      <c r="EI20" s="608">
        <f t="shared" si="19"/>
        <v>11</v>
      </c>
      <c r="EJ20" s="608">
        <f t="shared" si="19"/>
        <v>37</v>
      </c>
      <c r="EK20" s="608">
        <f t="shared" si="19"/>
        <v>39</v>
      </c>
      <c r="EL20" s="608">
        <f t="shared" si="19"/>
        <v>52</v>
      </c>
      <c r="EM20" s="608">
        <f t="shared" si="19"/>
        <v>53</v>
      </c>
      <c r="EN20" s="608">
        <f t="shared" si="19"/>
        <v>51</v>
      </c>
      <c r="EO20" s="619">
        <f t="shared" si="19"/>
        <v>265</v>
      </c>
      <c r="EP20" s="601">
        <f t="shared" si="19"/>
        <v>232</v>
      </c>
      <c r="EQ20" s="601">
        <f t="shared" si="19"/>
        <v>5</v>
      </c>
      <c r="ER20" s="601">
        <f t="shared" si="19"/>
        <v>39</v>
      </c>
      <c r="ES20" s="601">
        <f t="shared" si="19"/>
        <v>41</v>
      </c>
      <c r="ET20" s="601">
        <f t="shared" si="19"/>
        <v>45</v>
      </c>
      <c r="EU20" s="601">
        <f t="shared" si="19"/>
        <v>51</v>
      </c>
      <c r="EV20" s="601">
        <f t="shared" si="19"/>
        <v>51</v>
      </c>
    </row>
    <row r="21" spans="2:152" s="624" customFormat="1" ht="15" customHeight="1">
      <c r="B21" s="598"/>
      <c r="C21" s="621" t="s">
        <v>463</v>
      </c>
      <c r="D21" s="621"/>
      <c r="E21" s="622">
        <f>SUM(E20,E16)</f>
        <v>740</v>
      </c>
      <c r="F21" s="622">
        <f t="shared" ref="F21:AV21" si="20">SUM(F20,F16)</f>
        <v>553</v>
      </c>
      <c r="G21" s="622">
        <f t="shared" si="20"/>
        <v>860</v>
      </c>
      <c r="H21" s="622">
        <f t="shared" si="20"/>
        <v>649</v>
      </c>
      <c r="I21" s="622">
        <f t="shared" si="20"/>
        <v>830</v>
      </c>
      <c r="J21" s="622">
        <f t="shared" si="20"/>
        <v>641</v>
      </c>
      <c r="K21" s="622">
        <f t="shared" si="20"/>
        <v>19</v>
      </c>
      <c r="L21" s="622">
        <f t="shared" si="20"/>
        <v>72</v>
      </c>
      <c r="M21" s="622">
        <f t="shared" si="20"/>
        <v>132</v>
      </c>
      <c r="N21" s="622">
        <f t="shared" si="20"/>
        <v>183</v>
      </c>
      <c r="O21" s="622">
        <f t="shared" si="20"/>
        <v>158</v>
      </c>
      <c r="P21" s="622">
        <f t="shared" si="20"/>
        <v>77</v>
      </c>
      <c r="Q21" s="622">
        <f t="shared" si="20"/>
        <v>830</v>
      </c>
      <c r="R21" s="622">
        <f t="shared" si="20"/>
        <v>635</v>
      </c>
      <c r="S21" s="622">
        <f t="shared" si="20"/>
        <v>21</v>
      </c>
      <c r="T21" s="622">
        <f t="shared" si="20"/>
        <v>78</v>
      </c>
      <c r="U21" s="622">
        <f t="shared" si="20"/>
        <v>146</v>
      </c>
      <c r="V21" s="622">
        <f t="shared" si="20"/>
        <v>154</v>
      </c>
      <c r="W21" s="622">
        <f t="shared" si="20"/>
        <v>178</v>
      </c>
      <c r="X21" s="622">
        <f t="shared" si="20"/>
        <v>58</v>
      </c>
      <c r="Y21" s="622">
        <f t="shared" si="20"/>
        <v>830</v>
      </c>
      <c r="Z21" s="622">
        <f t="shared" si="20"/>
        <v>634</v>
      </c>
      <c r="AA21" s="622">
        <f t="shared" si="20"/>
        <v>14</v>
      </c>
      <c r="AB21" s="622">
        <f t="shared" si="20"/>
        <v>85</v>
      </c>
      <c r="AC21" s="622">
        <f t="shared" si="20"/>
        <v>144</v>
      </c>
      <c r="AD21" s="622">
        <f t="shared" si="20"/>
        <v>167</v>
      </c>
      <c r="AE21" s="622">
        <f t="shared" si="20"/>
        <v>144</v>
      </c>
      <c r="AF21" s="622">
        <f t="shared" si="20"/>
        <v>80</v>
      </c>
      <c r="AG21" s="622">
        <f t="shared" si="20"/>
        <v>740</v>
      </c>
      <c r="AH21" s="622">
        <f t="shared" si="20"/>
        <v>615</v>
      </c>
      <c r="AI21" s="622">
        <f t="shared" si="20"/>
        <v>14</v>
      </c>
      <c r="AJ21" s="622">
        <f t="shared" si="20"/>
        <v>74</v>
      </c>
      <c r="AK21" s="622">
        <f t="shared" si="20"/>
        <v>151</v>
      </c>
      <c r="AL21" s="622">
        <f t="shared" si="20"/>
        <v>155</v>
      </c>
      <c r="AM21" s="622">
        <f t="shared" si="20"/>
        <v>162</v>
      </c>
      <c r="AN21" s="622">
        <f t="shared" si="20"/>
        <v>59</v>
      </c>
      <c r="AO21" s="622">
        <f t="shared" si="20"/>
        <v>740</v>
      </c>
      <c r="AP21" s="622">
        <f t="shared" si="20"/>
        <v>614</v>
      </c>
      <c r="AQ21" s="622">
        <f t="shared" si="20"/>
        <v>22</v>
      </c>
      <c r="AR21" s="622">
        <f t="shared" si="20"/>
        <v>82</v>
      </c>
      <c r="AS21" s="622">
        <f t="shared" si="20"/>
        <v>131</v>
      </c>
      <c r="AT21" s="622">
        <f t="shared" si="20"/>
        <v>173</v>
      </c>
      <c r="AU21" s="622">
        <f t="shared" si="20"/>
        <v>127</v>
      </c>
      <c r="AV21" s="622">
        <f t="shared" si="20"/>
        <v>79</v>
      </c>
      <c r="AW21" s="622">
        <f>SUM(AW20,AW16)</f>
        <v>740</v>
      </c>
      <c r="AX21" s="622">
        <f t="shared" ref="AX21:CJ21" si="21">SUM(AX20,AX16)</f>
        <v>631</v>
      </c>
      <c r="AY21" s="622">
        <f t="shared" si="21"/>
        <v>15</v>
      </c>
      <c r="AZ21" s="622">
        <f t="shared" si="21"/>
        <v>97</v>
      </c>
      <c r="BA21" s="622">
        <f t="shared" si="21"/>
        <v>134</v>
      </c>
      <c r="BB21" s="622">
        <f t="shared" si="21"/>
        <v>144</v>
      </c>
      <c r="BC21" s="622">
        <f t="shared" si="21"/>
        <v>169</v>
      </c>
      <c r="BD21" s="622">
        <f t="shared" si="21"/>
        <v>72</v>
      </c>
      <c r="BE21" s="622">
        <f t="shared" si="21"/>
        <v>770</v>
      </c>
      <c r="BF21" s="622">
        <f t="shared" si="21"/>
        <v>698</v>
      </c>
      <c r="BG21" s="622">
        <f t="shared" si="21"/>
        <v>25</v>
      </c>
      <c r="BH21" s="622">
        <f t="shared" si="21"/>
        <v>89</v>
      </c>
      <c r="BI21" s="622">
        <f t="shared" si="21"/>
        <v>145</v>
      </c>
      <c r="BJ21" s="622">
        <f t="shared" si="21"/>
        <v>143</v>
      </c>
      <c r="BK21" s="622">
        <f t="shared" si="21"/>
        <v>135</v>
      </c>
      <c r="BL21" s="622">
        <f t="shared" si="21"/>
        <v>161</v>
      </c>
      <c r="BM21" s="622">
        <f t="shared" si="21"/>
        <v>770</v>
      </c>
      <c r="BN21" s="622">
        <f t="shared" si="21"/>
        <v>662</v>
      </c>
      <c r="BO21" s="623">
        <f>SUM(BO20,BO16)</f>
        <v>17</v>
      </c>
      <c r="BP21" s="622">
        <f t="shared" si="21"/>
        <v>102</v>
      </c>
      <c r="BQ21" s="622">
        <f t="shared" si="21"/>
        <v>122</v>
      </c>
      <c r="BR21" s="622">
        <f t="shared" si="21"/>
        <v>154</v>
      </c>
      <c r="BS21" s="622">
        <f t="shared" si="21"/>
        <v>139</v>
      </c>
      <c r="BT21" s="622">
        <f t="shared" si="21"/>
        <v>128</v>
      </c>
      <c r="BU21" s="622">
        <f t="shared" si="21"/>
        <v>840</v>
      </c>
      <c r="BV21" s="622">
        <f t="shared" si="21"/>
        <v>687</v>
      </c>
      <c r="BW21" s="622">
        <f t="shared" si="21"/>
        <v>21</v>
      </c>
      <c r="BX21" s="622">
        <f t="shared" si="21"/>
        <v>94</v>
      </c>
      <c r="BY21" s="622">
        <f t="shared" si="21"/>
        <v>144</v>
      </c>
      <c r="BZ21" s="622">
        <f t="shared" si="21"/>
        <v>135</v>
      </c>
      <c r="CA21" s="622">
        <f t="shared" si="21"/>
        <v>156</v>
      </c>
      <c r="CB21" s="622">
        <f t="shared" si="21"/>
        <v>137</v>
      </c>
      <c r="CC21" s="622">
        <f t="shared" si="21"/>
        <v>830</v>
      </c>
      <c r="CD21" s="622">
        <f t="shared" si="21"/>
        <v>688</v>
      </c>
      <c r="CE21" s="622">
        <f t="shared" si="21"/>
        <v>23</v>
      </c>
      <c r="CF21" s="622">
        <f t="shared" si="21"/>
        <v>100</v>
      </c>
      <c r="CG21" s="622">
        <f t="shared" si="21"/>
        <v>120</v>
      </c>
      <c r="CH21" s="622">
        <f t="shared" si="21"/>
        <v>157</v>
      </c>
      <c r="CI21" s="622">
        <f t="shared" si="21"/>
        <v>134</v>
      </c>
      <c r="CJ21" s="622">
        <f t="shared" si="21"/>
        <v>154</v>
      </c>
      <c r="CK21" s="622">
        <f>SUM(CK20,CK16)</f>
        <v>800</v>
      </c>
      <c r="CL21" s="622">
        <f t="shared" ref="CL21:CR21" si="22">SUM(CL20,CL16)</f>
        <v>681</v>
      </c>
      <c r="CM21" s="622">
        <f t="shared" si="22"/>
        <v>15</v>
      </c>
      <c r="CN21" s="622">
        <f t="shared" si="22"/>
        <v>103</v>
      </c>
      <c r="CO21" s="622">
        <f t="shared" si="22"/>
        <v>138</v>
      </c>
      <c r="CP21" s="622">
        <f t="shared" si="22"/>
        <v>126</v>
      </c>
      <c r="CQ21" s="622">
        <f t="shared" si="22"/>
        <v>160</v>
      </c>
      <c r="CR21" s="622">
        <f t="shared" si="22"/>
        <v>139</v>
      </c>
      <c r="CS21" s="622">
        <f>SUM(CS20,CS16)</f>
        <v>800</v>
      </c>
      <c r="CT21" s="622">
        <f t="shared" ref="CT21:CZ21" si="23">SUM(CT20,CT16)</f>
        <v>674</v>
      </c>
      <c r="CU21" s="622">
        <f t="shared" si="23"/>
        <v>22</v>
      </c>
      <c r="CV21" s="622">
        <f t="shared" si="23"/>
        <v>86</v>
      </c>
      <c r="CW21" s="622">
        <f t="shared" si="23"/>
        <v>124</v>
      </c>
      <c r="CX21" s="622">
        <f t="shared" si="23"/>
        <v>154</v>
      </c>
      <c r="CY21" s="622">
        <f t="shared" si="23"/>
        <v>131</v>
      </c>
      <c r="CZ21" s="622">
        <f t="shared" si="23"/>
        <v>157</v>
      </c>
      <c r="DA21" s="622">
        <f>SUM(DA20,DA16)</f>
        <v>800</v>
      </c>
      <c r="DB21" s="623">
        <f>SUM(DB20,DB16)</f>
        <v>641</v>
      </c>
      <c r="DC21" s="622">
        <f t="shared" ref="DC21:DH21" si="24">SUM(DC20,DC16)</f>
        <v>18</v>
      </c>
      <c r="DD21" s="622">
        <f t="shared" si="24"/>
        <v>81</v>
      </c>
      <c r="DE21" s="622">
        <f t="shared" si="24"/>
        <v>117</v>
      </c>
      <c r="DF21" s="622">
        <f t="shared" si="24"/>
        <v>135</v>
      </c>
      <c r="DG21" s="622">
        <f t="shared" si="24"/>
        <v>158</v>
      </c>
      <c r="DH21" s="622">
        <f t="shared" si="24"/>
        <v>132</v>
      </c>
      <c r="DI21" s="622">
        <f>SUM(DI20,DI16)</f>
        <v>815</v>
      </c>
      <c r="DJ21" s="623">
        <f>SUM(DJ20,DJ16)</f>
        <v>643</v>
      </c>
      <c r="DK21" s="622">
        <f t="shared" ref="DK21:DP21" si="25">SUM(DK20,DK16)</f>
        <v>13</v>
      </c>
      <c r="DL21" s="622">
        <f t="shared" si="25"/>
        <v>82</v>
      </c>
      <c r="DM21" s="622">
        <f t="shared" si="25"/>
        <v>123</v>
      </c>
      <c r="DN21" s="622">
        <f t="shared" si="25"/>
        <v>131</v>
      </c>
      <c r="DO21" s="622">
        <f t="shared" si="25"/>
        <v>137</v>
      </c>
      <c r="DP21" s="622">
        <f t="shared" si="25"/>
        <v>157</v>
      </c>
      <c r="DQ21" s="622">
        <f>SUM(DQ20,DQ16)</f>
        <v>805</v>
      </c>
      <c r="DR21" s="623">
        <f>SUM(DR20,DR16)</f>
        <v>603</v>
      </c>
      <c r="DS21" s="622">
        <f t="shared" ref="DS21:DX21" si="26">SUM(DS20,DS16)</f>
        <v>14</v>
      </c>
      <c r="DT21" s="622">
        <f t="shared" si="26"/>
        <v>87</v>
      </c>
      <c r="DU21" s="622">
        <f t="shared" si="26"/>
        <v>107</v>
      </c>
      <c r="DV21" s="622">
        <f t="shared" si="26"/>
        <v>128</v>
      </c>
      <c r="DW21" s="622">
        <f t="shared" si="26"/>
        <v>131</v>
      </c>
      <c r="DX21" s="622">
        <f t="shared" si="26"/>
        <v>136</v>
      </c>
      <c r="DY21" s="622">
        <f>SUM(DY20,DY16)</f>
        <v>790</v>
      </c>
      <c r="DZ21" s="623">
        <f>SUM(DZ20,DZ16)</f>
        <v>580</v>
      </c>
      <c r="EA21" s="622">
        <f t="shared" ref="EA21:EF21" si="27">SUM(EA20,EA16)</f>
        <v>12</v>
      </c>
      <c r="EB21" s="622">
        <f t="shared" si="27"/>
        <v>85</v>
      </c>
      <c r="EC21" s="622">
        <f t="shared" si="27"/>
        <v>109</v>
      </c>
      <c r="ED21" s="622">
        <f t="shared" si="27"/>
        <v>112</v>
      </c>
      <c r="EE21" s="622">
        <f t="shared" si="27"/>
        <v>130</v>
      </c>
      <c r="EF21" s="622">
        <f t="shared" si="27"/>
        <v>132</v>
      </c>
      <c r="EG21" s="622">
        <f>SUM(EG20,EG16)</f>
        <v>780</v>
      </c>
      <c r="EH21" s="623">
        <f>SUM(EH20,EH16)</f>
        <v>570</v>
      </c>
      <c r="EI21" s="622">
        <f t="shared" ref="EI21:EN21" si="28">SUM(EI20,EI16)</f>
        <v>14</v>
      </c>
      <c r="EJ21" s="622">
        <f t="shared" si="28"/>
        <v>86</v>
      </c>
      <c r="EK21" s="622">
        <f t="shared" si="28"/>
        <v>105</v>
      </c>
      <c r="EL21" s="622">
        <f t="shared" si="28"/>
        <v>121</v>
      </c>
      <c r="EM21" s="622">
        <f t="shared" si="28"/>
        <v>114</v>
      </c>
      <c r="EN21" s="622">
        <f t="shared" si="28"/>
        <v>130</v>
      </c>
      <c r="EO21" s="622">
        <f>SUM(EO20,EO16)</f>
        <v>765</v>
      </c>
      <c r="EP21" s="623">
        <f>SUM(EP20,EP16)</f>
        <v>546</v>
      </c>
      <c r="EQ21" s="623">
        <f>SUM(EQ20,EQ16)</f>
        <v>12</v>
      </c>
      <c r="ER21" s="622">
        <f t="shared" ref="ER21:EV21" si="29">SUM(ER20,ER16)</f>
        <v>88</v>
      </c>
      <c r="ES21" s="622">
        <f t="shared" si="29"/>
        <v>102</v>
      </c>
      <c r="ET21" s="622">
        <f t="shared" si="29"/>
        <v>113</v>
      </c>
      <c r="EU21" s="622">
        <f t="shared" si="29"/>
        <v>119</v>
      </c>
      <c r="EV21" s="622">
        <f t="shared" si="29"/>
        <v>112</v>
      </c>
    </row>
    <row r="22" spans="2:152" ht="15" customHeight="1">
      <c r="B22" s="598" t="s">
        <v>464</v>
      </c>
      <c r="C22" s="598" t="s">
        <v>446</v>
      </c>
      <c r="D22" s="599" t="s">
        <v>465</v>
      </c>
      <c r="E22" s="600">
        <v>110</v>
      </c>
      <c r="F22" s="600">
        <v>90</v>
      </c>
      <c r="G22" s="600">
        <v>110</v>
      </c>
      <c r="H22" s="600">
        <v>95</v>
      </c>
      <c r="I22" s="600">
        <v>110</v>
      </c>
      <c r="J22" s="601">
        <f>SUM(K22:P22)</f>
        <v>84</v>
      </c>
      <c r="K22" s="590">
        <v>1</v>
      </c>
      <c r="L22" s="590">
        <v>4</v>
      </c>
      <c r="M22" s="590">
        <v>21</v>
      </c>
      <c r="N22" s="590">
        <v>16</v>
      </c>
      <c r="O22" s="590">
        <v>26</v>
      </c>
      <c r="P22" s="590">
        <v>16</v>
      </c>
      <c r="Q22" s="600">
        <v>110</v>
      </c>
      <c r="R22" s="601">
        <f>SUM(S22:X22)</f>
        <v>94</v>
      </c>
      <c r="S22" s="590">
        <v>0</v>
      </c>
      <c r="T22" s="590">
        <v>15</v>
      </c>
      <c r="U22" s="590">
        <v>11</v>
      </c>
      <c r="V22" s="590">
        <v>27</v>
      </c>
      <c r="W22" s="590">
        <v>15</v>
      </c>
      <c r="X22" s="590">
        <v>26</v>
      </c>
      <c r="Y22" s="600">
        <v>110</v>
      </c>
      <c r="Z22" s="601">
        <f>SUM(AA22:AF22)</f>
        <v>79</v>
      </c>
      <c r="AA22" s="590">
        <v>0</v>
      </c>
      <c r="AB22" s="590">
        <v>9</v>
      </c>
      <c r="AC22" s="590">
        <v>20</v>
      </c>
      <c r="AD22" s="590">
        <v>12</v>
      </c>
      <c r="AE22" s="590">
        <v>26</v>
      </c>
      <c r="AF22" s="590">
        <v>12</v>
      </c>
      <c r="AG22" s="600">
        <v>110</v>
      </c>
      <c r="AH22" s="601">
        <f>SUM(AI22:AN22)</f>
        <v>89</v>
      </c>
      <c r="AI22" s="590">
        <v>0</v>
      </c>
      <c r="AJ22" s="590">
        <v>17</v>
      </c>
      <c r="AK22" s="590">
        <v>17</v>
      </c>
      <c r="AL22" s="590">
        <v>18</v>
      </c>
      <c r="AM22" s="590">
        <v>13</v>
      </c>
      <c r="AN22" s="590">
        <v>24</v>
      </c>
      <c r="AO22" s="600">
        <v>110</v>
      </c>
      <c r="AP22" s="601">
        <f>SUM(AQ22:AV22)</f>
        <v>85</v>
      </c>
      <c r="AQ22" s="590">
        <v>0</v>
      </c>
      <c r="AR22" s="590">
        <v>15</v>
      </c>
      <c r="AS22" s="590">
        <v>21</v>
      </c>
      <c r="AT22" s="590">
        <v>19</v>
      </c>
      <c r="AU22" s="590">
        <v>20</v>
      </c>
      <c r="AV22" s="590">
        <v>10</v>
      </c>
      <c r="AW22" s="600">
        <v>110</v>
      </c>
      <c r="AX22" s="601">
        <f>SUM(AY22:BD22)</f>
        <v>86</v>
      </c>
      <c r="AY22" s="590">
        <v>0</v>
      </c>
      <c r="AZ22" s="590">
        <v>8</v>
      </c>
      <c r="BA22" s="590">
        <v>14</v>
      </c>
      <c r="BB22" s="590">
        <v>23</v>
      </c>
      <c r="BC22" s="590">
        <v>22</v>
      </c>
      <c r="BD22" s="590">
        <v>19</v>
      </c>
      <c r="BE22" s="600">
        <v>110</v>
      </c>
      <c r="BF22" s="601">
        <f>SUM(BG22:BL22)</f>
        <v>91</v>
      </c>
      <c r="BG22" s="590">
        <v>1</v>
      </c>
      <c r="BH22" s="590">
        <v>11</v>
      </c>
      <c r="BI22" s="590">
        <v>18</v>
      </c>
      <c r="BJ22" s="590">
        <v>16</v>
      </c>
      <c r="BK22" s="590">
        <v>23</v>
      </c>
      <c r="BL22" s="590">
        <v>22</v>
      </c>
      <c r="BM22" s="600">
        <v>140</v>
      </c>
      <c r="BN22" s="601">
        <f t="shared" ref="BN22:BN28" si="30">SUM(BO22:BT22)</f>
        <v>98</v>
      </c>
      <c r="BO22" s="590">
        <v>2</v>
      </c>
      <c r="BP22" s="590">
        <v>19</v>
      </c>
      <c r="BQ22" s="590">
        <v>20</v>
      </c>
      <c r="BR22" s="590">
        <v>18</v>
      </c>
      <c r="BS22" s="590">
        <v>13</v>
      </c>
      <c r="BT22" s="590">
        <v>26</v>
      </c>
      <c r="BU22" s="600">
        <v>140</v>
      </c>
      <c r="BV22" s="601">
        <f t="shared" ref="BV22:BV28" si="31">SUM(BW22:CB22)</f>
        <v>110</v>
      </c>
      <c r="BW22" s="590">
        <v>3</v>
      </c>
      <c r="BX22" s="590">
        <v>17</v>
      </c>
      <c r="BY22" s="590">
        <v>37</v>
      </c>
      <c r="BZ22" s="590">
        <v>20</v>
      </c>
      <c r="CA22" s="590">
        <v>20</v>
      </c>
      <c r="CB22" s="590">
        <v>13</v>
      </c>
      <c r="CC22" s="600">
        <v>140</v>
      </c>
      <c r="CD22" s="601">
        <f t="shared" ref="CD22:CD28" si="32">SUM(CE22:CJ22)</f>
        <v>116</v>
      </c>
      <c r="CE22" s="590">
        <v>4</v>
      </c>
      <c r="CF22" s="590">
        <v>14</v>
      </c>
      <c r="CG22" s="590">
        <v>18</v>
      </c>
      <c r="CH22" s="590">
        <v>36</v>
      </c>
      <c r="CI22" s="590">
        <v>22</v>
      </c>
      <c r="CJ22" s="590">
        <v>22</v>
      </c>
      <c r="CK22" s="600">
        <v>140</v>
      </c>
      <c r="CL22" s="601">
        <f>SUM(CM22:CR22)</f>
        <v>109</v>
      </c>
      <c r="CM22" s="590">
        <v>1</v>
      </c>
      <c r="CN22" s="590">
        <v>18</v>
      </c>
      <c r="CO22" s="590">
        <v>13</v>
      </c>
      <c r="CP22" s="590">
        <v>19</v>
      </c>
      <c r="CQ22" s="590">
        <v>36</v>
      </c>
      <c r="CR22" s="590">
        <v>22</v>
      </c>
      <c r="CS22" s="600">
        <v>140</v>
      </c>
      <c r="CT22" s="601">
        <f>SUM(CU22:CZ22)</f>
        <v>94</v>
      </c>
      <c r="CU22" s="590">
        <v>1</v>
      </c>
      <c r="CV22" s="590">
        <v>9</v>
      </c>
      <c r="CW22" s="590">
        <v>18</v>
      </c>
      <c r="CX22" s="590">
        <v>13</v>
      </c>
      <c r="CY22" s="590">
        <v>18</v>
      </c>
      <c r="CZ22" s="590">
        <v>35</v>
      </c>
      <c r="DA22" s="600">
        <v>140</v>
      </c>
      <c r="DB22" s="601">
        <f>SUM(DC22:DH22)</f>
        <v>68</v>
      </c>
      <c r="DC22" s="590">
        <v>0</v>
      </c>
      <c r="DD22" s="590">
        <v>11</v>
      </c>
      <c r="DE22" s="590">
        <v>9</v>
      </c>
      <c r="DF22" s="590">
        <v>18</v>
      </c>
      <c r="DG22" s="590">
        <v>12</v>
      </c>
      <c r="DH22" s="590">
        <v>18</v>
      </c>
      <c r="DI22" s="600">
        <v>140</v>
      </c>
      <c r="DJ22" s="601">
        <f>SUM(DK22:DP22)</f>
        <v>68</v>
      </c>
      <c r="DK22" s="590">
        <v>1</v>
      </c>
      <c r="DL22" s="590">
        <v>9</v>
      </c>
      <c r="DM22" s="590">
        <v>14</v>
      </c>
      <c r="DN22" s="590">
        <v>11</v>
      </c>
      <c r="DO22" s="590">
        <v>21</v>
      </c>
      <c r="DP22" s="590">
        <v>12</v>
      </c>
      <c r="DQ22" s="600">
        <v>140</v>
      </c>
      <c r="DR22" s="601">
        <f>SUM(DS22:DX22)</f>
        <v>69</v>
      </c>
      <c r="DS22" s="590">
        <v>3</v>
      </c>
      <c r="DT22" s="590">
        <v>10</v>
      </c>
      <c r="DU22" s="590">
        <v>11</v>
      </c>
      <c r="DV22" s="590">
        <v>15</v>
      </c>
      <c r="DW22" s="590">
        <v>9</v>
      </c>
      <c r="DX22" s="590">
        <v>21</v>
      </c>
      <c r="DY22" s="600">
        <v>140</v>
      </c>
      <c r="DZ22" s="601">
        <f>SUM(EA22:EF22)</f>
        <v>76</v>
      </c>
      <c r="EA22" s="590">
        <v>3</v>
      </c>
      <c r="EB22" s="590">
        <v>18</v>
      </c>
      <c r="EC22" s="590">
        <v>14</v>
      </c>
      <c r="ED22" s="590">
        <v>13</v>
      </c>
      <c r="EE22" s="590">
        <v>16</v>
      </c>
      <c r="EF22" s="590">
        <v>12</v>
      </c>
      <c r="EG22" s="600">
        <v>140</v>
      </c>
      <c r="EH22" s="601">
        <f t="shared" ref="EH22:EH25" si="33">SUM(EI22:EN22)</f>
        <v>73</v>
      </c>
      <c r="EI22" s="590">
        <v>0</v>
      </c>
      <c r="EJ22" s="590">
        <v>10</v>
      </c>
      <c r="EK22" s="590">
        <v>17</v>
      </c>
      <c r="EL22" s="590">
        <v>15</v>
      </c>
      <c r="EM22" s="590">
        <v>15</v>
      </c>
      <c r="EN22" s="590">
        <v>16</v>
      </c>
      <c r="EO22" s="600">
        <v>140</v>
      </c>
      <c r="EP22" s="601">
        <f t="shared" ref="EP22:EP25" si="34">SUM(EQ22:EV22)</f>
        <v>76</v>
      </c>
      <c r="EQ22" s="590">
        <v>0</v>
      </c>
      <c r="ER22" s="590">
        <v>15</v>
      </c>
      <c r="ES22" s="590">
        <v>13</v>
      </c>
      <c r="ET22" s="590">
        <v>18</v>
      </c>
      <c r="EU22" s="590">
        <v>15</v>
      </c>
      <c r="EV22" s="590">
        <v>15</v>
      </c>
    </row>
    <row r="23" spans="2:152" ht="15" customHeight="1">
      <c r="B23" s="598"/>
      <c r="C23" s="598"/>
      <c r="D23" s="599" t="s">
        <v>466</v>
      </c>
      <c r="E23" s="600">
        <v>160</v>
      </c>
      <c r="F23" s="600">
        <v>158</v>
      </c>
      <c r="G23" s="600">
        <v>160</v>
      </c>
      <c r="H23" s="600">
        <v>159</v>
      </c>
      <c r="I23" s="600">
        <v>160</v>
      </c>
      <c r="J23" s="601">
        <f>SUM(K23:P23)</f>
        <v>147</v>
      </c>
      <c r="K23" s="590">
        <v>0</v>
      </c>
      <c r="L23" s="590">
        <v>16</v>
      </c>
      <c r="M23" s="590">
        <v>34</v>
      </c>
      <c r="N23" s="590">
        <v>30</v>
      </c>
      <c r="O23" s="590">
        <v>29</v>
      </c>
      <c r="P23" s="590">
        <v>38</v>
      </c>
      <c r="Q23" s="600">
        <v>160</v>
      </c>
      <c r="R23" s="601">
        <f>SUM(S23:X23)</f>
        <v>135</v>
      </c>
      <c r="S23" s="590">
        <v>1</v>
      </c>
      <c r="T23" s="590">
        <v>15</v>
      </c>
      <c r="U23" s="590">
        <v>23</v>
      </c>
      <c r="V23" s="590">
        <v>37</v>
      </c>
      <c r="W23" s="590">
        <v>29</v>
      </c>
      <c r="X23" s="590">
        <v>30</v>
      </c>
      <c r="Y23" s="600">
        <v>160</v>
      </c>
      <c r="Z23" s="601">
        <f>SUM(AA23:AF23)</f>
        <v>133</v>
      </c>
      <c r="AA23" s="590">
        <v>0</v>
      </c>
      <c r="AB23" s="590">
        <v>22</v>
      </c>
      <c r="AC23" s="590">
        <v>22</v>
      </c>
      <c r="AD23" s="590">
        <v>26</v>
      </c>
      <c r="AE23" s="590">
        <v>34</v>
      </c>
      <c r="AF23" s="590">
        <v>29</v>
      </c>
      <c r="AG23" s="600">
        <v>160</v>
      </c>
      <c r="AH23" s="601">
        <f>SUM(AI23:AN23)</f>
        <v>136</v>
      </c>
      <c r="AI23" s="601">
        <v>0</v>
      </c>
      <c r="AJ23" s="602">
        <v>19</v>
      </c>
      <c r="AK23" s="599">
        <v>29</v>
      </c>
      <c r="AL23" s="599">
        <v>27</v>
      </c>
      <c r="AM23" s="599">
        <v>27</v>
      </c>
      <c r="AN23" s="599">
        <v>34</v>
      </c>
      <c r="AO23" s="600">
        <v>160</v>
      </c>
      <c r="AP23" s="601">
        <f>SUM(AQ23:AV23)</f>
        <v>137</v>
      </c>
      <c r="AQ23" s="601">
        <v>0</v>
      </c>
      <c r="AR23" s="602">
        <v>22</v>
      </c>
      <c r="AS23" s="599">
        <v>29</v>
      </c>
      <c r="AT23" s="599">
        <v>29</v>
      </c>
      <c r="AU23" s="599">
        <v>30</v>
      </c>
      <c r="AV23" s="599">
        <v>27</v>
      </c>
      <c r="AW23" s="600">
        <v>160</v>
      </c>
      <c r="AX23" s="601">
        <f>SUM(AY23:BD23)</f>
        <v>142</v>
      </c>
      <c r="AY23" s="601">
        <v>0</v>
      </c>
      <c r="AZ23" s="602">
        <v>17</v>
      </c>
      <c r="BA23" s="599">
        <v>36</v>
      </c>
      <c r="BB23" s="599">
        <v>31</v>
      </c>
      <c r="BC23" s="599">
        <v>28</v>
      </c>
      <c r="BD23" s="599">
        <v>30</v>
      </c>
      <c r="BE23" s="600">
        <v>160</v>
      </c>
      <c r="BF23" s="601">
        <f>SUM(BG23:BL23)</f>
        <v>142</v>
      </c>
      <c r="BG23" s="601">
        <v>3</v>
      </c>
      <c r="BH23" s="602">
        <v>15</v>
      </c>
      <c r="BI23" s="599">
        <v>26</v>
      </c>
      <c r="BJ23" s="599">
        <v>37</v>
      </c>
      <c r="BK23" s="599">
        <v>32</v>
      </c>
      <c r="BL23" s="599">
        <v>29</v>
      </c>
      <c r="BM23" s="600">
        <v>160</v>
      </c>
      <c r="BN23" s="601">
        <f t="shared" si="30"/>
        <v>137</v>
      </c>
      <c r="BO23" s="601">
        <v>1</v>
      </c>
      <c r="BP23" s="602">
        <v>25</v>
      </c>
      <c r="BQ23" s="599">
        <v>23</v>
      </c>
      <c r="BR23" s="599">
        <v>23</v>
      </c>
      <c r="BS23" s="599">
        <v>33</v>
      </c>
      <c r="BT23" s="599">
        <v>32</v>
      </c>
      <c r="BU23" s="600">
        <v>160</v>
      </c>
      <c r="BV23" s="601">
        <f t="shared" si="31"/>
        <v>117</v>
      </c>
      <c r="BW23" s="601">
        <v>2</v>
      </c>
      <c r="BX23" s="602">
        <v>15</v>
      </c>
      <c r="BY23" s="599">
        <v>24</v>
      </c>
      <c r="BZ23" s="599">
        <v>21</v>
      </c>
      <c r="CA23" s="599">
        <v>22</v>
      </c>
      <c r="CB23" s="599">
        <v>33</v>
      </c>
      <c r="CC23" s="600">
        <v>160</v>
      </c>
      <c r="CD23" s="601">
        <f t="shared" si="32"/>
        <v>123</v>
      </c>
      <c r="CE23" s="601">
        <v>2</v>
      </c>
      <c r="CF23" s="602">
        <v>24</v>
      </c>
      <c r="CG23" s="599">
        <v>20</v>
      </c>
      <c r="CH23" s="599">
        <v>33</v>
      </c>
      <c r="CI23" s="599">
        <v>21</v>
      </c>
      <c r="CJ23" s="599">
        <v>23</v>
      </c>
      <c r="CK23" s="600">
        <v>160</v>
      </c>
      <c r="CL23" s="601">
        <f>SUM(CM23:CR23)</f>
        <v>140</v>
      </c>
      <c r="CM23" s="601">
        <v>2</v>
      </c>
      <c r="CN23" s="602">
        <v>24</v>
      </c>
      <c r="CO23" s="599">
        <v>31</v>
      </c>
      <c r="CP23" s="599">
        <v>24</v>
      </c>
      <c r="CQ23" s="599">
        <v>35</v>
      </c>
      <c r="CR23" s="599">
        <v>24</v>
      </c>
      <c r="CS23" s="600">
        <v>160</v>
      </c>
      <c r="CT23" s="601">
        <f>SUM(CU23:CZ23)</f>
        <v>137</v>
      </c>
      <c r="CU23" s="601">
        <v>3</v>
      </c>
      <c r="CV23" s="602">
        <v>24</v>
      </c>
      <c r="CW23" s="599">
        <v>28</v>
      </c>
      <c r="CX23" s="599">
        <v>25</v>
      </c>
      <c r="CY23" s="599">
        <v>23</v>
      </c>
      <c r="CZ23" s="599">
        <v>34</v>
      </c>
      <c r="DA23" s="600">
        <v>160</v>
      </c>
      <c r="DB23" s="601">
        <f>SUM(DC23:DH23)</f>
        <v>131</v>
      </c>
      <c r="DC23" s="601">
        <v>4</v>
      </c>
      <c r="DD23" s="602">
        <v>23</v>
      </c>
      <c r="DE23" s="599">
        <v>27</v>
      </c>
      <c r="DF23" s="599">
        <v>30</v>
      </c>
      <c r="DG23" s="599">
        <v>25</v>
      </c>
      <c r="DH23" s="599">
        <v>22</v>
      </c>
      <c r="DI23" s="600">
        <v>160</v>
      </c>
      <c r="DJ23" s="601">
        <f>SUM(DK23:DP23)</f>
        <v>136</v>
      </c>
      <c r="DK23" s="601">
        <v>2</v>
      </c>
      <c r="DL23" s="602">
        <v>20</v>
      </c>
      <c r="DM23" s="599">
        <v>28</v>
      </c>
      <c r="DN23" s="599">
        <v>30</v>
      </c>
      <c r="DO23" s="599">
        <v>30</v>
      </c>
      <c r="DP23" s="599">
        <v>26</v>
      </c>
      <c r="DQ23" s="600">
        <v>160</v>
      </c>
      <c r="DR23" s="601">
        <f>SUM(DS23:DX23)</f>
        <v>143</v>
      </c>
      <c r="DS23" s="601">
        <v>3</v>
      </c>
      <c r="DT23" s="602">
        <v>21</v>
      </c>
      <c r="DU23" s="599">
        <v>28</v>
      </c>
      <c r="DV23" s="599">
        <v>31</v>
      </c>
      <c r="DW23" s="599">
        <v>29</v>
      </c>
      <c r="DX23" s="599">
        <v>31</v>
      </c>
      <c r="DY23" s="600">
        <v>160</v>
      </c>
      <c r="DZ23" s="601">
        <f>SUM(EA23:EF23)</f>
        <v>148</v>
      </c>
      <c r="EA23" s="601">
        <v>4</v>
      </c>
      <c r="EB23" s="602">
        <v>26</v>
      </c>
      <c r="EC23" s="599">
        <v>27</v>
      </c>
      <c r="ED23" s="599">
        <v>32</v>
      </c>
      <c r="EE23" s="599">
        <v>29</v>
      </c>
      <c r="EF23" s="599">
        <v>30</v>
      </c>
      <c r="EG23" s="600">
        <v>160</v>
      </c>
      <c r="EH23" s="601">
        <f t="shared" si="33"/>
        <v>142</v>
      </c>
      <c r="EI23" s="601">
        <v>1</v>
      </c>
      <c r="EJ23" s="602">
        <v>17</v>
      </c>
      <c r="EK23" s="599">
        <v>30</v>
      </c>
      <c r="EL23" s="599">
        <v>30</v>
      </c>
      <c r="EM23" s="599">
        <v>34</v>
      </c>
      <c r="EN23" s="599">
        <v>30</v>
      </c>
      <c r="EO23" s="600">
        <v>160</v>
      </c>
      <c r="EP23" s="601">
        <f t="shared" si="34"/>
        <v>138</v>
      </c>
      <c r="EQ23" s="601">
        <v>5</v>
      </c>
      <c r="ER23" s="602">
        <v>17</v>
      </c>
      <c r="ES23" s="599">
        <v>21</v>
      </c>
      <c r="ET23" s="599">
        <v>30</v>
      </c>
      <c r="EU23" s="599">
        <v>31</v>
      </c>
      <c r="EV23" s="599">
        <v>34</v>
      </c>
    </row>
    <row r="24" spans="2:152" ht="15" customHeight="1">
      <c r="B24" s="598"/>
      <c r="C24" s="598"/>
      <c r="D24" s="599" t="s">
        <v>467</v>
      </c>
      <c r="E24" s="600">
        <v>110</v>
      </c>
      <c r="F24" s="600">
        <v>106</v>
      </c>
      <c r="G24" s="600">
        <v>110</v>
      </c>
      <c r="H24" s="600">
        <v>110</v>
      </c>
      <c r="I24" s="600">
        <v>110</v>
      </c>
      <c r="J24" s="601">
        <f>SUM(K24:P24)</f>
        <v>103</v>
      </c>
      <c r="K24" s="601">
        <v>0</v>
      </c>
      <c r="L24" s="602">
        <v>11</v>
      </c>
      <c r="M24" s="599">
        <v>19</v>
      </c>
      <c r="N24" s="599">
        <v>19</v>
      </c>
      <c r="O24" s="599">
        <v>37</v>
      </c>
      <c r="P24" s="599">
        <v>17</v>
      </c>
      <c r="Q24" s="600">
        <v>110</v>
      </c>
      <c r="R24" s="601">
        <f>SUM(S24:X24)</f>
        <v>101</v>
      </c>
      <c r="S24" s="601">
        <v>0</v>
      </c>
      <c r="T24" s="602">
        <v>10</v>
      </c>
      <c r="U24" s="599">
        <v>17</v>
      </c>
      <c r="V24" s="599">
        <v>20</v>
      </c>
      <c r="W24" s="599">
        <v>20</v>
      </c>
      <c r="X24" s="599">
        <v>34</v>
      </c>
      <c r="Y24" s="600">
        <v>110</v>
      </c>
      <c r="Z24" s="601">
        <f>SUM(AA24:AF24)</f>
        <v>91</v>
      </c>
      <c r="AA24" s="601">
        <v>0</v>
      </c>
      <c r="AB24" s="602">
        <v>12</v>
      </c>
      <c r="AC24" s="599">
        <v>18</v>
      </c>
      <c r="AD24" s="599">
        <v>22</v>
      </c>
      <c r="AE24" s="599">
        <v>20</v>
      </c>
      <c r="AF24" s="599">
        <v>19</v>
      </c>
      <c r="AG24" s="600">
        <v>110</v>
      </c>
      <c r="AH24" s="601">
        <f>SUM(AI24:AN24)</f>
        <v>101</v>
      </c>
      <c r="AI24" s="601">
        <v>0</v>
      </c>
      <c r="AJ24" s="602">
        <v>12</v>
      </c>
      <c r="AK24" s="599">
        <v>21</v>
      </c>
      <c r="AL24" s="599">
        <v>21</v>
      </c>
      <c r="AM24" s="599">
        <v>25</v>
      </c>
      <c r="AN24" s="599">
        <v>22</v>
      </c>
      <c r="AO24" s="600">
        <v>110</v>
      </c>
      <c r="AP24" s="601">
        <f>SUM(AQ24:AV24)</f>
        <v>114</v>
      </c>
      <c r="AQ24" s="601">
        <v>0</v>
      </c>
      <c r="AR24" s="602">
        <v>17</v>
      </c>
      <c r="AS24" s="599">
        <v>25</v>
      </c>
      <c r="AT24" s="599">
        <v>26</v>
      </c>
      <c r="AU24" s="599">
        <v>22</v>
      </c>
      <c r="AV24" s="599">
        <v>24</v>
      </c>
      <c r="AW24" s="600">
        <v>110</v>
      </c>
      <c r="AX24" s="601">
        <f>SUM(AY24:BD24)</f>
        <v>129</v>
      </c>
      <c r="AY24" s="601">
        <v>0</v>
      </c>
      <c r="AZ24" s="602">
        <v>15</v>
      </c>
      <c r="BA24" s="599">
        <v>34</v>
      </c>
      <c r="BB24" s="599">
        <v>28</v>
      </c>
      <c r="BC24" s="599">
        <v>28</v>
      </c>
      <c r="BD24" s="599">
        <v>24</v>
      </c>
      <c r="BE24" s="600">
        <v>140</v>
      </c>
      <c r="BF24" s="601">
        <f>SUM(BG24:BL24)</f>
        <v>137</v>
      </c>
      <c r="BG24" s="601">
        <v>2</v>
      </c>
      <c r="BH24" s="602">
        <v>22</v>
      </c>
      <c r="BI24" s="599">
        <v>20</v>
      </c>
      <c r="BJ24" s="599">
        <v>36</v>
      </c>
      <c r="BK24" s="599">
        <v>29</v>
      </c>
      <c r="BL24" s="599">
        <v>28</v>
      </c>
      <c r="BM24" s="600">
        <v>140</v>
      </c>
      <c r="BN24" s="601">
        <f t="shared" si="30"/>
        <v>145</v>
      </c>
      <c r="BO24" s="601">
        <v>3</v>
      </c>
      <c r="BP24" s="602">
        <v>25</v>
      </c>
      <c r="BQ24" s="599">
        <v>32</v>
      </c>
      <c r="BR24" s="599">
        <v>23</v>
      </c>
      <c r="BS24" s="599">
        <v>34</v>
      </c>
      <c r="BT24" s="599">
        <v>28</v>
      </c>
      <c r="BU24" s="600">
        <v>140</v>
      </c>
      <c r="BV24" s="601">
        <f t="shared" si="31"/>
        <v>141</v>
      </c>
      <c r="BW24" s="601">
        <v>4</v>
      </c>
      <c r="BX24" s="602">
        <v>15</v>
      </c>
      <c r="BY24" s="599">
        <v>32</v>
      </c>
      <c r="BZ24" s="599">
        <v>33</v>
      </c>
      <c r="CA24" s="599">
        <v>23</v>
      </c>
      <c r="CB24" s="599">
        <v>34</v>
      </c>
      <c r="CC24" s="600">
        <v>140</v>
      </c>
      <c r="CD24" s="601">
        <f t="shared" si="32"/>
        <v>136</v>
      </c>
      <c r="CE24" s="601">
        <v>6</v>
      </c>
      <c r="CF24" s="602">
        <v>18</v>
      </c>
      <c r="CG24" s="599">
        <v>19</v>
      </c>
      <c r="CH24" s="599">
        <v>35</v>
      </c>
      <c r="CI24" s="599">
        <v>34</v>
      </c>
      <c r="CJ24" s="599">
        <v>24</v>
      </c>
      <c r="CK24" s="600">
        <v>140</v>
      </c>
      <c r="CL24" s="601">
        <f>SUM(CM24:CR24)</f>
        <v>143</v>
      </c>
      <c r="CM24" s="601">
        <v>6</v>
      </c>
      <c r="CN24" s="602">
        <v>21</v>
      </c>
      <c r="CO24" s="599">
        <v>24</v>
      </c>
      <c r="CP24" s="599">
        <v>23</v>
      </c>
      <c r="CQ24" s="599">
        <v>34</v>
      </c>
      <c r="CR24" s="599">
        <v>35</v>
      </c>
      <c r="CS24" s="600">
        <v>140</v>
      </c>
      <c r="CT24" s="601">
        <f>SUM(CU24:CZ24)</f>
        <v>134</v>
      </c>
      <c r="CU24" s="601">
        <v>6</v>
      </c>
      <c r="CV24" s="602">
        <v>20</v>
      </c>
      <c r="CW24" s="599">
        <v>24</v>
      </c>
      <c r="CX24" s="599">
        <v>26</v>
      </c>
      <c r="CY24" s="599">
        <v>24</v>
      </c>
      <c r="CZ24" s="599">
        <v>34</v>
      </c>
      <c r="DA24" s="600">
        <v>140</v>
      </c>
      <c r="DB24" s="601">
        <f>SUM(DC24:DH24)</f>
        <v>125</v>
      </c>
      <c r="DC24" s="601">
        <v>2</v>
      </c>
      <c r="DD24" s="602">
        <v>16</v>
      </c>
      <c r="DE24" s="599">
        <v>25</v>
      </c>
      <c r="DF24" s="599">
        <v>26</v>
      </c>
      <c r="DG24" s="599">
        <v>25</v>
      </c>
      <c r="DH24" s="599">
        <v>31</v>
      </c>
      <c r="DI24" s="600">
        <v>140</v>
      </c>
      <c r="DJ24" s="601">
        <f>SUM(DK24:DP24)</f>
        <v>126</v>
      </c>
      <c r="DK24" s="601">
        <v>5</v>
      </c>
      <c r="DL24" s="602">
        <v>16</v>
      </c>
      <c r="DM24" s="599">
        <v>22</v>
      </c>
      <c r="DN24" s="599">
        <v>30</v>
      </c>
      <c r="DO24" s="599">
        <v>28</v>
      </c>
      <c r="DP24" s="599">
        <v>25</v>
      </c>
      <c r="DQ24" s="600">
        <v>140</v>
      </c>
      <c r="DR24" s="601">
        <f>SUM(DS24:DX24)</f>
        <v>134</v>
      </c>
      <c r="DS24" s="601">
        <v>4</v>
      </c>
      <c r="DT24" s="602">
        <v>18</v>
      </c>
      <c r="DU24" s="599">
        <v>20</v>
      </c>
      <c r="DV24" s="599">
        <v>28</v>
      </c>
      <c r="DW24" s="599">
        <v>34</v>
      </c>
      <c r="DX24" s="599">
        <v>30</v>
      </c>
      <c r="DY24" s="600">
        <v>140</v>
      </c>
      <c r="DZ24" s="601">
        <f>SUM(EA24:EF24)</f>
        <v>125</v>
      </c>
      <c r="EA24" s="601">
        <v>2</v>
      </c>
      <c r="EB24" s="602">
        <v>16</v>
      </c>
      <c r="EC24" s="599">
        <v>21</v>
      </c>
      <c r="ED24" s="599">
        <v>22</v>
      </c>
      <c r="EE24" s="599">
        <v>29</v>
      </c>
      <c r="EF24" s="599">
        <v>35</v>
      </c>
      <c r="EG24" s="600">
        <v>140</v>
      </c>
      <c r="EH24" s="601">
        <f t="shared" si="33"/>
        <v>115</v>
      </c>
      <c r="EI24" s="601">
        <v>3</v>
      </c>
      <c r="EJ24" s="602">
        <v>14</v>
      </c>
      <c r="EK24" s="599">
        <v>22</v>
      </c>
      <c r="EL24" s="599">
        <v>25</v>
      </c>
      <c r="EM24" s="599">
        <v>22</v>
      </c>
      <c r="EN24" s="599">
        <v>29</v>
      </c>
      <c r="EO24" s="600">
        <v>140</v>
      </c>
      <c r="EP24" s="601">
        <f t="shared" si="34"/>
        <v>119</v>
      </c>
      <c r="EQ24" s="601">
        <v>6</v>
      </c>
      <c r="ER24" s="602">
        <v>21</v>
      </c>
      <c r="ES24" s="599">
        <v>17</v>
      </c>
      <c r="ET24" s="599">
        <v>27</v>
      </c>
      <c r="EU24" s="599">
        <v>26</v>
      </c>
      <c r="EV24" s="599">
        <v>22</v>
      </c>
    </row>
    <row r="25" spans="2:152" ht="15" customHeight="1">
      <c r="B25" s="598"/>
      <c r="C25" s="598"/>
      <c r="D25" s="599" t="s">
        <v>468</v>
      </c>
      <c r="E25" s="600">
        <v>100</v>
      </c>
      <c r="F25" s="600">
        <v>88</v>
      </c>
      <c r="G25" s="600">
        <v>100</v>
      </c>
      <c r="H25" s="600">
        <v>91</v>
      </c>
      <c r="I25" s="600">
        <v>100</v>
      </c>
      <c r="J25" s="601">
        <f>SUM(K25:P25)</f>
        <v>89</v>
      </c>
      <c r="K25" s="601">
        <v>2</v>
      </c>
      <c r="L25" s="602">
        <v>11</v>
      </c>
      <c r="M25" s="599">
        <v>19</v>
      </c>
      <c r="N25" s="599">
        <v>21</v>
      </c>
      <c r="O25" s="599">
        <v>15</v>
      </c>
      <c r="P25" s="599">
        <v>21</v>
      </c>
      <c r="Q25" s="600">
        <v>100</v>
      </c>
      <c r="R25" s="601">
        <f>SUM(S25:X25)</f>
        <v>81</v>
      </c>
      <c r="S25" s="601">
        <v>2</v>
      </c>
      <c r="T25" s="602">
        <v>9</v>
      </c>
      <c r="U25" s="599">
        <v>12</v>
      </c>
      <c r="V25" s="599">
        <v>24</v>
      </c>
      <c r="W25" s="599">
        <v>18</v>
      </c>
      <c r="X25" s="599">
        <v>16</v>
      </c>
      <c r="Y25" s="600">
        <v>100</v>
      </c>
      <c r="Z25" s="601">
        <f>SUM(AA25:AF25)</f>
        <v>75</v>
      </c>
      <c r="AA25" s="601">
        <v>0</v>
      </c>
      <c r="AB25" s="602">
        <v>6</v>
      </c>
      <c r="AC25" s="599">
        <v>15</v>
      </c>
      <c r="AD25" s="599">
        <v>13</v>
      </c>
      <c r="AE25" s="599">
        <v>24</v>
      </c>
      <c r="AF25" s="599">
        <v>17</v>
      </c>
      <c r="AG25" s="600">
        <v>100</v>
      </c>
      <c r="AH25" s="601">
        <f>SUM(AI25:AN25)</f>
        <v>75</v>
      </c>
      <c r="AI25" s="601">
        <v>2</v>
      </c>
      <c r="AJ25" s="602">
        <v>9</v>
      </c>
      <c r="AK25" s="599">
        <v>14</v>
      </c>
      <c r="AL25" s="599">
        <v>14</v>
      </c>
      <c r="AM25" s="599">
        <v>13</v>
      </c>
      <c r="AN25" s="599">
        <v>23</v>
      </c>
      <c r="AO25" s="600">
        <v>100</v>
      </c>
      <c r="AP25" s="601">
        <f>SUM(AQ25:AV25)</f>
        <v>76</v>
      </c>
      <c r="AQ25" s="601">
        <v>4</v>
      </c>
      <c r="AR25" s="602">
        <v>9</v>
      </c>
      <c r="AS25" s="599">
        <v>14</v>
      </c>
      <c r="AT25" s="599">
        <v>17</v>
      </c>
      <c r="AU25" s="599">
        <v>17</v>
      </c>
      <c r="AV25" s="599">
        <v>15</v>
      </c>
      <c r="AW25" s="600">
        <v>100</v>
      </c>
      <c r="AX25" s="601">
        <f>SUM(AY25:BD25)</f>
        <v>83</v>
      </c>
      <c r="AY25" s="601">
        <v>3</v>
      </c>
      <c r="AZ25" s="602">
        <v>14</v>
      </c>
      <c r="BA25" s="599">
        <v>14</v>
      </c>
      <c r="BB25" s="599">
        <v>12</v>
      </c>
      <c r="BC25" s="599">
        <v>21</v>
      </c>
      <c r="BD25" s="599">
        <v>19</v>
      </c>
      <c r="BE25" s="600">
        <v>100</v>
      </c>
      <c r="BF25" s="601">
        <f>SUM(BG25:BL25)</f>
        <v>74</v>
      </c>
      <c r="BG25" s="601">
        <v>3</v>
      </c>
      <c r="BH25" s="602">
        <v>8</v>
      </c>
      <c r="BI25" s="599">
        <v>15</v>
      </c>
      <c r="BJ25" s="599">
        <v>16</v>
      </c>
      <c r="BK25" s="599">
        <v>12</v>
      </c>
      <c r="BL25" s="599">
        <v>20</v>
      </c>
      <c r="BM25" s="600">
        <v>100</v>
      </c>
      <c r="BN25" s="601">
        <f t="shared" si="30"/>
        <v>68</v>
      </c>
      <c r="BO25" s="601">
        <v>1</v>
      </c>
      <c r="BP25" s="602">
        <v>14</v>
      </c>
      <c r="BQ25" s="599">
        <v>13</v>
      </c>
      <c r="BR25" s="599">
        <v>15</v>
      </c>
      <c r="BS25" s="599">
        <v>12</v>
      </c>
      <c r="BT25" s="599">
        <v>13</v>
      </c>
      <c r="BU25" s="600">
        <v>100</v>
      </c>
      <c r="BV25" s="601">
        <f t="shared" si="31"/>
        <v>72</v>
      </c>
      <c r="BW25" s="601">
        <v>0</v>
      </c>
      <c r="BX25" s="602">
        <v>11</v>
      </c>
      <c r="BY25" s="599">
        <v>19</v>
      </c>
      <c r="BZ25" s="599">
        <v>15</v>
      </c>
      <c r="CA25" s="599">
        <v>16</v>
      </c>
      <c r="CB25" s="599">
        <v>11</v>
      </c>
      <c r="CC25" s="600">
        <v>100</v>
      </c>
      <c r="CD25" s="601">
        <f t="shared" si="32"/>
        <v>71</v>
      </c>
      <c r="CE25" s="601">
        <v>2</v>
      </c>
      <c r="CF25" s="602">
        <v>5</v>
      </c>
      <c r="CG25" s="599">
        <v>13</v>
      </c>
      <c r="CH25" s="599">
        <v>18</v>
      </c>
      <c r="CI25" s="599">
        <v>18</v>
      </c>
      <c r="CJ25" s="599">
        <v>15</v>
      </c>
      <c r="CK25" s="600">
        <v>100</v>
      </c>
      <c r="CL25" s="601">
        <f>SUM(CM25:CR25)</f>
        <v>59</v>
      </c>
      <c r="CM25" s="601">
        <v>0</v>
      </c>
      <c r="CN25" s="602">
        <v>6</v>
      </c>
      <c r="CO25" s="599">
        <v>7</v>
      </c>
      <c r="CP25" s="599">
        <v>13</v>
      </c>
      <c r="CQ25" s="599">
        <v>17</v>
      </c>
      <c r="CR25" s="599">
        <v>16</v>
      </c>
      <c r="CS25" s="600">
        <v>100</v>
      </c>
      <c r="CT25" s="601">
        <f>SUM(CU25:CZ25)</f>
        <v>54</v>
      </c>
      <c r="CU25" s="601">
        <v>1</v>
      </c>
      <c r="CV25" s="602">
        <v>5</v>
      </c>
      <c r="CW25" s="599">
        <v>12</v>
      </c>
      <c r="CX25" s="599">
        <v>8</v>
      </c>
      <c r="CY25" s="599">
        <v>12</v>
      </c>
      <c r="CZ25" s="599">
        <v>16</v>
      </c>
      <c r="DA25" s="600">
        <v>100</v>
      </c>
      <c r="DB25" s="601">
        <f>SUM(DC25:DH25)</f>
        <v>45</v>
      </c>
      <c r="DC25" s="601">
        <v>0</v>
      </c>
      <c r="DD25" s="602">
        <v>6</v>
      </c>
      <c r="DE25" s="599">
        <v>7</v>
      </c>
      <c r="DF25" s="599">
        <v>12</v>
      </c>
      <c r="DG25" s="599">
        <v>9</v>
      </c>
      <c r="DH25" s="599">
        <v>11</v>
      </c>
      <c r="DI25" s="600">
        <v>100</v>
      </c>
      <c r="DJ25" s="601">
        <f>SUM(DK25:DP25)</f>
        <v>40</v>
      </c>
      <c r="DK25" s="601">
        <v>2</v>
      </c>
      <c r="DL25" s="602">
        <v>7</v>
      </c>
      <c r="DM25" s="599">
        <v>6</v>
      </c>
      <c r="DN25" s="599">
        <v>4</v>
      </c>
      <c r="DO25" s="599">
        <v>12</v>
      </c>
      <c r="DP25" s="599">
        <v>9</v>
      </c>
      <c r="DQ25" s="600">
        <v>100</v>
      </c>
      <c r="DR25" s="601">
        <f>SUM(DS25:DX25)</f>
        <v>42</v>
      </c>
      <c r="DS25" s="601">
        <v>2</v>
      </c>
      <c r="DT25" s="602">
        <v>8</v>
      </c>
      <c r="DU25" s="599">
        <v>10</v>
      </c>
      <c r="DV25" s="599">
        <v>5</v>
      </c>
      <c r="DW25" s="599">
        <v>4</v>
      </c>
      <c r="DX25" s="599">
        <v>13</v>
      </c>
      <c r="DY25" s="600">
        <v>100</v>
      </c>
      <c r="DZ25" s="601">
        <f>SUM(EA25:EF25)</f>
        <v>37</v>
      </c>
      <c r="EA25" s="601">
        <v>1</v>
      </c>
      <c r="EB25" s="602">
        <v>8</v>
      </c>
      <c r="EC25" s="599">
        <v>8</v>
      </c>
      <c r="ED25" s="599">
        <v>11</v>
      </c>
      <c r="EE25" s="599">
        <v>5</v>
      </c>
      <c r="EF25" s="599">
        <v>4</v>
      </c>
      <c r="EG25" s="600">
        <v>100</v>
      </c>
      <c r="EH25" s="601">
        <f t="shared" si="33"/>
        <v>43</v>
      </c>
      <c r="EI25" s="601">
        <v>0</v>
      </c>
      <c r="EJ25" s="602">
        <v>6</v>
      </c>
      <c r="EK25" s="599">
        <v>9</v>
      </c>
      <c r="EL25" s="599">
        <v>11</v>
      </c>
      <c r="EM25" s="599">
        <v>11</v>
      </c>
      <c r="EN25" s="599">
        <v>6</v>
      </c>
      <c r="EO25" s="600">
        <v>100</v>
      </c>
      <c r="EP25" s="601">
        <f t="shared" si="34"/>
        <v>43</v>
      </c>
      <c r="EQ25" s="601">
        <v>1</v>
      </c>
      <c r="ER25" s="602">
        <v>4</v>
      </c>
      <c r="ES25" s="599">
        <v>6</v>
      </c>
      <c r="ET25" s="599">
        <v>9</v>
      </c>
      <c r="EU25" s="599">
        <v>12</v>
      </c>
      <c r="EV25" s="599">
        <v>11</v>
      </c>
    </row>
    <row r="26" spans="2:152" ht="15" hidden="1" customHeight="1">
      <c r="B26" s="598"/>
      <c r="C26" s="598"/>
      <c r="D26" s="599" t="s">
        <v>469</v>
      </c>
      <c r="E26" s="600">
        <v>120</v>
      </c>
      <c r="F26" s="600">
        <v>110</v>
      </c>
      <c r="G26" s="600">
        <v>120</v>
      </c>
      <c r="H26" s="600">
        <v>123</v>
      </c>
      <c r="I26" s="600">
        <v>120</v>
      </c>
      <c r="J26" s="601">
        <f>SUM(K26:P26)</f>
        <v>108</v>
      </c>
      <c r="K26" s="601">
        <v>1</v>
      </c>
      <c r="L26" s="602">
        <v>8</v>
      </c>
      <c r="M26" s="599">
        <v>17</v>
      </c>
      <c r="N26" s="599">
        <v>30</v>
      </c>
      <c r="O26" s="599">
        <v>28</v>
      </c>
      <c r="P26" s="599">
        <v>24</v>
      </c>
      <c r="Q26" s="600">
        <v>120</v>
      </c>
      <c r="R26" s="601">
        <f>SUM(S26:X26)</f>
        <v>116</v>
      </c>
      <c r="S26" s="601">
        <v>0</v>
      </c>
      <c r="T26" s="602">
        <v>19</v>
      </c>
      <c r="U26" s="599">
        <v>17</v>
      </c>
      <c r="V26" s="599">
        <v>20</v>
      </c>
      <c r="W26" s="599">
        <v>30</v>
      </c>
      <c r="X26" s="599">
        <v>30</v>
      </c>
      <c r="Y26" s="600">
        <v>120</v>
      </c>
      <c r="Z26" s="601">
        <f>SUM(AA26:AF26)</f>
        <v>100</v>
      </c>
      <c r="AA26" s="601">
        <v>0</v>
      </c>
      <c r="AB26" s="602">
        <v>9</v>
      </c>
      <c r="AC26" s="599">
        <v>26</v>
      </c>
      <c r="AD26" s="599">
        <v>17</v>
      </c>
      <c r="AE26" s="599">
        <v>19</v>
      </c>
      <c r="AF26" s="599">
        <v>29</v>
      </c>
      <c r="AG26" s="600">
        <v>120</v>
      </c>
      <c r="AH26" s="601">
        <f>SUM(AI26:AN26)</f>
        <v>104</v>
      </c>
      <c r="AI26" s="601">
        <v>0</v>
      </c>
      <c r="AJ26" s="602">
        <v>13</v>
      </c>
      <c r="AK26" s="599">
        <v>20</v>
      </c>
      <c r="AL26" s="599">
        <v>29</v>
      </c>
      <c r="AM26" s="599">
        <v>21</v>
      </c>
      <c r="AN26" s="599">
        <v>21</v>
      </c>
      <c r="AO26" s="600">
        <v>120</v>
      </c>
      <c r="AP26" s="601">
        <f>SUM(AQ26:AV26)</f>
        <v>112</v>
      </c>
      <c r="AQ26" s="601">
        <v>0</v>
      </c>
      <c r="AR26" s="602">
        <v>15</v>
      </c>
      <c r="AS26" s="599">
        <v>23</v>
      </c>
      <c r="AT26" s="599">
        <v>23</v>
      </c>
      <c r="AU26" s="599">
        <v>29</v>
      </c>
      <c r="AV26" s="599">
        <v>22</v>
      </c>
      <c r="AW26" s="600">
        <v>120</v>
      </c>
      <c r="AX26" s="601">
        <f>SUM(AY26:BD26)</f>
        <v>124</v>
      </c>
      <c r="AY26" s="601">
        <v>0</v>
      </c>
      <c r="AZ26" s="602">
        <v>17</v>
      </c>
      <c r="BA26" s="599">
        <v>25</v>
      </c>
      <c r="BB26" s="599">
        <v>27</v>
      </c>
      <c r="BC26" s="599">
        <v>25</v>
      </c>
      <c r="BD26" s="599">
        <v>30</v>
      </c>
      <c r="BE26" s="600">
        <v>120</v>
      </c>
      <c r="BF26" s="601">
        <f>SUM(BG26:BL26)</f>
        <v>125</v>
      </c>
      <c r="BG26" s="601">
        <v>1</v>
      </c>
      <c r="BH26" s="602">
        <v>20</v>
      </c>
      <c r="BI26" s="599">
        <v>23</v>
      </c>
      <c r="BJ26" s="599">
        <v>29</v>
      </c>
      <c r="BK26" s="599">
        <v>27</v>
      </c>
      <c r="BL26" s="599">
        <v>25</v>
      </c>
      <c r="BM26" s="600">
        <v>120</v>
      </c>
      <c r="BN26" s="601">
        <f t="shared" si="30"/>
        <v>131</v>
      </c>
      <c r="BO26" s="601">
        <v>2</v>
      </c>
      <c r="BP26" s="602">
        <v>22</v>
      </c>
      <c r="BQ26" s="599">
        <v>24</v>
      </c>
      <c r="BR26" s="599">
        <v>27</v>
      </c>
      <c r="BS26" s="599">
        <v>29</v>
      </c>
      <c r="BT26" s="599">
        <v>27</v>
      </c>
      <c r="BU26" s="600">
        <v>120</v>
      </c>
      <c r="BV26" s="601">
        <f t="shared" si="31"/>
        <v>134</v>
      </c>
      <c r="BW26" s="601">
        <v>4</v>
      </c>
      <c r="BX26" s="602">
        <v>20</v>
      </c>
      <c r="BY26" s="599">
        <v>29</v>
      </c>
      <c r="BZ26" s="599">
        <v>26</v>
      </c>
      <c r="CA26" s="599">
        <v>27</v>
      </c>
      <c r="CB26" s="599">
        <v>28</v>
      </c>
      <c r="CC26" s="603" t="s">
        <v>453</v>
      </c>
      <c r="CD26" s="604"/>
      <c r="CE26" s="604"/>
      <c r="CF26" s="604"/>
      <c r="CG26" s="604"/>
      <c r="CH26" s="604"/>
      <c r="CI26" s="604"/>
      <c r="CJ26" s="604"/>
      <c r="CK26" s="603" t="s">
        <v>415</v>
      </c>
      <c r="CL26" s="604"/>
      <c r="CM26" s="604"/>
      <c r="CN26" s="604"/>
      <c r="CO26" s="604"/>
      <c r="CP26" s="604"/>
      <c r="CQ26" s="604"/>
      <c r="CR26" s="604"/>
      <c r="CS26" s="603" t="s">
        <v>415</v>
      </c>
      <c r="CT26" s="604"/>
      <c r="CU26" s="604"/>
      <c r="CV26" s="604"/>
      <c r="CW26" s="604"/>
      <c r="CX26" s="604"/>
      <c r="CY26" s="604"/>
      <c r="CZ26" s="604"/>
      <c r="DA26" s="604" t="s">
        <v>415</v>
      </c>
      <c r="DB26" s="604"/>
      <c r="DC26" s="604"/>
      <c r="DD26" s="604"/>
      <c r="DE26" s="604"/>
      <c r="DF26" s="604"/>
      <c r="DG26" s="604"/>
      <c r="DH26" s="604"/>
      <c r="DI26" s="604" t="s">
        <v>416</v>
      </c>
      <c r="DJ26" s="604"/>
      <c r="DK26" s="604"/>
      <c r="DL26" s="604"/>
      <c r="DM26" s="604"/>
      <c r="DN26" s="604"/>
      <c r="DO26" s="604"/>
      <c r="DP26" s="604"/>
      <c r="DQ26" s="604" t="s">
        <v>416</v>
      </c>
      <c r="DR26" s="604"/>
      <c r="DS26" s="604"/>
      <c r="DT26" s="604"/>
      <c r="DU26" s="604"/>
      <c r="DV26" s="604"/>
      <c r="DW26" s="604"/>
      <c r="DX26" s="604"/>
      <c r="DY26" s="604" t="s">
        <v>416</v>
      </c>
      <c r="DZ26" s="604"/>
      <c r="EA26" s="604"/>
      <c r="EB26" s="604"/>
      <c r="EC26" s="604"/>
      <c r="ED26" s="604"/>
      <c r="EE26" s="604"/>
      <c r="EF26" s="604"/>
      <c r="EG26" s="604" t="s">
        <v>416</v>
      </c>
      <c r="EH26" s="604"/>
      <c r="EI26" s="604"/>
      <c r="EJ26" s="604"/>
      <c r="EK26" s="604"/>
      <c r="EL26" s="604"/>
      <c r="EM26" s="604"/>
      <c r="EN26" s="604"/>
      <c r="EO26" s="604" t="s">
        <v>416</v>
      </c>
      <c r="EP26" s="604"/>
      <c r="EQ26" s="604"/>
      <c r="ER26" s="604"/>
      <c r="ES26" s="604"/>
      <c r="ET26" s="604"/>
      <c r="EU26" s="604"/>
      <c r="EV26" s="604"/>
    </row>
    <row r="27" spans="2:152" ht="15" hidden="1" customHeight="1">
      <c r="B27" s="598"/>
      <c r="C27" s="598"/>
      <c r="D27" s="599" t="s">
        <v>470</v>
      </c>
      <c r="E27" s="603" t="s">
        <v>415</v>
      </c>
      <c r="F27" s="600"/>
      <c r="G27" s="603" t="s">
        <v>415</v>
      </c>
      <c r="H27" s="600"/>
      <c r="I27" s="603" t="s">
        <v>415</v>
      </c>
      <c r="J27" s="601"/>
      <c r="K27" s="601"/>
      <c r="L27" s="602"/>
      <c r="M27" s="599"/>
      <c r="N27" s="599"/>
      <c r="O27" s="599"/>
      <c r="P27" s="599"/>
      <c r="Q27" s="603" t="s">
        <v>415</v>
      </c>
      <c r="R27" s="601"/>
      <c r="S27" s="601"/>
      <c r="T27" s="602"/>
      <c r="U27" s="599"/>
      <c r="V27" s="599"/>
      <c r="W27" s="599"/>
      <c r="X27" s="599"/>
      <c r="Y27" s="603" t="s">
        <v>415</v>
      </c>
      <c r="Z27" s="601"/>
      <c r="AA27" s="601"/>
      <c r="AB27" s="602"/>
      <c r="AC27" s="599"/>
      <c r="AD27" s="599"/>
      <c r="AE27" s="599"/>
      <c r="AF27" s="599"/>
      <c r="AG27" s="603" t="s">
        <v>415</v>
      </c>
      <c r="AH27" s="604"/>
      <c r="AI27" s="625"/>
      <c r="AJ27" s="625"/>
      <c r="AK27" s="625"/>
      <c r="AL27" s="625"/>
      <c r="AM27" s="625"/>
      <c r="AN27" s="625"/>
      <c r="AO27" s="603" t="s">
        <v>415</v>
      </c>
      <c r="AP27" s="604" t="s">
        <v>415</v>
      </c>
      <c r="AQ27" s="625"/>
      <c r="AR27" s="625"/>
      <c r="AS27" s="625"/>
      <c r="AT27" s="625"/>
      <c r="AU27" s="625"/>
      <c r="AV27" s="625"/>
      <c r="AW27" s="603" t="s">
        <v>415</v>
      </c>
      <c r="AX27" s="604"/>
      <c r="AY27" s="625"/>
      <c r="AZ27" s="625"/>
      <c r="BA27" s="625"/>
      <c r="BB27" s="625"/>
      <c r="BC27" s="625"/>
      <c r="BD27" s="625"/>
      <c r="BE27" s="603" t="s">
        <v>415</v>
      </c>
      <c r="BF27" s="604"/>
      <c r="BG27" s="625"/>
      <c r="BH27" s="625"/>
      <c r="BI27" s="625"/>
      <c r="BJ27" s="625"/>
      <c r="BK27" s="625"/>
      <c r="BL27" s="625"/>
      <c r="BM27" s="600">
        <v>80</v>
      </c>
      <c r="BN27" s="601">
        <f t="shared" si="30"/>
        <v>18</v>
      </c>
      <c r="BO27" s="604" t="s">
        <v>415</v>
      </c>
      <c r="BP27" s="604" t="s">
        <v>415</v>
      </c>
      <c r="BQ27" s="604" t="s">
        <v>415</v>
      </c>
      <c r="BR27" s="599">
        <v>5</v>
      </c>
      <c r="BS27" s="599">
        <v>4</v>
      </c>
      <c r="BT27" s="599">
        <v>9</v>
      </c>
      <c r="BU27" s="600">
        <v>80</v>
      </c>
      <c r="BV27" s="601">
        <f t="shared" si="31"/>
        <v>19</v>
      </c>
      <c r="BW27" s="604" t="s">
        <v>415</v>
      </c>
      <c r="BX27" s="604" t="s">
        <v>415</v>
      </c>
      <c r="BY27" s="604" t="s">
        <v>415</v>
      </c>
      <c r="BZ27" s="599">
        <v>7</v>
      </c>
      <c r="CA27" s="599">
        <v>7</v>
      </c>
      <c r="CB27" s="599">
        <v>5</v>
      </c>
      <c r="CC27" s="600">
        <v>80</v>
      </c>
      <c r="CD27" s="601">
        <f t="shared" si="32"/>
        <v>23</v>
      </c>
      <c r="CE27" s="604" t="s">
        <v>415</v>
      </c>
      <c r="CF27" s="604" t="s">
        <v>415</v>
      </c>
      <c r="CG27" s="604" t="s">
        <v>415</v>
      </c>
      <c r="CH27" s="599">
        <v>6</v>
      </c>
      <c r="CI27" s="599">
        <v>8</v>
      </c>
      <c r="CJ27" s="599">
        <v>9</v>
      </c>
      <c r="CK27" s="600">
        <v>80</v>
      </c>
      <c r="CL27" s="601">
        <f>SUM(CM27:CR27)</f>
        <v>17</v>
      </c>
      <c r="CM27" s="604" t="s">
        <v>415</v>
      </c>
      <c r="CN27" s="604" t="s">
        <v>415</v>
      </c>
      <c r="CO27" s="604" t="s">
        <v>415</v>
      </c>
      <c r="CP27" s="599">
        <v>4</v>
      </c>
      <c r="CQ27" s="599">
        <v>5</v>
      </c>
      <c r="CR27" s="599">
        <v>8</v>
      </c>
      <c r="CS27" s="600">
        <v>80</v>
      </c>
      <c r="CT27" s="601">
        <f>SUM(CU27:CZ27)</f>
        <v>14</v>
      </c>
      <c r="CU27" s="604" t="s">
        <v>415</v>
      </c>
      <c r="CV27" s="604" t="s">
        <v>415</v>
      </c>
      <c r="CW27" s="604" t="s">
        <v>415</v>
      </c>
      <c r="CX27" s="599">
        <v>0</v>
      </c>
      <c r="CY27" s="599">
        <v>6</v>
      </c>
      <c r="CZ27" s="599">
        <v>8</v>
      </c>
      <c r="DA27" s="603" t="s">
        <v>453</v>
      </c>
      <c r="DB27" s="604"/>
      <c r="DC27" s="604"/>
      <c r="DD27" s="604"/>
      <c r="DE27" s="604"/>
      <c r="DF27" s="604"/>
      <c r="DG27" s="604"/>
      <c r="DH27" s="604"/>
      <c r="DI27" s="603" t="s">
        <v>416</v>
      </c>
      <c r="DJ27" s="604"/>
      <c r="DK27" s="604"/>
      <c r="DL27" s="604"/>
      <c r="DM27" s="604"/>
      <c r="DN27" s="604"/>
      <c r="DO27" s="604"/>
      <c r="DP27" s="604"/>
      <c r="DQ27" s="603" t="s">
        <v>416</v>
      </c>
      <c r="DR27" s="604"/>
      <c r="DS27" s="604"/>
      <c r="DT27" s="604"/>
      <c r="DU27" s="604"/>
      <c r="DV27" s="604"/>
      <c r="DW27" s="604"/>
      <c r="DX27" s="604"/>
      <c r="DY27" s="603" t="s">
        <v>416</v>
      </c>
      <c r="DZ27" s="604"/>
      <c r="EA27" s="604"/>
      <c r="EB27" s="604"/>
      <c r="EC27" s="604"/>
      <c r="ED27" s="604"/>
      <c r="EE27" s="604"/>
      <c r="EF27" s="604"/>
      <c r="EG27" s="603" t="s">
        <v>416</v>
      </c>
      <c r="EH27" s="603"/>
      <c r="EI27" s="603"/>
      <c r="EJ27" s="603"/>
      <c r="EK27" s="603"/>
      <c r="EL27" s="603"/>
      <c r="EM27" s="603"/>
      <c r="EN27" s="603"/>
      <c r="EO27" s="603" t="s">
        <v>416</v>
      </c>
      <c r="EP27" s="603"/>
      <c r="EQ27" s="603"/>
      <c r="ER27" s="603"/>
      <c r="ES27" s="603"/>
      <c r="ET27" s="603"/>
      <c r="EU27" s="603"/>
      <c r="EV27" s="603"/>
    </row>
    <row r="28" spans="2:152" ht="15" customHeight="1">
      <c r="B28" s="598"/>
      <c r="C28" s="598"/>
      <c r="D28" s="599" t="s">
        <v>471</v>
      </c>
      <c r="E28" s="603" t="s">
        <v>415</v>
      </c>
      <c r="F28" s="600"/>
      <c r="G28" s="603" t="s">
        <v>415</v>
      </c>
      <c r="H28" s="600"/>
      <c r="I28" s="603" t="s">
        <v>415</v>
      </c>
      <c r="J28" s="601"/>
      <c r="K28" s="601"/>
      <c r="L28" s="602"/>
      <c r="M28" s="599"/>
      <c r="N28" s="599"/>
      <c r="O28" s="599"/>
      <c r="P28" s="599"/>
      <c r="Q28" s="603" t="s">
        <v>415</v>
      </c>
      <c r="R28" s="601"/>
      <c r="S28" s="601"/>
      <c r="T28" s="602"/>
      <c r="U28" s="599"/>
      <c r="V28" s="599"/>
      <c r="W28" s="599"/>
      <c r="X28" s="599"/>
      <c r="Y28" s="603" t="s">
        <v>415</v>
      </c>
      <c r="Z28" s="601"/>
      <c r="AA28" s="601"/>
      <c r="AB28" s="602"/>
      <c r="AC28" s="599"/>
      <c r="AD28" s="599"/>
      <c r="AE28" s="599"/>
      <c r="AF28" s="599"/>
      <c r="AG28" s="603" t="s">
        <v>415</v>
      </c>
      <c r="AH28" s="604"/>
      <c r="AI28" s="625"/>
      <c r="AJ28" s="625"/>
      <c r="AK28" s="625"/>
      <c r="AL28" s="625"/>
      <c r="AM28" s="625"/>
      <c r="AN28" s="625"/>
      <c r="AO28" s="603" t="s">
        <v>415</v>
      </c>
      <c r="AP28" s="604" t="s">
        <v>415</v>
      </c>
      <c r="AQ28" s="625"/>
      <c r="AR28" s="625"/>
      <c r="AS28" s="625"/>
      <c r="AT28" s="625"/>
      <c r="AU28" s="625"/>
      <c r="AV28" s="625"/>
      <c r="AW28" s="603" t="s">
        <v>415</v>
      </c>
      <c r="AX28" s="604"/>
      <c r="AY28" s="625"/>
      <c r="AZ28" s="625"/>
      <c r="BA28" s="625"/>
      <c r="BB28" s="625"/>
      <c r="BC28" s="625"/>
      <c r="BD28" s="625"/>
      <c r="BE28" s="603" t="s">
        <v>415</v>
      </c>
      <c r="BF28" s="604"/>
      <c r="BG28" s="625"/>
      <c r="BH28" s="625"/>
      <c r="BI28" s="625"/>
      <c r="BJ28" s="625"/>
      <c r="BK28" s="625"/>
      <c r="BL28" s="625"/>
      <c r="BM28" s="600">
        <v>80</v>
      </c>
      <c r="BN28" s="601">
        <f t="shared" si="30"/>
        <v>20</v>
      </c>
      <c r="BO28" s="604" t="s">
        <v>415</v>
      </c>
      <c r="BP28" s="604" t="s">
        <v>415</v>
      </c>
      <c r="BQ28" s="604" t="s">
        <v>415</v>
      </c>
      <c r="BR28" s="599">
        <v>3</v>
      </c>
      <c r="BS28" s="599">
        <v>7</v>
      </c>
      <c r="BT28" s="599">
        <v>10</v>
      </c>
      <c r="BU28" s="600">
        <v>80</v>
      </c>
      <c r="BV28" s="601">
        <f t="shared" si="31"/>
        <v>20</v>
      </c>
      <c r="BW28" s="604" t="s">
        <v>415</v>
      </c>
      <c r="BX28" s="604" t="s">
        <v>415</v>
      </c>
      <c r="BY28" s="604" t="s">
        <v>415</v>
      </c>
      <c r="BZ28" s="599">
        <v>8</v>
      </c>
      <c r="CA28" s="599">
        <v>4</v>
      </c>
      <c r="CB28" s="599">
        <v>8</v>
      </c>
      <c r="CC28" s="600">
        <v>80</v>
      </c>
      <c r="CD28" s="601">
        <f t="shared" si="32"/>
        <v>16</v>
      </c>
      <c r="CE28" s="604" t="s">
        <v>415</v>
      </c>
      <c r="CF28" s="604" t="s">
        <v>415</v>
      </c>
      <c r="CG28" s="604" t="s">
        <v>415</v>
      </c>
      <c r="CH28" s="599">
        <v>3</v>
      </c>
      <c r="CI28" s="599">
        <v>8</v>
      </c>
      <c r="CJ28" s="599">
        <v>5</v>
      </c>
      <c r="CK28" s="600">
        <v>80</v>
      </c>
      <c r="CL28" s="601">
        <f>SUM(CM28:CR28)</f>
        <v>14</v>
      </c>
      <c r="CM28" s="604" t="s">
        <v>415</v>
      </c>
      <c r="CN28" s="604" t="s">
        <v>415</v>
      </c>
      <c r="CO28" s="604" t="s">
        <v>415</v>
      </c>
      <c r="CP28" s="599">
        <v>3</v>
      </c>
      <c r="CQ28" s="599">
        <v>3</v>
      </c>
      <c r="CR28" s="599">
        <v>8</v>
      </c>
      <c r="CS28" s="600">
        <v>80</v>
      </c>
      <c r="CT28" s="601">
        <f>SUM(CU28:CZ28)</f>
        <v>14</v>
      </c>
      <c r="CU28" s="604" t="s">
        <v>415</v>
      </c>
      <c r="CV28" s="604" t="s">
        <v>415</v>
      </c>
      <c r="CW28" s="604" t="s">
        <v>415</v>
      </c>
      <c r="CX28" s="599">
        <v>5</v>
      </c>
      <c r="CY28" s="599">
        <v>4</v>
      </c>
      <c r="CZ28" s="599">
        <v>5</v>
      </c>
      <c r="DA28" s="600">
        <v>80</v>
      </c>
      <c r="DB28" s="601">
        <f>SUM(DC28:DH28)</f>
        <v>18</v>
      </c>
      <c r="DC28" s="604" t="s">
        <v>416</v>
      </c>
      <c r="DD28" s="604" t="s">
        <v>416</v>
      </c>
      <c r="DE28" s="604" t="s">
        <v>416</v>
      </c>
      <c r="DF28" s="599">
        <v>1</v>
      </c>
      <c r="DG28" s="599">
        <v>8</v>
      </c>
      <c r="DH28" s="599">
        <v>9</v>
      </c>
      <c r="DI28" s="600">
        <v>80</v>
      </c>
      <c r="DJ28" s="601">
        <f>SUM(DK28:DP28)</f>
        <v>15</v>
      </c>
      <c r="DK28" s="606">
        <v>0</v>
      </c>
      <c r="DL28" s="606">
        <v>0</v>
      </c>
      <c r="DM28" s="606">
        <v>0</v>
      </c>
      <c r="DN28" s="599">
        <v>6</v>
      </c>
      <c r="DO28" s="599">
        <v>1</v>
      </c>
      <c r="DP28" s="599">
        <v>8</v>
      </c>
      <c r="DQ28" s="600">
        <v>80</v>
      </c>
      <c r="DR28" s="601">
        <f>SUM(DS28:DX28)</f>
        <v>6</v>
      </c>
      <c r="DS28" s="606">
        <v>0</v>
      </c>
      <c r="DT28" s="606">
        <v>0</v>
      </c>
      <c r="DU28" s="606">
        <v>0</v>
      </c>
      <c r="DV28" s="626">
        <v>0</v>
      </c>
      <c r="DW28" s="599">
        <v>5</v>
      </c>
      <c r="DX28" s="599">
        <v>1</v>
      </c>
      <c r="DY28" s="600">
        <v>80</v>
      </c>
      <c r="DZ28" s="601">
        <f>SUM(EA28:EF28)</f>
        <v>5</v>
      </c>
      <c r="EA28" s="604" t="s">
        <v>448</v>
      </c>
      <c r="EB28" s="604" t="s">
        <v>448</v>
      </c>
      <c r="EC28" s="604" t="s">
        <v>448</v>
      </c>
      <c r="ED28" s="599">
        <v>0</v>
      </c>
      <c r="EE28" s="599">
        <v>0</v>
      </c>
      <c r="EF28" s="599">
        <v>5</v>
      </c>
      <c r="EG28" s="603" t="s">
        <v>448</v>
      </c>
      <c r="EH28" s="603" t="s">
        <v>416</v>
      </c>
      <c r="EI28" s="603"/>
      <c r="EJ28" s="603"/>
      <c r="EK28" s="603"/>
      <c r="EL28" s="603"/>
      <c r="EM28" s="603"/>
      <c r="EN28" s="603"/>
      <c r="EO28" s="603" t="s">
        <v>416</v>
      </c>
      <c r="EP28" s="603" t="s">
        <v>416</v>
      </c>
      <c r="EQ28" s="603" t="s">
        <v>416</v>
      </c>
      <c r="ER28" s="603" t="s">
        <v>416</v>
      </c>
      <c r="ES28" s="603" t="s">
        <v>416</v>
      </c>
      <c r="ET28" s="603" t="s">
        <v>416</v>
      </c>
      <c r="EU28" s="603" t="s">
        <v>416</v>
      </c>
      <c r="EV28" s="603" t="s">
        <v>416</v>
      </c>
    </row>
    <row r="29" spans="2:152" ht="15" hidden="1" customHeight="1">
      <c r="B29" s="598"/>
      <c r="C29" s="598"/>
      <c r="D29" s="599" t="s">
        <v>472</v>
      </c>
      <c r="E29" s="600">
        <v>110</v>
      </c>
      <c r="F29" s="600">
        <v>91</v>
      </c>
      <c r="G29" s="600">
        <v>110</v>
      </c>
      <c r="H29" s="600">
        <v>99</v>
      </c>
      <c r="I29" s="600">
        <v>110</v>
      </c>
      <c r="J29" s="601">
        <f>SUM(K29:P29)</f>
        <v>99</v>
      </c>
      <c r="K29" s="590">
        <v>5</v>
      </c>
      <c r="L29" s="590">
        <v>12</v>
      </c>
      <c r="M29" s="590">
        <v>22</v>
      </c>
      <c r="N29" s="590">
        <v>16</v>
      </c>
      <c r="O29" s="590">
        <v>29</v>
      </c>
      <c r="P29" s="590">
        <v>15</v>
      </c>
      <c r="Q29" s="600">
        <v>110</v>
      </c>
      <c r="R29" s="601">
        <f>SUM(S29:X29)</f>
        <v>99</v>
      </c>
      <c r="S29" s="590">
        <v>3</v>
      </c>
      <c r="T29" s="590">
        <v>13</v>
      </c>
      <c r="U29" s="590">
        <v>14</v>
      </c>
      <c r="V29" s="590">
        <v>26</v>
      </c>
      <c r="W29" s="590">
        <v>15</v>
      </c>
      <c r="X29" s="590">
        <v>28</v>
      </c>
      <c r="Y29" s="600">
        <v>110</v>
      </c>
      <c r="Z29" s="601">
        <f>SUM(AA29:AF29)</f>
        <v>104</v>
      </c>
      <c r="AA29" s="590">
        <v>5</v>
      </c>
      <c r="AB29" s="590">
        <v>16</v>
      </c>
      <c r="AC29" s="590">
        <v>21</v>
      </c>
      <c r="AD29" s="590">
        <v>18</v>
      </c>
      <c r="AE29" s="590">
        <v>29</v>
      </c>
      <c r="AF29" s="590">
        <v>15</v>
      </c>
      <c r="AG29" s="600">
        <v>110</v>
      </c>
      <c r="AH29" s="601">
        <f>SUM(AI29:AN29)</f>
        <v>107</v>
      </c>
      <c r="AI29" s="590">
        <v>4</v>
      </c>
      <c r="AJ29" s="590">
        <v>13</v>
      </c>
      <c r="AK29" s="590">
        <v>20</v>
      </c>
      <c r="AL29" s="590">
        <v>22</v>
      </c>
      <c r="AM29" s="590">
        <v>18</v>
      </c>
      <c r="AN29" s="590">
        <v>30</v>
      </c>
      <c r="AO29" s="600">
        <v>110</v>
      </c>
      <c r="AP29" s="601">
        <f>SUM(AQ29:AV29)</f>
        <v>94</v>
      </c>
      <c r="AQ29" s="590">
        <v>3</v>
      </c>
      <c r="AR29" s="590">
        <v>10</v>
      </c>
      <c r="AS29" s="590">
        <v>20</v>
      </c>
      <c r="AT29" s="590">
        <v>18</v>
      </c>
      <c r="AU29" s="590">
        <v>22</v>
      </c>
      <c r="AV29" s="590">
        <v>21</v>
      </c>
      <c r="AW29" s="603" t="s">
        <v>415</v>
      </c>
      <c r="AX29" s="604"/>
      <c r="AY29" s="604"/>
      <c r="AZ29" s="604"/>
      <c r="BA29" s="604"/>
      <c r="BB29" s="604"/>
      <c r="BC29" s="604"/>
      <c r="BD29" s="604"/>
      <c r="BE29" s="603" t="s">
        <v>415</v>
      </c>
      <c r="BF29" s="604"/>
      <c r="BG29" s="604"/>
      <c r="BH29" s="604"/>
      <c r="BI29" s="604"/>
      <c r="BJ29" s="604"/>
      <c r="BK29" s="604"/>
      <c r="BL29" s="604"/>
      <c r="BM29" s="603" t="s">
        <v>415</v>
      </c>
      <c r="BN29" s="604"/>
      <c r="BO29" s="604"/>
      <c r="BP29" s="604"/>
      <c r="BQ29" s="604"/>
      <c r="BR29" s="604"/>
      <c r="BS29" s="604"/>
      <c r="BT29" s="604"/>
      <c r="BU29" s="604" t="s">
        <v>415</v>
      </c>
      <c r="BV29" s="604" t="s">
        <v>415</v>
      </c>
      <c r="BW29" s="604"/>
      <c r="BX29" s="604"/>
      <c r="BY29" s="604"/>
      <c r="BZ29" s="604"/>
      <c r="CA29" s="604"/>
      <c r="CB29" s="604"/>
      <c r="CC29" s="604" t="s">
        <v>415</v>
      </c>
      <c r="CD29" s="604"/>
      <c r="CE29" s="604"/>
      <c r="CF29" s="604"/>
      <c r="CG29" s="604"/>
      <c r="CH29" s="604"/>
      <c r="CI29" s="604"/>
      <c r="CJ29" s="604"/>
      <c r="CK29" s="604" t="s">
        <v>415</v>
      </c>
      <c r="CL29" s="604"/>
      <c r="CM29" s="604"/>
      <c r="CN29" s="604"/>
      <c r="CO29" s="604"/>
      <c r="CP29" s="604"/>
      <c r="CQ29" s="604"/>
      <c r="CR29" s="604"/>
      <c r="CS29" s="604" t="s">
        <v>415</v>
      </c>
      <c r="CT29" s="604"/>
      <c r="CU29" s="604"/>
      <c r="CV29" s="604"/>
      <c r="CW29" s="604"/>
      <c r="CX29" s="604"/>
      <c r="CY29" s="604"/>
      <c r="CZ29" s="604"/>
      <c r="DA29" s="604" t="s">
        <v>415</v>
      </c>
      <c r="DB29" s="604"/>
      <c r="DC29" s="604"/>
      <c r="DD29" s="604"/>
      <c r="DE29" s="604"/>
      <c r="DF29" s="604"/>
      <c r="DG29" s="604"/>
      <c r="DH29" s="604"/>
      <c r="DI29" s="604" t="s">
        <v>415</v>
      </c>
      <c r="DJ29" s="604"/>
      <c r="DK29" s="604"/>
      <c r="DL29" s="604"/>
      <c r="DM29" s="604"/>
      <c r="DN29" s="604"/>
      <c r="DO29" s="604"/>
      <c r="DP29" s="604"/>
      <c r="DQ29" s="604" t="s">
        <v>415</v>
      </c>
      <c r="DR29" s="604"/>
      <c r="DS29" s="604"/>
      <c r="DT29" s="604"/>
      <c r="DU29" s="604"/>
      <c r="DV29" s="604"/>
      <c r="DW29" s="604"/>
      <c r="DX29" s="604"/>
      <c r="DY29" s="604" t="s">
        <v>415</v>
      </c>
      <c r="DZ29" s="604"/>
      <c r="EA29" s="604"/>
      <c r="EB29" s="604"/>
      <c r="EC29" s="604"/>
      <c r="ED29" s="604"/>
      <c r="EE29" s="604"/>
      <c r="EF29" s="604"/>
      <c r="EG29" s="604" t="s">
        <v>415</v>
      </c>
      <c r="EH29" s="604"/>
      <c r="EI29" s="604"/>
      <c r="EJ29" s="604"/>
      <c r="EK29" s="604"/>
      <c r="EL29" s="604"/>
      <c r="EM29" s="604"/>
      <c r="EN29" s="604"/>
      <c r="EO29" s="604" t="s">
        <v>415</v>
      </c>
      <c r="EP29" s="604"/>
      <c r="EQ29" s="604"/>
      <c r="ER29" s="604"/>
      <c r="ES29" s="604"/>
      <c r="ET29" s="604"/>
      <c r="EU29" s="604"/>
      <c r="EV29" s="604"/>
    </row>
    <row r="30" spans="2:152" ht="15" customHeight="1">
      <c r="B30" s="598"/>
      <c r="C30" s="598"/>
      <c r="D30" s="607" t="s">
        <v>458</v>
      </c>
      <c r="E30" s="605">
        <f>SUM(E22:E29)</f>
        <v>710</v>
      </c>
      <c r="F30" s="605">
        <f t="shared" ref="F30:AV30" si="35">SUM(F22:F29)</f>
        <v>643</v>
      </c>
      <c r="G30" s="605">
        <f t="shared" si="35"/>
        <v>710</v>
      </c>
      <c r="H30" s="605">
        <f t="shared" si="35"/>
        <v>677</v>
      </c>
      <c r="I30" s="605">
        <f t="shared" si="35"/>
        <v>710</v>
      </c>
      <c r="J30" s="605">
        <f t="shared" si="35"/>
        <v>630</v>
      </c>
      <c r="K30" s="605">
        <f t="shared" si="35"/>
        <v>9</v>
      </c>
      <c r="L30" s="605">
        <f t="shared" si="35"/>
        <v>62</v>
      </c>
      <c r="M30" s="605">
        <f t="shared" si="35"/>
        <v>132</v>
      </c>
      <c r="N30" s="605">
        <f t="shared" si="35"/>
        <v>132</v>
      </c>
      <c r="O30" s="605">
        <f t="shared" si="35"/>
        <v>164</v>
      </c>
      <c r="P30" s="605">
        <f t="shared" si="35"/>
        <v>131</v>
      </c>
      <c r="Q30" s="605">
        <f t="shared" si="35"/>
        <v>710</v>
      </c>
      <c r="R30" s="605">
        <f t="shared" si="35"/>
        <v>626</v>
      </c>
      <c r="S30" s="605">
        <f t="shared" si="35"/>
        <v>6</v>
      </c>
      <c r="T30" s="605">
        <f t="shared" si="35"/>
        <v>81</v>
      </c>
      <c r="U30" s="605">
        <f t="shared" si="35"/>
        <v>94</v>
      </c>
      <c r="V30" s="605">
        <f t="shared" si="35"/>
        <v>154</v>
      </c>
      <c r="W30" s="605">
        <f t="shared" si="35"/>
        <v>127</v>
      </c>
      <c r="X30" s="605">
        <f t="shared" si="35"/>
        <v>164</v>
      </c>
      <c r="Y30" s="605">
        <f t="shared" si="35"/>
        <v>710</v>
      </c>
      <c r="Z30" s="605">
        <f t="shared" si="35"/>
        <v>582</v>
      </c>
      <c r="AA30" s="605">
        <f t="shared" si="35"/>
        <v>5</v>
      </c>
      <c r="AB30" s="605">
        <f t="shared" si="35"/>
        <v>74</v>
      </c>
      <c r="AC30" s="605">
        <f t="shared" si="35"/>
        <v>122</v>
      </c>
      <c r="AD30" s="605">
        <f t="shared" si="35"/>
        <v>108</v>
      </c>
      <c r="AE30" s="605">
        <f t="shared" si="35"/>
        <v>152</v>
      </c>
      <c r="AF30" s="605">
        <f t="shared" si="35"/>
        <v>121</v>
      </c>
      <c r="AG30" s="605">
        <f t="shared" si="35"/>
        <v>710</v>
      </c>
      <c r="AH30" s="605">
        <f t="shared" si="35"/>
        <v>612</v>
      </c>
      <c r="AI30" s="605">
        <f t="shared" si="35"/>
        <v>6</v>
      </c>
      <c r="AJ30" s="605">
        <f t="shared" si="35"/>
        <v>83</v>
      </c>
      <c r="AK30" s="605">
        <f t="shared" si="35"/>
        <v>121</v>
      </c>
      <c r="AL30" s="605">
        <f t="shared" si="35"/>
        <v>131</v>
      </c>
      <c r="AM30" s="605">
        <f t="shared" si="35"/>
        <v>117</v>
      </c>
      <c r="AN30" s="605">
        <f t="shared" si="35"/>
        <v>154</v>
      </c>
      <c r="AO30" s="605">
        <f t="shared" si="35"/>
        <v>710</v>
      </c>
      <c r="AP30" s="605">
        <f t="shared" si="35"/>
        <v>618</v>
      </c>
      <c r="AQ30" s="605">
        <f t="shared" si="35"/>
        <v>7</v>
      </c>
      <c r="AR30" s="605">
        <f t="shared" si="35"/>
        <v>88</v>
      </c>
      <c r="AS30" s="605">
        <f t="shared" si="35"/>
        <v>132</v>
      </c>
      <c r="AT30" s="605">
        <f t="shared" si="35"/>
        <v>132</v>
      </c>
      <c r="AU30" s="605">
        <f t="shared" si="35"/>
        <v>140</v>
      </c>
      <c r="AV30" s="605">
        <f t="shared" si="35"/>
        <v>119</v>
      </c>
      <c r="AW30" s="605">
        <f>SUM(AW22:AW29)</f>
        <v>600</v>
      </c>
      <c r="AX30" s="605">
        <f t="shared" ref="AX30:DI30" si="36">SUM(AX22:AX29)</f>
        <v>564</v>
      </c>
      <c r="AY30" s="605">
        <f t="shared" si="36"/>
        <v>3</v>
      </c>
      <c r="AZ30" s="605">
        <f t="shared" si="36"/>
        <v>71</v>
      </c>
      <c r="BA30" s="605">
        <f t="shared" si="36"/>
        <v>123</v>
      </c>
      <c r="BB30" s="605">
        <f t="shared" si="36"/>
        <v>121</v>
      </c>
      <c r="BC30" s="605">
        <f t="shared" si="36"/>
        <v>124</v>
      </c>
      <c r="BD30" s="605">
        <f t="shared" si="36"/>
        <v>122</v>
      </c>
      <c r="BE30" s="605">
        <f t="shared" si="36"/>
        <v>630</v>
      </c>
      <c r="BF30" s="605">
        <f t="shared" si="36"/>
        <v>569</v>
      </c>
      <c r="BG30" s="605">
        <f t="shared" si="36"/>
        <v>10</v>
      </c>
      <c r="BH30" s="605">
        <f t="shared" si="36"/>
        <v>76</v>
      </c>
      <c r="BI30" s="605">
        <f t="shared" si="36"/>
        <v>102</v>
      </c>
      <c r="BJ30" s="605">
        <f t="shared" si="36"/>
        <v>134</v>
      </c>
      <c r="BK30" s="605">
        <f t="shared" si="36"/>
        <v>123</v>
      </c>
      <c r="BL30" s="605">
        <f t="shared" si="36"/>
        <v>124</v>
      </c>
      <c r="BM30" s="605">
        <f t="shared" si="36"/>
        <v>820</v>
      </c>
      <c r="BN30" s="605">
        <f t="shared" si="36"/>
        <v>617</v>
      </c>
      <c r="BO30" s="605">
        <f>SUM(BO22:BO29)</f>
        <v>9</v>
      </c>
      <c r="BP30" s="605">
        <f t="shared" si="36"/>
        <v>105</v>
      </c>
      <c r="BQ30" s="605">
        <f t="shared" si="36"/>
        <v>112</v>
      </c>
      <c r="BR30" s="605">
        <f t="shared" si="36"/>
        <v>114</v>
      </c>
      <c r="BS30" s="605">
        <f t="shared" si="36"/>
        <v>132</v>
      </c>
      <c r="BT30" s="605">
        <f t="shared" si="36"/>
        <v>145</v>
      </c>
      <c r="BU30" s="605">
        <f t="shared" si="36"/>
        <v>820</v>
      </c>
      <c r="BV30" s="605">
        <f t="shared" si="36"/>
        <v>613</v>
      </c>
      <c r="BW30" s="605">
        <f t="shared" si="36"/>
        <v>13</v>
      </c>
      <c r="BX30" s="605">
        <f t="shared" si="36"/>
        <v>78</v>
      </c>
      <c r="BY30" s="605">
        <f t="shared" si="36"/>
        <v>141</v>
      </c>
      <c r="BZ30" s="605">
        <f t="shared" si="36"/>
        <v>130</v>
      </c>
      <c r="CA30" s="605">
        <f t="shared" si="36"/>
        <v>119</v>
      </c>
      <c r="CB30" s="605">
        <f t="shared" si="36"/>
        <v>132</v>
      </c>
      <c r="CC30" s="605">
        <f t="shared" si="36"/>
        <v>700</v>
      </c>
      <c r="CD30" s="605">
        <f t="shared" si="36"/>
        <v>485</v>
      </c>
      <c r="CE30" s="605">
        <f t="shared" si="36"/>
        <v>14</v>
      </c>
      <c r="CF30" s="605">
        <f t="shared" si="36"/>
        <v>61</v>
      </c>
      <c r="CG30" s="605">
        <f t="shared" si="36"/>
        <v>70</v>
      </c>
      <c r="CH30" s="605">
        <f t="shared" si="36"/>
        <v>131</v>
      </c>
      <c r="CI30" s="605">
        <f t="shared" si="36"/>
        <v>111</v>
      </c>
      <c r="CJ30" s="605">
        <f t="shared" si="36"/>
        <v>98</v>
      </c>
      <c r="CK30" s="605">
        <f t="shared" si="36"/>
        <v>700</v>
      </c>
      <c r="CL30" s="605">
        <f t="shared" si="36"/>
        <v>482</v>
      </c>
      <c r="CM30" s="605">
        <f t="shared" si="36"/>
        <v>9</v>
      </c>
      <c r="CN30" s="605">
        <f t="shared" si="36"/>
        <v>69</v>
      </c>
      <c r="CO30" s="605">
        <f t="shared" si="36"/>
        <v>75</v>
      </c>
      <c r="CP30" s="605">
        <f t="shared" si="36"/>
        <v>86</v>
      </c>
      <c r="CQ30" s="605">
        <f t="shared" si="36"/>
        <v>130</v>
      </c>
      <c r="CR30" s="605">
        <f t="shared" si="36"/>
        <v>113</v>
      </c>
      <c r="CS30" s="605">
        <f t="shared" si="36"/>
        <v>700</v>
      </c>
      <c r="CT30" s="605">
        <f t="shared" si="36"/>
        <v>447</v>
      </c>
      <c r="CU30" s="605">
        <f t="shared" si="36"/>
        <v>11</v>
      </c>
      <c r="CV30" s="605">
        <f t="shared" si="36"/>
        <v>58</v>
      </c>
      <c r="CW30" s="605">
        <f t="shared" si="36"/>
        <v>82</v>
      </c>
      <c r="CX30" s="605">
        <f t="shared" si="36"/>
        <v>77</v>
      </c>
      <c r="CY30" s="605">
        <f t="shared" si="36"/>
        <v>87</v>
      </c>
      <c r="CZ30" s="605">
        <f t="shared" si="36"/>
        <v>132</v>
      </c>
      <c r="DA30" s="605">
        <f t="shared" si="36"/>
        <v>620</v>
      </c>
      <c r="DB30" s="608">
        <f t="shared" ref="DB30:DB37" si="37">SUM(DC30:DH30)</f>
        <v>387</v>
      </c>
      <c r="DC30" s="605">
        <f>SUM(DC22:DC29)</f>
        <v>6</v>
      </c>
      <c r="DD30" s="605">
        <f t="shared" si="36"/>
        <v>56</v>
      </c>
      <c r="DE30" s="605">
        <f t="shared" si="36"/>
        <v>68</v>
      </c>
      <c r="DF30" s="605">
        <f t="shared" si="36"/>
        <v>87</v>
      </c>
      <c r="DG30" s="605">
        <f t="shared" si="36"/>
        <v>79</v>
      </c>
      <c r="DH30" s="605">
        <f t="shared" si="36"/>
        <v>91</v>
      </c>
      <c r="DI30" s="605">
        <f t="shared" si="36"/>
        <v>620</v>
      </c>
      <c r="DJ30" s="608">
        <f t="shared" ref="DJ30:DJ37" si="38">SUM(DK30:DP30)</f>
        <v>385</v>
      </c>
      <c r="DK30" s="605">
        <f>SUM(DK22:DK29)</f>
        <v>10</v>
      </c>
      <c r="DL30" s="605">
        <f t="shared" ref="DL30:EG30" si="39">SUM(DL22:DL29)</f>
        <v>52</v>
      </c>
      <c r="DM30" s="605">
        <f t="shared" si="39"/>
        <v>70</v>
      </c>
      <c r="DN30" s="605">
        <f t="shared" si="39"/>
        <v>81</v>
      </c>
      <c r="DO30" s="605">
        <f t="shared" si="39"/>
        <v>92</v>
      </c>
      <c r="DP30" s="605">
        <f t="shared" si="39"/>
        <v>80</v>
      </c>
      <c r="DQ30" s="605">
        <f t="shared" si="39"/>
        <v>620</v>
      </c>
      <c r="DR30" s="608">
        <f t="shared" ref="DR30:DR37" si="40">SUM(DS30:DX30)</f>
        <v>394</v>
      </c>
      <c r="DS30" s="605">
        <f>SUM(DS22:DS29)</f>
        <v>12</v>
      </c>
      <c r="DT30" s="605">
        <f t="shared" ref="DT30:DY30" si="41">SUM(DT22:DT29)</f>
        <v>57</v>
      </c>
      <c r="DU30" s="605">
        <f t="shared" si="41"/>
        <v>69</v>
      </c>
      <c r="DV30" s="605">
        <f t="shared" si="41"/>
        <v>79</v>
      </c>
      <c r="DW30" s="605">
        <f t="shared" si="41"/>
        <v>81</v>
      </c>
      <c r="DX30" s="605">
        <f t="shared" si="41"/>
        <v>96</v>
      </c>
      <c r="DY30" s="605">
        <f t="shared" si="41"/>
        <v>620</v>
      </c>
      <c r="DZ30" s="608">
        <f t="shared" ref="DZ30:DZ37" si="42">SUM(EA30:EF30)</f>
        <v>391</v>
      </c>
      <c r="EA30" s="605">
        <f>SUM(EA22:EA29)</f>
        <v>10</v>
      </c>
      <c r="EB30" s="605">
        <f t="shared" ref="EB30:EF30" si="43">SUM(EB22:EB29)</f>
        <v>68</v>
      </c>
      <c r="EC30" s="605">
        <f t="shared" si="43"/>
        <v>70</v>
      </c>
      <c r="ED30" s="605">
        <f t="shared" si="43"/>
        <v>78</v>
      </c>
      <c r="EE30" s="605">
        <f t="shared" si="43"/>
        <v>79</v>
      </c>
      <c r="EF30" s="605">
        <f t="shared" si="43"/>
        <v>86</v>
      </c>
      <c r="EG30" s="605">
        <f t="shared" si="39"/>
        <v>540</v>
      </c>
      <c r="EH30" s="608">
        <f t="shared" ref="EH30:EH37" si="44">SUM(EI30:EN30)</f>
        <v>373</v>
      </c>
      <c r="EI30" s="605">
        <f>SUM(EI22:EI29)</f>
        <v>4</v>
      </c>
      <c r="EJ30" s="605">
        <f t="shared" ref="EJ30:EO30" si="45">SUM(EJ22:EJ29)</f>
        <v>47</v>
      </c>
      <c r="EK30" s="605">
        <f t="shared" si="45"/>
        <v>78</v>
      </c>
      <c r="EL30" s="605">
        <f t="shared" si="45"/>
        <v>81</v>
      </c>
      <c r="EM30" s="605">
        <f t="shared" si="45"/>
        <v>82</v>
      </c>
      <c r="EN30" s="605">
        <f t="shared" si="45"/>
        <v>81</v>
      </c>
      <c r="EO30" s="605">
        <f t="shared" si="45"/>
        <v>540</v>
      </c>
      <c r="EP30" s="608">
        <f t="shared" ref="EP30:EP37" si="46">SUM(EQ30:EV30)</f>
        <v>376</v>
      </c>
      <c r="EQ30" s="605">
        <f>SUM(EQ22:EQ29)</f>
        <v>12</v>
      </c>
      <c r="ER30" s="605">
        <f t="shared" ref="ER30:EV30" si="47">SUM(ER22:ER29)</f>
        <v>57</v>
      </c>
      <c r="ES30" s="605">
        <f t="shared" si="47"/>
        <v>57</v>
      </c>
      <c r="ET30" s="605">
        <f t="shared" si="47"/>
        <v>84</v>
      </c>
      <c r="EU30" s="605">
        <f t="shared" si="47"/>
        <v>84</v>
      </c>
      <c r="EV30" s="605">
        <f t="shared" si="47"/>
        <v>82</v>
      </c>
    </row>
    <row r="31" spans="2:152" ht="15" customHeight="1">
      <c r="B31" s="598"/>
      <c r="C31" s="598" t="s">
        <v>459</v>
      </c>
      <c r="D31" s="599" t="s">
        <v>473</v>
      </c>
      <c r="E31" s="600">
        <v>180</v>
      </c>
      <c r="F31" s="600">
        <v>192</v>
      </c>
      <c r="G31" s="600">
        <v>180</v>
      </c>
      <c r="H31" s="600">
        <v>194</v>
      </c>
      <c r="I31" s="600">
        <v>180</v>
      </c>
      <c r="J31" s="601">
        <f>SUM(K31:P31)</f>
        <v>194</v>
      </c>
      <c r="K31" s="590">
        <v>13</v>
      </c>
      <c r="L31" s="590">
        <v>15</v>
      </c>
      <c r="M31" s="590">
        <v>35</v>
      </c>
      <c r="N31" s="590">
        <v>42</v>
      </c>
      <c r="O31" s="590">
        <v>45</v>
      </c>
      <c r="P31" s="590">
        <v>44</v>
      </c>
      <c r="Q31" s="600">
        <v>180</v>
      </c>
      <c r="R31" s="601">
        <f>SUM(S31:X31)</f>
        <v>197</v>
      </c>
      <c r="S31" s="590">
        <v>5</v>
      </c>
      <c r="T31" s="590">
        <v>35</v>
      </c>
      <c r="U31" s="590">
        <v>29</v>
      </c>
      <c r="V31" s="590">
        <v>45</v>
      </c>
      <c r="W31" s="590">
        <v>41</v>
      </c>
      <c r="X31" s="590">
        <v>42</v>
      </c>
      <c r="Y31" s="600">
        <v>210</v>
      </c>
      <c r="Z31" s="601">
        <f>SUM(AA31:AF31)</f>
        <v>212</v>
      </c>
      <c r="AA31" s="590">
        <v>7</v>
      </c>
      <c r="AB31" s="590">
        <v>29</v>
      </c>
      <c r="AC31" s="590">
        <v>55</v>
      </c>
      <c r="AD31" s="590">
        <v>36</v>
      </c>
      <c r="AE31" s="590">
        <v>42</v>
      </c>
      <c r="AF31" s="590">
        <v>43</v>
      </c>
      <c r="AG31" s="600">
        <v>210</v>
      </c>
      <c r="AH31" s="601">
        <f>SUM(AI31:AN31)</f>
        <v>203</v>
      </c>
      <c r="AI31" s="590">
        <v>11</v>
      </c>
      <c r="AJ31" s="590">
        <v>21</v>
      </c>
      <c r="AK31" s="590">
        <v>38</v>
      </c>
      <c r="AL31" s="590">
        <v>57</v>
      </c>
      <c r="AM31" s="590">
        <v>35</v>
      </c>
      <c r="AN31" s="590">
        <v>41</v>
      </c>
      <c r="AO31" s="600">
        <v>210</v>
      </c>
      <c r="AP31" s="601">
        <f>SUM(AQ31:AV31)</f>
        <v>198</v>
      </c>
      <c r="AQ31" s="590">
        <v>6</v>
      </c>
      <c r="AR31" s="590">
        <v>31</v>
      </c>
      <c r="AS31" s="590">
        <v>31</v>
      </c>
      <c r="AT31" s="590">
        <v>42</v>
      </c>
      <c r="AU31" s="590">
        <v>54</v>
      </c>
      <c r="AV31" s="590">
        <v>34</v>
      </c>
      <c r="AW31" s="600">
        <v>210</v>
      </c>
      <c r="AX31" s="601">
        <f>SUM(AY31:BD31)</f>
        <v>196</v>
      </c>
      <c r="AY31" s="590">
        <v>14</v>
      </c>
      <c r="AZ31" s="590">
        <v>18</v>
      </c>
      <c r="BA31" s="590">
        <v>37</v>
      </c>
      <c r="BB31" s="590">
        <v>32</v>
      </c>
      <c r="BC31" s="590">
        <v>42</v>
      </c>
      <c r="BD31" s="590">
        <v>53</v>
      </c>
      <c r="BE31" s="600">
        <v>210</v>
      </c>
      <c r="BF31" s="601">
        <f>SUM(BG31:BL31)</f>
        <v>180</v>
      </c>
      <c r="BG31" s="590">
        <v>7</v>
      </c>
      <c r="BH31" s="590">
        <v>30</v>
      </c>
      <c r="BI31" s="590">
        <v>26</v>
      </c>
      <c r="BJ31" s="590">
        <v>43</v>
      </c>
      <c r="BK31" s="590">
        <v>32</v>
      </c>
      <c r="BL31" s="590">
        <v>42</v>
      </c>
      <c r="BM31" s="600">
        <v>210</v>
      </c>
      <c r="BN31" s="601">
        <f>SUM(BO31:BT31)</f>
        <v>183</v>
      </c>
      <c r="BO31" s="590">
        <v>7</v>
      </c>
      <c r="BP31" s="590">
        <v>29</v>
      </c>
      <c r="BQ31" s="590">
        <v>38</v>
      </c>
      <c r="BR31" s="590">
        <v>30</v>
      </c>
      <c r="BS31" s="590">
        <v>44</v>
      </c>
      <c r="BT31" s="590">
        <v>35</v>
      </c>
      <c r="BU31" s="600">
        <v>210</v>
      </c>
      <c r="BV31" s="601">
        <f>SUM(BW31:CB31)</f>
        <v>168</v>
      </c>
      <c r="BW31" s="590">
        <v>5</v>
      </c>
      <c r="BX31" s="590">
        <v>19</v>
      </c>
      <c r="BY31" s="590">
        <v>37</v>
      </c>
      <c r="BZ31" s="590">
        <v>37</v>
      </c>
      <c r="CA31" s="590">
        <v>26</v>
      </c>
      <c r="CB31" s="590">
        <v>44</v>
      </c>
      <c r="CC31" s="600">
        <v>210</v>
      </c>
      <c r="CD31" s="601">
        <f t="shared" ref="CD31:CD37" si="48">SUM(CE31:CJ31)</f>
        <v>158</v>
      </c>
      <c r="CE31" s="590">
        <v>6</v>
      </c>
      <c r="CF31" s="590">
        <v>22</v>
      </c>
      <c r="CG31" s="590">
        <v>25</v>
      </c>
      <c r="CH31" s="590">
        <v>40</v>
      </c>
      <c r="CI31" s="590">
        <v>38</v>
      </c>
      <c r="CJ31" s="590">
        <v>27</v>
      </c>
      <c r="CK31" s="600">
        <v>210</v>
      </c>
      <c r="CL31" s="601">
        <f t="shared" ref="CL31:CL37" si="49">SUM(CM31:CR31)</f>
        <v>151</v>
      </c>
      <c r="CM31" s="590">
        <v>2</v>
      </c>
      <c r="CN31" s="590">
        <v>21</v>
      </c>
      <c r="CO31" s="590">
        <v>26</v>
      </c>
      <c r="CP31" s="590">
        <v>25</v>
      </c>
      <c r="CQ31" s="590">
        <v>39</v>
      </c>
      <c r="CR31" s="590">
        <v>38</v>
      </c>
      <c r="CS31" s="600">
        <v>160</v>
      </c>
      <c r="CT31" s="601">
        <f t="shared" ref="CT31:CT37" si="50">SUM(CU31:CZ31)</f>
        <v>138</v>
      </c>
      <c r="CU31" s="590">
        <v>7</v>
      </c>
      <c r="CV31" s="590">
        <v>15</v>
      </c>
      <c r="CW31" s="590">
        <v>25</v>
      </c>
      <c r="CX31" s="590">
        <v>26</v>
      </c>
      <c r="CY31" s="590">
        <v>25</v>
      </c>
      <c r="CZ31" s="590">
        <v>40</v>
      </c>
      <c r="DA31" s="600">
        <v>160</v>
      </c>
      <c r="DB31" s="601">
        <f t="shared" si="37"/>
        <v>124</v>
      </c>
      <c r="DC31" s="590">
        <v>6</v>
      </c>
      <c r="DD31" s="590">
        <v>19</v>
      </c>
      <c r="DE31" s="590">
        <v>21</v>
      </c>
      <c r="DF31" s="590">
        <v>24</v>
      </c>
      <c r="DG31" s="590">
        <v>28</v>
      </c>
      <c r="DH31" s="590">
        <v>26</v>
      </c>
      <c r="DI31" s="600">
        <v>160</v>
      </c>
      <c r="DJ31" s="601">
        <f t="shared" si="38"/>
        <v>117</v>
      </c>
      <c r="DK31" s="590">
        <v>2</v>
      </c>
      <c r="DL31" s="590">
        <v>18</v>
      </c>
      <c r="DM31" s="590">
        <v>24</v>
      </c>
      <c r="DN31" s="590">
        <v>20</v>
      </c>
      <c r="DO31" s="590">
        <v>26</v>
      </c>
      <c r="DP31" s="590">
        <v>27</v>
      </c>
      <c r="DQ31" s="600">
        <v>160</v>
      </c>
      <c r="DR31" s="601">
        <f t="shared" si="40"/>
        <v>108</v>
      </c>
      <c r="DS31" s="590">
        <v>1</v>
      </c>
      <c r="DT31" s="590">
        <v>17</v>
      </c>
      <c r="DU31" s="590">
        <v>21</v>
      </c>
      <c r="DV31" s="590">
        <v>24</v>
      </c>
      <c r="DW31" s="590">
        <v>20</v>
      </c>
      <c r="DX31" s="590">
        <v>25</v>
      </c>
      <c r="DY31" s="600">
        <v>140</v>
      </c>
      <c r="DZ31" s="601">
        <f t="shared" si="42"/>
        <v>104</v>
      </c>
      <c r="EA31" s="590">
        <v>3</v>
      </c>
      <c r="EB31" s="590">
        <v>16</v>
      </c>
      <c r="EC31" s="590">
        <v>18</v>
      </c>
      <c r="ED31" s="590">
        <v>22</v>
      </c>
      <c r="EE31" s="590">
        <v>25</v>
      </c>
      <c r="EF31" s="590">
        <v>20</v>
      </c>
      <c r="EG31" s="600">
        <v>140</v>
      </c>
      <c r="EH31" s="601">
        <f t="shared" si="44"/>
        <v>99</v>
      </c>
      <c r="EI31" s="590">
        <v>2</v>
      </c>
      <c r="EJ31" s="590">
        <v>14</v>
      </c>
      <c r="EK31" s="590">
        <v>17</v>
      </c>
      <c r="EL31" s="590">
        <v>20</v>
      </c>
      <c r="EM31" s="590">
        <v>21</v>
      </c>
      <c r="EN31" s="590">
        <v>25</v>
      </c>
      <c r="EO31" s="600">
        <v>100</v>
      </c>
      <c r="EP31" s="601">
        <f t="shared" si="46"/>
        <v>85</v>
      </c>
      <c r="EQ31" s="590">
        <v>1</v>
      </c>
      <c r="ER31" s="590">
        <v>11</v>
      </c>
      <c r="ES31" s="590">
        <v>16</v>
      </c>
      <c r="ET31" s="590">
        <v>17</v>
      </c>
      <c r="EU31" s="590">
        <v>19</v>
      </c>
      <c r="EV31" s="590">
        <v>21</v>
      </c>
    </row>
    <row r="32" spans="2:152" ht="15" customHeight="1">
      <c r="B32" s="598"/>
      <c r="C32" s="598"/>
      <c r="D32" s="599" t="s">
        <v>474</v>
      </c>
      <c r="E32" s="600">
        <v>110</v>
      </c>
      <c r="F32" s="600">
        <v>103</v>
      </c>
      <c r="G32" s="600">
        <v>110</v>
      </c>
      <c r="H32" s="600">
        <v>94</v>
      </c>
      <c r="I32" s="600">
        <v>110</v>
      </c>
      <c r="J32" s="601">
        <f>SUM(K32:P32)</f>
        <v>96</v>
      </c>
      <c r="K32" s="590">
        <v>1</v>
      </c>
      <c r="L32" s="590">
        <v>16</v>
      </c>
      <c r="M32" s="590">
        <v>24</v>
      </c>
      <c r="N32" s="590">
        <v>18</v>
      </c>
      <c r="O32" s="590">
        <v>22</v>
      </c>
      <c r="P32" s="590">
        <v>15</v>
      </c>
      <c r="Q32" s="600">
        <v>110</v>
      </c>
      <c r="R32" s="601">
        <f>SUM(S32:X32)</f>
        <v>108</v>
      </c>
      <c r="S32" s="590">
        <v>6</v>
      </c>
      <c r="T32" s="590">
        <v>10</v>
      </c>
      <c r="U32" s="590">
        <v>21</v>
      </c>
      <c r="V32" s="590">
        <v>26</v>
      </c>
      <c r="W32" s="590">
        <v>20</v>
      </c>
      <c r="X32" s="590">
        <v>25</v>
      </c>
      <c r="Y32" s="600">
        <v>110</v>
      </c>
      <c r="Z32" s="601">
        <f>SUM(AA32:AF32)</f>
        <v>105</v>
      </c>
      <c r="AA32" s="590">
        <v>4</v>
      </c>
      <c r="AB32" s="590">
        <v>15</v>
      </c>
      <c r="AC32" s="590">
        <v>16</v>
      </c>
      <c r="AD32" s="590">
        <v>22</v>
      </c>
      <c r="AE32" s="590">
        <v>27</v>
      </c>
      <c r="AF32" s="590">
        <v>21</v>
      </c>
      <c r="AG32" s="600">
        <v>110</v>
      </c>
      <c r="AH32" s="601">
        <f>SUM(AI32:AN32)</f>
        <v>102</v>
      </c>
      <c r="AI32" s="590">
        <v>3</v>
      </c>
      <c r="AJ32" s="590">
        <v>15</v>
      </c>
      <c r="AK32" s="590">
        <v>17</v>
      </c>
      <c r="AL32" s="590">
        <v>17</v>
      </c>
      <c r="AM32" s="590">
        <v>23</v>
      </c>
      <c r="AN32" s="590">
        <v>27</v>
      </c>
      <c r="AO32" s="600">
        <v>110</v>
      </c>
      <c r="AP32" s="601">
        <f>SUM(AQ32:AV32)</f>
        <v>95</v>
      </c>
      <c r="AQ32" s="590">
        <v>1</v>
      </c>
      <c r="AR32" s="590">
        <v>12</v>
      </c>
      <c r="AS32" s="590">
        <v>21</v>
      </c>
      <c r="AT32" s="590">
        <v>18</v>
      </c>
      <c r="AU32" s="590">
        <v>18</v>
      </c>
      <c r="AV32" s="590">
        <v>25</v>
      </c>
      <c r="AW32" s="600">
        <v>110</v>
      </c>
      <c r="AX32" s="601">
        <f>SUM(AY32:BD32)</f>
        <v>96</v>
      </c>
      <c r="AY32" s="590">
        <v>4</v>
      </c>
      <c r="AZ32" s="590">
        <v>14</v>
      </c>
      <c r="BA32" s="590">
        <v>18</v>
      </c>
      <c r="BB32" s="590">
        <v>22</v>
      </c>
      <c r="BC32" s="590">
        <v>19</v>
      </c>
      <c r="BD32" s="590">
        <v>19</v>
      </c>
      <c r="BE32" s="600">
        <v>110</v>
      </c>
      <c r="BF32" s="601">
        <f>SUM(BG32:BL32)</f>
        <v>91</v>
      </c>
      <c r="BG32" s="590">
        <v>3</v>
      </c>
      <c r="BH32" s="590">
        <v>13</v>
      </c>
      <c r="BI32" s="590">
        <v>18</v>
      </c>
      <c r="BJ32" s="590">
        <v>16</v>
      </c>
      <c r="BK32" s="590">
        <v>22</v>
      </c>
      <c r="BL32" s="590">
        <v>19</v>
      </c>
      <c r="BM32" s="600">
        <v>90</v>
      </c>
      <c r="BN32" s="601">
        <f>SUM(BO32:BT32)</f>
        <v>83</v>
      </c>
      <c r="BO32" s="590">
        <v>1</v>
      </c>
      <c r="BP32" s="590">
        <v>8</v>
      </c>
      <c r="BQ32" s="590">
        <v>16</v>
      </c>
      <c r="BR32" s="590">
        <v>20</v>
      </c>
      <c r="BS32" s="590">
        <v>17</v>
      </c>
      <c r="BT32" s="590">
        <v>21</v>
      </c>
      <c r="BU32" s="600">
        <v>90</v>
      </c>
      <c r="BV32" s="601">
        <f>SUM(BW32:CB32)</f>
        <v>82</v>
      </c>
      <c r="BW32" s="590">
        <v>3</v>
      </c>
      <c r="BX32" s="590">
        <v>9</v>
      </c>
      <c r="BY32" s="590">
        <v>14</v>
      </c>
      <c r="BZ32" s="590">
        <v>21</v>
      </c>
      <c r="CA32" s="590">
        <v>18</v>
      </c>
      <c r="CB32" s="590">
        <v>17</v>
      </c>
      <c r="CC32" s="600">
        <v>80</v>
      </c>
      <c r="CD32" s="601">
        <f t="shared" si="48"/>
        <v>69</v>
      </c>
      <c r="CE32" s="590">
        <v>1</v>
      </c>
      <c r="CF32" s="590">
        <v>7</v>
      </c>
      <c r="CG32" s="590">
        <v>11</v>
      </c>
      <c r="CH32" s="590">
        <v>14</v>
      </c>
      <c r="CI32" s="590">
        <v>18</v>
      </c>
      <c r="CJ32" s="590">
        <v>18</v>
      </c>
      <c r="CK32" s="600">
        <v>80</v>
      </c>
      <c r="CL32" s="601">
        <f t="shared" si="49"/>
        <v>70</v>
      </c>
      <c r="CM32" s="590">
        <v>4</v>
      </c>
      <c r="CN32" s="590">
        <v>9</v>
      </c>
      <c r="CO32" s="590">
        <v>11</v>
      </c>
      <c r="CP32" s="590">
        <v>13</v>
      </c>
      <c r="CQ32" s="590">
        <v>15</v>
      </c>
      <c r="CR32" s="590">
        <v>18</v>
      </c>
      <c r="CS32" s="600">
        <v>80</v>
      </c>
      <c r="CT32" s="601">
        <f t="shared" si="50"/>
        <v>63</v>
      </c>
      <c r="CU32" s="590">
        <v>1</v>
      </c>
      <c r="CV32" s="590">
        <v>12</v>
      </c>
      <c r="CW32" s="590">
        <v>12</v>
      </c>
      <c r="CX32" s="590">
        <v>12</v>
      </c>
      <c r="CY32" s="590">
        <v>13</v>
      </c>
      <c r="CZ32" s="590">
        <v>13</v>
      </c>
      <c r="DA32" s="600">
        <v>80</v>
      </c>
      <c r="DB32" s="601">
        <f t="shared" si="37"/>
        <v>61</v>
      </c>
      <c r="DC32" s="590">
        <v>0</v>
      </c>
      <c r="DD32" s="590">
        <v>6</v>
      </c>
      <c r="DE32" s="590">
        <v>16</v>
      </c>
      <c r="DF32" s="590">
        <v>13</v>
      </c>
      <c r="DG32" s="590">
        <v>13</v>
      </c>
      <c r="DH32" s="590">
        <v>13</v>
      </c>
      <c r="DI32" s="600">
        <v>80</v>
      </c>
      <c r="DJ32" s="601">
        <f t="shared" si="38"/>
        <v>59</v>
      </c>
      <c r="DK32" s="590">
        <v>0</v>
      </c>
      <c r="DL32" s="590">
        <v>6</v>
      </c>
      <c r="DM32" s="590">
        <v>12</v>
      </c>
      <c r="DN32" s="590">
        <v>15</v>
      </c>
      <c r="DO32" s="590">
        <v>13</v>
      </c>
      <c r="DP32" s="590">
        <v>13</v>
      </c>
      <c r="DQ32" s="600">
        <v>80</v>
      </c>
      <c r="DR32" s="601">
        <f t="shared" si="40"/>
        <v>52</v>
      </c>
      <c r="DS32" s="590" t="s">
        <v>475</v>
      </c>
      <c r="DT32" s="590">
        <v>5</v>
      </c>
      <c r="DU32" s="590">
        <v>7</v>
      </c>
      <c r="DV32" s="590">
        <v>12</v>
      </c>
      <c r="DW32" s="590">
        <v>15</v>
      </c>
      <c r="DX32" s="590">
        <v>13</v>
      </c>
      <c r="DY32" s="600">
        <v>60</v>
      </c>
      <c r="DZ32" s="601">
        <f t="shared" si="42"/>
        <v>63</v>
      </c>
      <c r="EA32" s="590">
        <v>5</v>
      </c>
      <c r="EB32" s="590">
        <v>9</v>
      </c>
      <c r="EC32" s="590">
        <v>8</v>
      </c>
      <c r="ED32" s="590">
        <v>12</v>
      </c>
      <c r="EE32" s="590">
        <v>12</v>
      </c>
      <c r="EF32" s="590">
        <v>17</v>
      </c>
      <c r="EG32" s="600">
        <v>60</v>
      </c>
      <c r="EH32" s="601">
        <f t="shared" si="44"/>
        <v>62</v>
      </c>
      <c r="EI32" s="590">
        <v>2</v>
      </c>
      <c r="EJ32" s="590">
        <v>13</v>
      </c>
      <c r="EK32" s="590">
        <v>14</v>
      </c>
      <c r="EL32" s="590">
        <v>11</v>
      </c>
      <c r="EM32" s="590">
        <v>9</v>
      </c>
      <c r="EN32" s="590">
        <v>13</v>
      </c>
      <c r="EO32" s="600">
        <v>75</v>
      </c>
      <c r="EP32" s="601">
        <f t="shared" si="46"/>
        <v>68</v>
      </c>
      <c r="EQ32" s="590">
        <v>5</v>
      </c>
      <c r="ER32" s="590">
        <v>12</v>
      </c>
      <c r="ES32" s="590">
        <v>16</v>
      </c>
      <c r="ET32" s="590">
        <v>13</v>
      </c>
      <c r="EU32" s="590">
        <v>13</v>
      </c>
      <c r="EV32" s="590">
        <v>9</v>
      </c>
    </row>
    <row r="33" spans="2:152" ht="15" customHeight="1">
      <c r="B33" s="598"/>
      <c r="C33" s="598"/>
      <c r="D33" s="599" t="s">
        <v>476</v>
      </c>
      <c r="E33" s="600">
        <v>80</v>
      </c>
      <c r="F33" s="600">
        <v>89</v>
      </c>
      <c r="G33" s="600">
        <v>90</v>
      </c>
      <c r="H33" s="600">
        <v>100</v>
      </c>
      <c r="I33" s="600">
        <v>90</v>
      </c>
      <c r="J33" s="601">
        <f>SUM(K33:P33)</f>
        <v>100</v>
      </c>
      <c r="K33" s="590">
        <v>6</v>
      </c>
      <c r="L33" s="590">
        <v>18</v>
      </c>
      <c r="M33" s="590">
        <v>17</v>
      </c>
      <c r="N33" s="590">
        <v>21</v>
      </c>
      <c r="O33" s="590">
        <v>18</v>
      </c>
      <c r="P33" s="590">
        <v>20</v>
      </c>
      <c r="Q33" s="600">
        <v>90</v>
      </c>
      <c r="R33" s="601">
        <f>SUM(S33:X33)</f>
        <v>101</v>
      </c>
      <c r="S33" s="590">
        <v>8</v>
      </c>
      <c r="T33" s="590">
        <v>17</v>
      </c>
      <c r="U33" s="590">
        <v>21</v>
      </c>
      <c r="V33" s="590">
        <v>20</v>
      </c>
      <c r="W33" s="590">
        <v>19</v>
      </c>
      <c r="X33" s="590">
        <v>16</v>
      </c>
      <c r="Y33" s="600">
        <v>90</v>
      </c>
      <c r="Z33" s="601">
        <f>SUM(AA33:AF33)</f>
        <v>108</v>
      </c>
      <c r="AA33" s="590">
        <v>4</v>
      </c>
      <c r="AB33" s="590">
        <v>19</v>
      </c>
      <c r="AC33" s="590">
        <v>23</v>
      </c>
      <c r="AD33" s="590">
        <v>23</v>
      </c>
      <c r="AE33" s="590">
        <v>20</v>
      </c>
      <c r="AF33" s="590">
        <v>19</v>
      </c>
      <c r="AG33" s="600">
        <v>90</v>
      </c>
      <c r="AH33" s="601">
        <f>SUM(AI33:AN33)</f>
        <v>99</v>
      </c>
      <c r="AI33" s="590">
        <v>4</v>
      </c>
      <c r="AJ33" s="590">
        <v>11</v>
      </c>
      <c r="AK33" s="590">
        <v>19</v>
      </c>
      <c r="AL33" s="590">
        <v>24</v>
      </c>
      <c r="AM33" s="590">
        <v>22</v>
      </c>
      <c r="AN33" s="590">
        <v>19</v>
      </c>
      <c r="AO33" s="600">
        <v>110</v>
      </c>
      <c r="AP33" s="601">
        <f>SUM(AQ33:AV33)</f>
        <v>110</v>
      </c>
      <c r="AQ33" s="590">
        <v>2</v>
      </c>
      <c r="AR33" s="590">
        <v>15</v>
      </c>
      <c r="AS33" s="590">
        <v>23</v>
      </c>
      <c r="AT33" s="590">
        <v>23</v>
      </c>
      <c r="AU33" s="590">
        <v>24</v>
      </c>
      <c r="AV33" s="590">
        <v>23</v>
      </c>
      <c r="AW33" s="600">
        <v>110</v>
      </c>
      <c r="AX33" s="601">
        <f>SUM(AY33:BD33)</f>
        <v>110</v>
      </c>
      <c r="AY33" s="590">
        <v>4</v>
      </c>
      <c r="AZ33" s="590">
        <v>15</v>
      </c>
      <c r="BA33" s="590">
        <v>22</v>
      </c>
      <c r="BB33" s="590">
        <v>23</v>
      </c>
      <c r="BC33" s="590">
        <v>23</v>
      </c>
      <c r="BD33" s="590">
        <v>23</v>
      </c>
      <c r="BE33" s="600">
        <v>110</v>
      </c>
      <c r="BF33" s="601">
        <f>SUM(BG33:BL33)</f>
        <v>112</v>
      </c>
      <c r="BG33" s="590">
        <v>7</v>
      </c>
      <c r="BH33" s="590">
        <v>18</v>
      </c>
      <c r="BI33" s="590">
        <v>18</v>
      </c>
      <c r="BJ33" s="590">
        <v>23</v>
      </c>
      <c r="BK33" s="590">
        <v>23</v>
      </c>
      <c r="BL33" s="590">
        <v>23</v>
      </c>
      <c r="BM33" s="600">
        <v>110</v>
      </c>
      <c r="BN33" s="601">
        <f>SUM(BO33:BT33)</f>
        <v>115</v>
      </c>
      <c r="BO33" s="590">
        <v>6</v>
      </c>
      <c r="BP33" s="590">
        <v>21</v>
      </c>
      <c r="BQ33" s="590">
        <v>22</v>
      </c>
      <c r="BR33" s="590">
        <v>22</v>
      </c>
      <c r="BS33" s="590">
        <v>21</v>
      </c>
      <c r="BT33" s="590">
        <v>23</v>
      </c>
      <c r="BU33" s="600">
        <v>110</v>
      </c>
      <c r="BV33" s="601">
        <f>SUM(BW33:CB33)</f>
        <v>105</v>
      </c>
      <c r="BW33" s="590">
        <v>1</v>
      </c>
      <c r="BX33" s="590">
        <v>17</v>
      </c>
      <c r="BY33" s="590">
        <v>23</v>
      </c>
      <c r="BZ33" s="590">
        <v>22</v>
      </c>
      <c r="CA33" s="590">
        <v>21</v>
      </c>
      <c r="CB33" s="590">
        <v>21</v>
      </c>
      <c r="CC33" s="600">
        <v>110</v>
      </c>
      <c r="CD33" s="601">
        <f t="shared" si="48"/>
        <v>105</v>
      </c>
      <c r="CE33" s="590">
        <v>2</v>
      </c>
      <c r="CF33" s="590">
        <v>18</v>
      </c>
      <c r="CG33" s="590">
        <v>20</v>
      </c>
      <c r="CH33" s="590">
        <v>24</v>
      </c>
      <c r="CI33" s="590">
        <v>21</v>
      </c>
      <c r="CJ33" s="590">
        <v>20</v>
      </c>
      <c r="CK33" s="600">
        <v>110</v>
      </c>
      <c r="CL33" s="601">
        <f t="shared" si="49"/>
        <v>104</v>
      </c>
      <c r="CM33" s="590">
        <v>3</v>
      </c>
      <c r="CN33" s="590">
        <v>11</v>
      </c>
      <c r="CO33" s="590">
        <v>24</v>
      </c>
      <c r="CP33" s="590">
        <v>20</v>
      </c>
      <c r="CQ33" s="590">
        <v>25</v>
      </c>
      <c r="CR33" s="590">
        <v>21</v>
      </c>
      <c r="CS33" s="600">
        <v>110</v>
      </c>
      <c r="CT33" s="601">
        <f t="shared" si="50"/>
        <v>107</v>
      </c>
      <c r="CU33" s="590">
        <v>2</v>
      </c>
      <c r="CV33" s="590">
        <v>19</v>
      </c>
      <c r="CW33" s="590">
        <v>16</v>
      </c>
      <c r="CX33" s="590">
        <v>25</v>
      </c>
      <c r="CY33" s="590">
        <v>21</v>
      </c>
      <c r="CZ33" s="590">
        <v>24</v>
      </c>
      <c r="DA33" s="600">
        <v>110</v>
      </c>
      <c r="DB33" s="601">
        <f t="shared" si="37"/>
        <v>96</v>
      </c>
      <c r="DC33" s="590">
        <v>3</v>
      </c>
      <c r="DD33" s="590">
        <v>15</v>
      </c>
      <c r="DE33" s="590">
        <v>21</v>
      </c>
      <c r="DF33" s="590">
        <v>15</v>
      </c>
      <c r="DG33" s="590">
        <v>24</v>
      </c>
      <c r="DH33" s="590">
        <v>18</v>
      </c>
      <c r="DI33" s="600">
        <v>110</v>
      </c>
      <c r="DJ33" s="601">
        <f t="shared" si="38"/>
        <v>87</v>
      </c>
      <c r="DK33" s="590">
        <v>0</v>
      </c>
      <c r="DL33" s="590">
        <v>15</v>
      </c>
      <c r="DM33" s="590">
        <v>14</v>
      </c>
      <c r="DN33" s="590">
        <v>19</v>
      </c>
      <c r="DO33" s="590">
        <v>14</v>
      </c>
      <c r="DP33" s="590">
        <v>25</v>
      </c>
      <c r="DQ33" s="600">
        <v>110</v>
      </c>
      <c r="DR33" s="601">
        <f t="shared" si="40"/>
        <v>86</v>
      </c>
      <c r="DS33" s="590">
        <v>2</v>
      </c>
      <c r="DT33" s="590">
        <v>16</v>
      </c>
      <c r="DU33" s="590">
        <v>19</v>
      </c>
      <c r="DV33" s="590">
        <v>14</v>
      </c>
      <c r="DW33" s="590">
        <v>21</v>
      </c>
      <c r="DX33" s="590">
        <v>14</v>
      </c>
      <c r="DY33" s="600">
        <v>100</v>
      </c>
      <c r="DZ33" s="601">
        <f t="shared" si="42"/>
        <v>88</v>
      </c>
      <c r="EA33" s="590">
        <v>2</v>
      </c>
      <c r="EB33" s="590">
        <v>17</v>
      </c>
      <c r="EC33" s="590">
        <v>16</v>
      </c>
      <c r="ED33" s="590">
        <v>19</v>
      </c>
      <c r="EE33" s="590">
        <v>14</v>
      </c>
      <c r="EF33" s="590">
        <v>20</v>
      </c>
      <c r="EG33" s="600">
        <v>100</v>
      </c>
      <c r="EH33" s="601">
        <f t="shared" si="44"/>
        <v>87</v>
      </c>
      <c r="EI33" s="590">
        <v>2</v>
      </c>
      <c r="EJ33" s="590">
        <v>18</v>
      </c>
      <c r="EK33" s="590">
        <v>17</v>
      </c>
      <c r="EL33" s="590">
        <v>17</v>
      </c>
      <c r="EM33" s="590">
        <v>18</v>
      </c>
      <c r="EN33" s="590">
        <v>15</v>
      </c>
      <c r="EO33" s="600">
        <v>100</v>
      </c>
      <c r="EP33" s="601">
        <f t="shared" si="46"/>
        <v>86</v>
      </c>
      <c r="EQ33" s="590">
        <v>2</v>
      </c>
      <c r="ER33" s="590">
        <v>14</v>
      </c>
      <c r="ES33" s="590">
        <v>16</v>
      </c>
      <c r="ET33" s="590">
        <v>19</v>
      </c>
      <c r="EU33" s="590">
        <v>15</v>
      </c>
      <c r="EV33" s="590">
        <v>20</v>
      </c>
    </row>
    <row r="34" spans="2:152" ht="15" customHeight="1">
      <c r="B34" s="598"/>
      <c r="C34" s="598"/>
      <c r="D34" s="599" t="s">
        <v>477</v>
      </c>
      <c r="E34" s="600">
        <v>90</v>
      </c>
      <c r="F34" s="600">
        <v>100</v>
      </c>
      <c r="G34" s="600">
        <v>90</v>
      </c>
      <c r="H34" s="600">
        <v>102</v>
      </c>
      <c r="I34" s="600">
        <v>90</v>
      </c>
      <c r="J34" s="601">
        <f>SUM(K34:P34)</f>
        <v>103</v>
      </c>
      <c r="K34" s="590">
        <v>3</v>
      </c>
      <c r="L34" s="590">
        <v>15</v>
      </c>
      <c r="M34" s="590">
        <v>13</v>
      </c>
      <c r="N34" s="590">
        <v>21</v>
      </c>
      <c r="O34" s="590">
        <v>28</v>
      </c>
      <c r="P34" s="590">
        <v>23</v>
      </c>
      <c r="Q34" s="600">
        <v>90</v>
      </c>
      <c r="R34" s="601">
        <f>SUM(S34:X34)</f>
        <v>103</v>
      </c>
      <c r="S34" s="590">
        <v>3</v>
      </c>
      <c r="T34" s="590">
        <v>14</v>
      </c>
      <c r="U34" s="590">
        <v>20</v>
      </c>
      <c r="V34" s="590">
        <v>17</v>
      </c>
      <c r="W34" s="590">
        <v>22</v>
      </c>
      <c r="X34" s="590">
        <v>27</v>
      </c>
      <c r="Y34" s="600">
        <v>90</v>
      </c>
      <c r="Z34" s="601">
        <f>SUM(AA34:AF34)</f>
        <v>100</v>
      </c>
      <c r="AA34" s="590">
        <v>4</v>
      </c>
      <c r="AB34" s="590">
        <v>12</v>
      </c>
      <c r="AC34" s="590">
        <v>26</v>
      </c>
      <c r="AD34" s="590">
        <v>18</v>
      </c>
      <c r="AE34" s="590">
        <v>18</v>
      </c>
      <c r="AF34" s="590">
        <v>22</v>
      </c>
      <c r="AG34" s="600">
        <v>90</v>
      </c>
      <c r="AH34" s="601">
        <f>SUM(AI34:AN34)</f>
        <v>102</v>
      </c>
      <c r="AI34" s="590">
        <v>6</v>
      </c>
      <c r="AJ34" s="590">
        <v>14</v>
      </c>
      <c r="AK34" s="590">
        <v>19</v>
      </c>
      <c r="AL34" s="590">
        <v>28</v>
      </c>
      <c r="AM34" s="590">
        <v>18</v>
      </c>
      <c r="AN34" s="590">
        <v>17</v>
      </c>
      <c r="AO34" s="600">
        <v>90</v>
      </c>
      <c r="AP34" s="601">
        <f>SUM(AQ34:AV34)</f>
        <v>104</v>
      </c>
      <c r="AQ34" s="590">
        <v>3</v>
      </c>
      <c r="AR34" s="590">
        <v>15</v>
      </c>
      <c r="AS34" s="590">
        <v>21</v>
      </c>
      <c r="AT34" s="590">
        <v>19</v>
      </c>
      <c r="AU34" s="590">
        <v>28</v>
      </c>
      <c r="AV34" s="590">
        <v>18</v>
      </c>
      <c r="AW34" s="600">
        <v>90</v>
      </c>
      <c r="AX34" s="601">
        <f>SUM(AY34:BD34)</f>
        <v>105</v>
      </c>
      <c r="AY34" s="590">
        <v>4</v>
      </c>
      <c r="AZ34" s="590">
        <v>13</v>
      </c>
      <c r="BA34" s="590">
        <v>17</v>
      </c>
      <c r="BB34" s="590">
        <v>25</v>
      </c>
      <c r="BC34" s="590">
        <v>18</v>
      </c>
      <c r="BD34" s="590">
        <v>28</v>
      </c>
      <c r="BE34" s="600">
        <v>90</v>
      </c>
      <c r="BF34" s="601">
        <f>SUM(BG34:BL34)</f>
        <v>103</v>
      </c>
      <c r="BG34" s="590">
        <v>2</v>
      </c>
      <c r="BH34" s="590">
        <v>22</v>
      </c>
      <c r="BI34" s="590">
        <v>17</v>
      </c>
      <c r="BJ34" s="590">
        <v>17</v>
      </c>
      <c r="BK34" s="590">
        <v>27</v>
      </c>
      <c r="BL34" s="590">
        <v>18</v>
      </c>
      <c r="BM34" s="600">
        <v>90</v>
      </c>
      <c r="BN34" s="601">
        <f>SUM(BO34:BT34)</f>
        <v>105</v>
      </c>
      <c r="BO34" s="590">
        <v>0</v>
      </c>
      <c r="BP34" s="590">
        <v>13</v>
      </c>
      <c r="BQ34" s="590">
        <v>29</v>
      </c>
      <c r="BR34" s="590">
        <v>21</v>
      </c>
      <c r="BS34" s="590">
        <v>16</v>
      </c>
      <c r="BT34" s="590">
        <v>26</v>
      </c>
      <c r="BU34" s="600">
        <v>90</v>
      </c>
      <c r="BV34" s="601">
        <f>SUM(BW34:CB34)</f>
        <v>101</v>
      </c>
      <c r="BW34" s="590">
        <v>2</v>
      </c>
      <c r="BX34" s="590">
        <v>9</v>
      </c>
      <c r="BY34" s="590">
        <v>21</v>
      </c>
      <c r="BZ34" s="590">
        <v>32</v>
      </c>
      <c r="CA34" s="590">
        <v>21</v>
      </c>
      <c r="CB34" s="590">
        <v>16</v>
      </c>
      <c r="CC34" s="600">
        <v>90</v>
      </c>
      <c r="CD34" s="601">
        <f t="shared" si="48"/>
        <v>108</v>
      </c>
      <c r="CE34" s="590">
        <v>3</v>
      </c>
      <c r="CF34" s="590">
        <v>18</v>
      </c>
      <c r="CG34" s="590">
        <v>12</v>
      </c>
      <c r="CH34" s="590">
        <v>22</v>
      </c>
      <c r="CI34" s="590">
        <v>32</v>
      </c>
      <c r="CJ34" s="590">
        <v>21</v>
      </c>
      <c r="CK34" s="600">
        <v>90</v>
      </c>
      <c r="CL34" s="601">
        <f t="shared" si="49"/>
        <v>115</v>
      </c>
      <c r="CM34" s="590">
        <v>3</v>
      </c>
      <c r="CN34" s="590">
        <v>20</v>
      </c>
      <c r="CO34" s="590">
        <v>24</v>
      </c>
      <c r="CP34" s="590">
        <v>13</v>
      </c>
      <c r="CQ34" s="590">
        <v>23</v>
      </c>
      <c r="CR34" s="590">
        <v>32</v>
      </c>
      <c r="CS34" s="600">
        <v>90</v>
      </c>
      <c r="CT34" s="601">
        <f t="shared" si="50"/>
        <v>100</v>
      </c>
      <c r="CU34" s="590">
        <v>3</v>
      </c>
      <c r="CV34" s="590">
        <v>13</v>
      </c>
      <c r="CW34" s="590">
        <v>25</v>
      </c>
      <c r="CX34" s="590">
        <v>25</v>
      </c>
      <c r="CY34" s="590">
        <v>11</v>
      </c>
      <c r="CZ34" s="590">
        <v>23</v>
      </c>
      <c r="DA34" s="600">
        <v>90</v>
      </c>
      <c r="DB34" s="601">
        <f t="shared" si="37"/>
        <v>108</v>
      </c>
      <c r="DC34" s="590">
        <v>2</v>
      </c>
      <c r="DD34" s="590">
        <v>22</v>
      </c>
      <c r="DE34" s="590">
        <v>20</v>
      </c>
      <c r="DF34" s="590">
        <v>29</v>
      </c>
      <c r="DG34" s="590">
        <v>24</v>
      </c>
      <c r="DH34" s="590">
        <v>11</v>
      </c>
      <c r="DI34" s="600">
        <v>90</v>
      </c>
      <c r="DJ34" s="601">
        <f t="shared" si="38"/>
        <v>117</v>
      </c>
      <c r="DK34" s="590">
        <v>2</v>
      </c>
      <c r="DL34" s="590">
        <v>19</v>
      </c>
      <c r="DM34" s="590">
        <v>24</v>
      </c>
      <c r="DN34" s="590">
        <v>19</v>
      </c>
      <c r="DO34" s="590">
        <v>29</v>
      </c>
      <c r="DP34" s="590">
        <v>24</v>
      </c>
      <c r="DQ34" s="600">
        <v>90</v>
      </c>
      <c r="DR34" s="601">
        <f t="shared" si="40"/>
        <v>110</v>
      </c>
      <c r="DS34" s="590">
        <v>3</v>
      </c>
      <c r="DT34" s="590">
        <v>12</v>
      </c>
      <c r="DU34" s="590">
        <v>23</v>
      </c>
      <c r="DV34" s="590">
        <v>25</v>
      </c>
      <c r="DW34" s="590">
        <v>18</v>
      </c>
      <c r="DX34" s="590">
        <v>29</v>
      </c>
      <c r="DY34" s="600">
        <v>90</v>
      </c>
      <c r="DZ34" s="601">
        <f t="shared" si="42"/>
        <v>101</v>
      </c>
      <c r="EA34" s="590">
        <v>2</v>
      </c>
      <c r="EB34" s="590">
        <v>20</v>
      </c>
      <c r="EC34" s="590">
        <v>13</v>
      </c>
      <c r="ED34" s="590">
        <v>23</v>
      </c>
      <c r="EE34" s="590">
        <v>25</v>
      </c>
      <c r="EF34" s="590">
        <v>18</v>
      </c>
      <c r="EG34" s="600">
        <v>105</v>
      </c>
      <c r="EH34" s="601">
        <f t="shared" si="44"/>
        <v>102</v>
      </c>
      <c r="EI34" s="590">
        <v>1</v>
      </c>
      <c r="EJ34" s="590">
        <v>15</v>
      </c>
      <c r="EK34" s="590">
        <v>21</v>
      </c>
      <c r="EL34" s="590">
        <v>16</v>
      </c>
      <c r="EM34" s="590">
        <v>24</v>
      </c>
      <c r="EN34" s="590">
        <v>25</v>
      </c>
      <c r="EO34" s="600">
        <v>105</v>
      </c>
      <c r="EP34" s="601">
        <f t="shared" si="46"/>
        <v>104</v>
      </c>
      <c r="EQ34" s="590">
        <v>4</v>
      </c>
      <c r="ER34" s="590">
        <v>17</v>
      </c>
      <c r="ES34" s="590">
        <v>19</v>
      </c>
      <c r="ET34" s="590">
        <v>23</v>
      </c>
      <c r="EU34" s="590">
        <v>16</v>
      </c>
      <c r="EV34" s="590">
        <v>25</v>
      </c>
    </row>
    <row r="35" spans="2:152" ht="15" customHeight="1">
      <c r="B35" s="598"/>
      <c r="C35" s="598"/>
      <c r="D35" s="599" t="s">
        <v>478</v>
      </c>
      <c r="E35" s="615" t="s">
        <v>415</v>
      </c>
      <c r="F35" s="615"/>
      <c r="G35" s="600"/>
      <c r="H35" s="600"/>
      <c r="I35" s="615" t="s">
        <v>415</v>
      </c>
      <c r="J35" s="601"/>
      <c r="K35" s="590"/>
      <c r="L35" s="590"/>
      <c r="M35" s="590"/>
      <c r="N35" s="590"/>
      <c r="O35" s="590"/>
      <c r="P35" s="590"/>
      <c r="Q35" s="615" t="s">
        <v>415</v>
      </c>
      <c r="R35" s="616"/>
      <c r="S35" s="590"/>
      <c r="T35" s="590"/>
      <c r="U35" s="590"/>
      <c r="V35" s="590"/>
      <c r="W35" s="590"/>
      <c r="X35" s="590"/>
      <c r="Y35" s="615" t="s">
        <v>415</v>
      </c>
      <c r="Z35" s="618"/>
      <c r="AA35" s="618"/>
      <c r="AB35" s="618"/>
      <c r="AC35" s="618"/>
      <c r="AD35" s="618"/>
      <c r="AE35" s="618"/>
      <c r="AF35" s="618"/>
      <c r="AG35" s="618" t="s">
        <v>415</v>
      </c>
      <c r="AH35" s="618"/>
      <c r="AI35" s="590"/>
      <c r="AJ35" s="590"/>
      <c r="AK35" s="590"/>
      <c r="AL35" s="590"/>
      <c r="AM35" s="590"/>
      <c r="AN35" s="590"/>
      <c r="AO35" s="603" t="s">
        <v>415</v>
      </c>
      <c r="AP35" s="603"/>
      <c r="AQ35" s="603"/>
      <c r="AR35" s="603"/>
      <c r="AS35" s="603"/>
      <c r="AT35" s="603"/>
      <c r="AU35" s="603"/>
      <c r="AV35" s="603"/>
      <c r="AW35" s="600">
        <v>130</v>
      </c>
      <c r="AX35" s="601">
        <f>SUM(AY35:BD35)</f>
        <v>113</v>
      </c>
      <c r="AY35" s="590">
        <v>4</v>
      </c>
      <c r="AZ35" s="590">
        <v>23</v>
      </c>
      <c r="BA35" s="590">
        <v>20</v>
      </c>
      <c r="BB35" s="590">
        <v>21</v>
      </c>
      <c r="BC35" s="590">
        <v>23</v>
      </c>
      <c r="BD35" s="590">
        <v>22</v>
      </c>
      <c r="BE35" s="600">
        <v>130</v>
      </c>
      <c r="BF35" s="601">
        <f>SUM(BG35:BL35)</f>
        <v>125</v>
      </c>
      <c r="BG35" s="590">
        <v>7</v>
      </c>
      <c r="BH35" s="590">
        <v>21</v>
      </c>
      <c r="BI35" s="590">
        <v>27</v>
      </c>
      <c r="BJ35" s="590">
        <v>24</v>
      </c>
      <c r="BK35" s="590">
        <v>22</v>
      </c>
      <c r="BL35" s="590">
        <v>24</v>
      </c>
      <c r="BM35" s="600">
        <v>130</v>
      </c>
      <c r="BN35" s="601">
        <f>SUM(BO35:BT35)</f>
        <v>132</v>
      </c>
      <c r="BO35" s="590">
        <v>4</v>
      </c>
      <c r="BP35" s="590">
        <v>22</v>
      </c>
      <c r="BQ35" s="590">
        <v>29</v>
      </c>
      <c r="BR35" s="590">
        <v>29</v>
      </c>
      <c r="BS35" s="590">
        <v>25</v>
      </c>
      <c r="BT35" s="590">
        <v>23</v>
      </c>
      <c r="BU35" s="600">
        <v>130</v>
      </c>
      <c r="BV35" s="601">
        <f>SUM(BW35:CB35)</f>
        <v>136</v>
      </c>
      <c r="BW35" s="590">
        <v>5</v>
      </c>
      <c r="BX35" s="590">
        <v>22</v>
      </c>
      <c r="BY35" s="590">
        <v>28</v>
      </c>
      <c r="BZ35" s="590">
        <v>29</v>
      </c>
      <c r="CA35" s="590">
        <v>28</v>
      </c>
      <c r="CB35" s="590">
        <v>24</v>
      </c>
      <c r="CC35" s="600">
        <v>130</v>
      </c>
      <c r="CD35" s="601">
        <f t="shared" si="48"/>
        <v>140</v>
      </c>
      <c r="CE35" s="590">
        <v>8</v>
      </c>
      <c r="CF35" s="590">
        <v>24</v>
      </c>
      <c r="CG35" s="590">
        <v>27</v>
      </c>
      <c r="CH35" s="590">
        <v>26</v>
      </c>
      <c r="CI35" s="590">
        <v>28</v>
      </c>
      <c r="CJ35" s="590">
        <v>27</v>
      </c>
      <c r="CK35" s="600">
        <v>130</v>
      </c>
      <c r="CL35" s="601">
        <f t="shared" si="49"/>
        <v>135</v>
      </c>
      <c r="CM35" s="590">
        <v>6</v>
      </c>
      <c r="CN35" s="590">
        <v>21</v>
      </c>
      <c r="CO35" s="590">
        <v>26</v>
      </c>
      <c r="CP35" s="590">
        <v>28</v>
      </c>
      <c r="CQ35" s="590">
        <v>26</v>
      </c>
      <c r="CR35" s="590">
        <v>28</v>
      </c>
      <c r="CS35" s="600">
        <v>130</v>
      </c>
      <c r="CT35" s="601">
        <f t="shared" si="50"/>
        <v>134</v>
      </c>
      <c r="CU35" s="590">
        <v>3</v>
      </c>
      <c r="CV35" s="590">
        <v>23</v>
      </c>
      <c r="CW35" s="590">
        <v>28</v>
      </c>
      <c r="CX35" s="590">
        <v>28</v>
      </c>
      <c r="CY35" s="590">
        <v>26</v>
      </c>
      <c r="CZ35" s="590">
        <v>26</v>
      </c>
      <c r="DA35" s="600">
        <v>130</v>
      </c>
      <c r="DB35" s="601">
        <f t="shared" si="37"/>
        <v>132</v>
      </c>
      <c r="DC35" s="590">
        <v>4</v>
      </c>
      <c r="DD35" s="590">
        <v>22</v>
      </c>
      <c r="DE35" s="590">
        <v>25</v>
      </c>
      <c r="DF35" s="590">
        <v>29</v>
      </c>
      <c r="DG35" s="590">
        <v>27</v>
      </c>
      <c r="DH35" s="590">
        <v>25</v>
      </c>
      <c r="DI35" s="600">
        <v>130</v>
      </c>
      <c r="DJ35" s="601">
        <f t="shared" si="38"/>
        <v>132</v>
      </c>
      <c r="DK35" s="590">
        <v>4</v>
      </c>
      <c r="DL35" s="590">
        <v>21</v>
      </c>
      <c r="DM35" s="590">
        <v>24</v>
      </c>
      <c r="DN35" s="590">
        <v>28</v>
      </c>
      <c r="DO35" s="590">
        <v>29</v>
      </c>
      <c r="DP35" s="590">
        <v>26</v>
      </c>
      <c r="DQ35" s="600">
        <v>130</v>
      </c>
      <c r="DR35" s="601">
        <f t="shared" si="40"/>
        <v>132</v>
      </c>
      <c r="DS35" s="590">
        <v>4</v>
      </c>
      <c r="DT35" s="590">
        <v>15</v>
      </c>
      <c r="DU35" s="590">
        <v>25</v>
      </c>
      <c r="DV35" s="590">
        <v>30</v>
      </c>
      <c r="DW35" s="590">
        <v>28</v>
      </c>
      <c r="DX35" s="590">
        <v>30</v>
      </c>
      <c r="DY35" s="600">
        <v>130</v>
      </c>
      <c r="DZ35" s="601">
        <f t="shared" si="42"/>
        <v>127</v>
      </c>
      <c r="EA35" s="590">
        <v>3</v>
      </c>
      <c r="EB35" s="590">
        <v>19</v>
      </c>
      <c r="EC35" s="590">
        <v>17</v>
      </c>
      <c r="ED35" s="590">
        <v>29</v>
      </c>
      <c r="EE35" s="590">
        <v>30</v>
      </c>
      <c r="EF35" s="590">
        <v>29</v>
      </c>
      <c r="EG35" s="600">
        <v>130</v>
      </c>
      <c r="EH35" s="601">
        <f t="shared" si="44"/>
        <v>129</v>
      </c>
      <c r="EI35" s="590">
        <v>4</v>
      </c>
      <c r="EJ35" s="590">
        <v>24</v>
      </c>
      <c r="EK35" s="590">
        <v>21</v>
      </c>
      <c r="EL35" s="590">
        <v>22</v>
      </c>
      <c r="EM35" s="590">
        <v>29</v>
      </c>
      <c r="EN35" s="590">
        <v>29</v>
      </c>
      <c r="EO35" s="600">
        <v>130</v>
      </c>
      <c r="EP35" s="601">
        <f t="shared" si="46"/>
        <v>139</v>
      </c>
      <c r="EQ35" s="590">
        <v>5</v>
      </c>
      <c r="ER35" s="590">
        <v>29</v>
      </c>
      <c r="ES35" s="590">
        <v>28</v>
      </c>
      <c r="ET35" s="590">
        <v>24</v>
      </c>
      <c r="EU35" s="590">
        <v>23</v>
      </c>
      <c r="EV35" s="590">
        <v>30</v>
      </c>
    </row>
    <row r="36" spans="2:152" ht="15" customHeight="1">
      <c r="B36" s="598"/>
      <c r="C36" s="598"/>
      <c r="D36" s="599" t="s">
        <v>479</v>
      </c>
      <c r="E36" s="615" t="s">
        <v>415</v>
      </c>
      <c r="F36" s="615"/>
      <c r="G36" s="600"/>
      <c r="H36" s="600"/>
      <c r="I36" s="615" t="s">
        <v>415</v>
      </c>
      <c r="J36" s="601"/>
      <c r="K36" s="590"/>
      <c r="L36" s="590"/>
      <c r="M36" s="590"/>
      <c r="N36" s="590"/>
      <c r="O36" s="590"/>
      <c r="P36" s="590"/>
      <c r="Q36" s="615" t="s">
        <v>415</v>
      </c>
      <c r="R36" s="611"/>
      <c r="S36" s="590"/>
      <c r="T36" s="590"/>
      <c r="U36" s="590"/>
      <c r="V36" s="590"/>
      <c r="W36" s="590"/>
      <c r="X36" s="590"/>
      <c r="Y36" s="615" t="s">
        <v>415</v>
      </c>
      <c r="Z36" s="618"/>
      <c r="AA36" s="618"/>
      <c r="AB36" s="618"/>
      <c r="AC36" s="618"/>
      <c r="AD36" s="618"/>
      <c r="AE36" s="618"/>
      <c r="AF36" s="618"/>
      <c r="AG36" s="618" t="s">
        <v>415</v>
      </c>
      <c r="AH36" s="618"/>
      <c r="AI36" s="590"/>
      <c r="AJ36" s="590"/>
      <c r="AK36" s="590"/>
      <c r="AL36" s="590"/>
      <c r="AM36" s="590"/>
      <c r="AN36" s="590"/>
      <c r="AO36" s="603" t="s">
        <v>415</v>
      </c>
      <c r="AP36" s="603"/>
      <c r="AQ36" s="603"/>
      <c r="AR36" s="603"/>
      <c r="AS36" s="603"/>
      <c r="AT36" s="603"/>
      <c r="AU36" s="603"/>
      <c r="AV36" s="603"/>
      <c r="AW36" s="603" t="s">
        <v>415</v>
      </c>
      <c r="AX36" s="601"/>
      <c r="AY36" s="590"/>
      <c r="AZ36" s="590"/>
      <c r="BA36" s="590"/>
      <c r="BB36" s="590"/>
      <c r="BC36" s="590"/>
      <c r="BD36" s="590"/>
      <c r="BE36" s="603" t="s">
        <v>415</v>
      </c>
      <c r="BF36" s="601"/>
      <c r="BG36" s="590"/>
      <c r="BH36" s="590"/>
      <c r="BI36" s="590"/>
      <c r="BJ36" s="590"/>
      <c r="BK36" s="590"/>
      <c r="BL36" s="590"/>
      <c r="BM36" s="603" t="s">
        <v>415</v>
      </c>
      <c r="BN36" s="601"/>
      <c r="BO36" s="590"/>
      <c r="BP36" s="590"/>
      <c r="BQ36" s="590"/>
      <c r="BR36" s="590"/>
      <c r="BS36" s="590"/>
      <c r="BT36" s="590"/>
      <c r="BU36" s="603" t="s">
        <v>415</v>
      </c>
      <c r="BV36" s="603"/>
      <c r="BW36" s="590"/>
      <c r="BX36" s="590"/>
      <c r="BY36" s="590"/>
      <c r="BZ36" s="590"/>
      <c r="CA36" s="590"/>
      <c r="CB36" s="590"/>
      <c r="CC36" s="603" t="s">
        <v>415</v>
      </c>
      <c r="CD36" s="603"/>
      <c r="CE36" s="590"/>
      <c r="CF36" s="590"/>
      <c r="CG36" s="590"/>
      <c r="CH36" s="590"/>
      <c r="CI36" s="590"/>
      <c r="CJ36" s="590"/>
      <c r="CK36" s="603" t="s">
        <v>415</v>
      </c>
      <c r="CL36" s="603"/>
      <c r="CM36" s="590"/>
      <c r="CN36" s="590"/>
      <c r="CO36" s="590"/>
      <c r="CP36" s="590"/>
      <c r="CQ36" s="590"/>
      <c r="CR36" s="590"/>
      <c r="CS36" s="603" t="s">
        <v>415</v>
      </c>
      <c r="CT36" s="603"/>
      <c r="CU36" s="590"/>
      <c r="CV36" s="590"/>
      <c r="CW36" s="590"/>
      <c r="CX36" s="590"/>
      <c r="CY36" s="590"/>
      <c r="CZ36" s="590"/>
      <c r="DA36" s="600">
        <v>18</v>
      </c>
      <c r="DB36" s="601">
        <f t="shared" si="37"/>
        <v>8</v>
      </c>
      <c r="DC36" s="590">
        <v>2</v>
      </c>
      <c r="DD36" s="590">
        <v>3</v>
      </c>
      <c r="DE36" s="590">
        <v>3</v>
      </c>
      <c r="DF36" s="604" t="s">
        <v>416</v>
      </c>
      <c r="DG36" s="604" t="s">
        <v>416</v>
      </c>
      <c r="DH36" s="604" t="s">
        <v>416</v>
      </c>
      <c r="DI36" s="600">
        <v>18</v>
      </c>
      <c r="DJ36" s="601">
        <f t="shared" si="38"/>
        <v>9</v>
      </c>
      <c r="DK36" s="590">
        <v>1</v>
      </c>
      <c r="DL36" s="590">
        <v>6</v>
      </c>
      <c r="DM36" s="590">
        <v>2</v>
      </c>
      <c r="DN36" s="604">
        <v>0</v>
      </c>
      <c r="DO36" s="604">
        <v>0</v>
      </c>
      <c r="DP36" s="604">
        <v>0</v>
      </c>
      <c r="DQ36" s="600">
        <v>18</v>
      </c>
      <c r="DR36" s="601">
        <f t="shared" si="40"/>
        <v>13</v>
      </c>
      <c r="DS36" s="590">
        <v>4</v>
      </c>
      <c r="DT36" s="590">
        <v>4</v>
      </c>
      <c r="DU36" s="590">
        <v>5</v>
      </c>
      <c r="DV36" s="604">
        <v>0</v>
      </c>
      <c r="DW36" s="604">
        <v>0</v>
      </c>
      <c r="DX36" s="604">
        <v>0</v>
      </c>
      <c r="DY36" s="600">
        <v>18</v>
      </c>
      <c r="DZ36" s="601">
        <f t="shared" si="42"/>
        <v>9</v>
      </c>
      <c r="EA36" s="590">
        <v>0</v>
      </c>
      <c r="EB36" s="590">
        <v>7</v>
      </c>
      <c r="EC36" s="590">
        <v>2</v>
      </c>
      <c r="ED36" s="604" t="s">
        <v>448</v>
      </c>
      <c r="EE36" s="604" t="s">
        <v>448</v>
      </c>
      <c r="EF36" s="604" t="s">
        <v>448</v>
      </c>
      <c r="EG36" s="600">
        <v>18</v>
      </c>
      <c r="EH36" s="601">
        <f t="shared" si="44"/>
        <v>9</v>
      </c>
      <c r="EI36" s="590">
        <v>0</v>
      </c>
      <c r="EJ36" s="590">
        <v>4</v>
      </c>
      <c r="EK36" s="590">
        <v>5</v>
      </c>
      <c r="EL36" s="603" t="s">
        <v>416</v>
      </c>
      <c r="EM36" s="603" t="s">
        <v>416</v>
      </c>
      <c r="EN36" s="603" t="s">
        <v>416</v>
      </c>
      <c r="EO36" s="600">
        <v>18</v>
      </c>
      <c r="EP36" s="601">
        <f t="shared" si="46"/>
        <v>9</v>
      </c>
      <c r="EQ36" s="590">
        <v>1</v>
      </c>
      <c r="ER36" s="590">
        <v>4</v>
      </c>
      <c r="ES36" s="590">
        <v>4</v>
      </c>
      <c r="ET36" s="603" t="s">
        <v>416</v>
      </c>
      <c r="EU36" s="603" t="s">
        <v>416</v>
      </c>
      <c r="EV36" s="603" t="s">
        <v>416</v>
      </c>
    </row>
    <row r="37" spans="2:152" ht="15" customHeight="1">
      <c r="B37" s="598"/>
      <c r="C37" s="598"/>
      <c r="D37" s="599" t="s">
        <v>480</v>
      </c>
      <c r="E37" s="615" t="s">
        <v>415</v>
      </c>
      <c r="F37" s="615"/>
      <c r="G37" s="600"/>
      <c r="H37" s="600"/>
      <c r="I37" s="615" t="s">
        <v>415</v>
      </c>
      <c r="J37" s="601"/>
      <c r="K37" s="590"/>
      <c r="L37" s="590"/>
      <c r="M37" s="590"/>
      <c r="N37" s="590"/>
      <c r="O37" s="590"/>
      <c r="P37" s="590"/>
      <c r="Q37" s="615" t="s">
        <v>415</v>
      </c>
      <c r="R37" s="611"/>
      <c r="S37" s="590"/>
      <c r="T37" s="590"/>
      <c r="U37" s="590"/>
      <c r="V37" s="590"/>
      <c r="W37" s="590"/>
      <c r="X37" s="590"/>
      <c r="Y37" s="615" t="s">
        <v>415</v>
      </c>
      <c r="Z37" s="618"/>
      <c r="AA37" s="618"/>
      <c r="AB37" s="618"/>
      <c r="AC37" s="618"/>
      <c r="AD37" s="618"/>
      <c r="AE37" s="618"/>
      <c r="AF37" s="618"/>
      <c r="AG37" s="618" t="s">
        <v>415</v>
      </c>
      <c r="AH37" s="618"/>
      <c r="AI37" s="590"/>
      <c r="AJ37" s="590"/>
      <c r="AK37" s="590"/>
      <c r="AL37" s="590"/>
      <c r="AM37" s="590"/>
      <c r="AN37" s="590"/>
      <c r="AO37" s="603" t="s">
        <v>415</v>
      </c>
      <c r="AP37" s="603"/>
      <c r="AQ37" s="603"/>
      <c r="AR37" s="603"/>
      <c r="AS37" s="603"/>
      <c r="AT37" s="603"/>
      <c r="AU37" s="603"/>
      <c r="AV37" s="603"/>
      <c r="AW37" s="603" t="s">
        <v>415</v>
      </c>
      <c r="AX37" s="603"/>
      <c r="AY37" s="590"/>
      <c r="AZ37" s="590"/>
      <c r="BA37" s="590"/>
      <c r="BB37" s="590"/>
      <c r="BC37" s="590"/>
      <c r="BD37" s="590"/>
      <c r="BE37" s="603" t="s">
        <v>415</v>
      </c>
      <c r="BF37" s="603"/>
      <c r="BG37" s="603"/>
      <c r="BH37" s="603"/>
      <c r="BI37" s="603"/>
      <c r="BJ37" s="603"/>
      <c r="BK37" s="603"/>
      <c r="BL37" s="603"/>
      <c r="BM37" s="603" t="s">
        <v>415</v>
      </c>
      <c r="BN37" s="603"/>
      <c r="BO37" s="603"/>
      <c r="BP37" s="603"/>
      <c r="BQ37" s="603"/>
      <c r="BR37" s="603"/>
      <c r="BS37" s="603"/>
      <c r="BT37" s="603"/>
      <c r="BU37" s="603" t="s">
        <v>415</v>
      </c>
      <c r="BV37" s="603"/>
      <c r="BW37" s="603"/>
      <c r="BX37" s="603"/>
      <c r="BY37" s="603"/>
      <c r="BZ37" s="603"/>
      <c r="CA37" s="603"/>
      <c r="CB37" s="603"/>
      <c r="CC37" s="600">
        <v>140</v>
      </c>
      <c r="CD37" s="601">
        <f t="shared" si="48"/>
        <v>129</v>
      </c>
      <c r="CE37" s="590">
        <v>3</v>
      </c>
      <c r="CF37" s="590">
        <v>21</v>
      </c>
      <c r="CG37" s="590">
        <v>24</v>
      </c>
      <c r="CH37" s="590">
        <v>30</v>
      </c>
      <c r="CI37" s="590">
        <v>26</v>
      </c>
      <c r="CJ37" s="590">
        <v>25</v>
      </c>
      <c r="CK37" s="600">
        <v>140</v>
      </c>
      <c r="CL37" s="601">
        <f t="shared" si="49"/>
        <v>137</v>
      </c>
      <c r="CM37" s="590">
        <v>5</v>
      </c>
      <c r="CN37" s="590">
        <v>21</v>
      </c>
      <c r="CO37" s="590">
        <v>28</v>
      </c>
      <c r="CP37" s="590">
        <v>26</v>
      </c>
      <c r="CQ37" s="590">
        <v>31</v>
      </c>
      <c r="CR37" s="590">
        <v>26</v>
      </c>
      <c r="CS37" s="600">
        <v>140</v>
      </c>
      <c r="CT37" s="601">
        <f t="shared" si="50"/>
        <v>136</v>
      </c>
      <c r="CU37" s="590">
        <v>3</v>
      </c>
      <c r="CV37" s="590">
        <v>25</v>
      </c>
      <c r="CW37" s="590">
        <v>24</v>
      </c>
      <c r="CX37" s="590">
        <v>26</v>
      </c>
      <c r="CY37" s="590">
        <v>27</v>
      </c>
      <c r="CZ37" s="590">
        <v>31</v>
      </c>
      <c r="DA37" s="600">
        <v>140</v>
      </c>
      <c r="DB37" s="601">
        <f t="shared" si="37"/>
        <v>128</v>
      </c>
      <c r="DC37" s="590">
        <v>2</v>
      </c>
      <c r="DD37" s="590">
        <v>23</v>
      </c>
      <c r="DE37" s="590">
        <v>25</v>
      </c>
      <c r="DF37" s="590">
        <v>26</v>
      </c>
      <c r="DG37" s="590">
        <v>27</v>
      </c>
      <c r="DH37" s="590">
        <v>25</v>
      </c>
      <c r="DI37" s="600">
        <v>140</v>
      </c>
      <c r="DJ37" s="601">
        <f t="shared" si="38"/>
        <v>139</v>
      </c>
      <c r="DK37" s="590">
        <v>3</v>
      </c>
      <c r="DL37" s="590">
        <v>20</v>
      </c>
      <c r="DM37" s="590">
        <v>28</v>
      </c>
      <c r="DN37" s="590">
        <v>31</v>
      </c>
      <c r="DO37" s="590">
        <v>28</v>
      </c>
      <c r="DP37" s="590">
        <v>29</v>
      </c>
      <c r="DQ37" s="600">
        <v>140</v>
      </c>
      <c r="DR37" s="601">
        <f t="shared" si="40"/>
        <v>135</v>
      </c>
      <c r="DS37" s="590">
        <v>3</v>
      </c>
      <c r="DT37" s="590">
        <v>23</v>
      </c>
      <c r="DU37" s="590">
        <v>24</v>
      </c>
      <c r="DV37" s="590">
        <v>27</v>
      </c>
      <c r="DW37" s="590">
        <v>30</v>
      </c>
      <c r="DX37" s="590">
        <v>28</v>
      </c>
      <c r="DY37" s="600">
        <v>140</v>
      </c>
      <c r="DZ37" s="601">
        <f t="shared" si="42"/>
        <v>129</v>
      </c>
      <c r="EA37" s="590">
        <v>3</v>
      </c>
      <c r="EB37" s="590">
        <v>20</v>
      </c>
      <c r="EC37" s="590">
        <v>26</v>
      </c>
      <c r="ED37" s="590">
        <v>24</v>
      </c>
      <c r="EE37" s="590">
        <v>27</v>
      </c>
      <c r="EF37" s="590">
        <v>29</v>
      </c>
      <c r="EG37" s="600">
        <v>140</v>
      </c>
      <c r="EH37" s="601">
        <f t="shared" si="44"/>
        <v>123</v>
      </c>
      <c r="EI37" s="590">
        <v>2</v>
      </c>
      <c r="EJ37" s="590">
        <v>19</v>
      </c>
      <c r="EK37" s="590">
        <v>24</v>
      </c>
      <c r="EL37" s="590">
        <v>26</v>
      </c>
      <c r="EM37" s="590">
        <v>25</v>
      </c>
      <c r="EN37" s="590">
        <v>27</v>
      </c>
      <c r="EO37" s="600">
        <v>140</v>
      </c>
      <c r="EP37" s="601">
        <f t="shared" si="46"/>
        <v>122</v>
      </c>
      <c r="EQ37" s="590">
        <v>6</v>
      </c>
      <c r="ER37" s="590">
        <v>17</v>
      </c>
      <c r="ES37" s="590">
        <v>19</v>
      </c>
      <c r="ET37" s="590">
        <v>27</v>
      </c>
      <c r="EU37" s="590">
        <v>27</v>
      </c>
      <c r="EV37" s="590">
        <v>26</v>
      </c>
    </row>
    <row r="38" spans="2:152" ht="15" customHeight="1">
      <c r="B38" s="598"/>
      <c r="C38" s="598"/>
      <c r="D38" s="607" t="s">
        <v>458</v>
      </c>
      <c r="E38" s="600">
        <f>SUM(E31:E37)</f>
        <v>460</v>
      </c>
      <c r="F38" s="600">
        <f t="shared" ref="F38:AV38" si="51">SUM(F31:F37)</f>
        <v>484</v>
      </c>
      <c r="G38" s="600">
        <f t="shared" si="51"/>
        <v>470</v>
      </c>
      <c r="H38" s="600">
        <f t="shared" si="51"/>
        <v>490</v>
      </c>
      <c r="I38" s="600">
        <f t="shared" si="51"/>
        <v>470</v>
      </c>
      <c r="J38" s="600">
        <f t="shared" si="51"/>
        <v>493</v>
      </c>
      <c r="K38" s="600">
        <f t="shared" si="51"/>
        <v>23</v>
      </c>
      <c r="L38" s="600">
        <f t="shared" si="51"/>
        <v>64</v>
      </c>
      <c r="M38" s="600">
        <f t="shared" si="51"/>
        <v>89</v>
      </c>
      <c r="N38" s="600">
        <f t="shared" si="51"/>
        <v>102</v>
      </c>
      <c r="O38" s="600">
        <f t="shared" si="51"/>
        <v>113</v>
      </c>
      <c r="P38" s="600">
        <f t="shared" si="51"/>
        <v>102</v>
      </c>
      <c r="Q38" s="600">
        <f t="shared" si="51"/>
        <v>470</v>
      </c>
      <c r="R38" s="600">
        <f t="shared" si="51"/>
        <v>509</v>
      </c>
      <c r="S38" s="600">
        <f t="shared" si="51"/>
        <v>22</v>
      </c>
      <c r="T38" s="600">
        <f t="shared" si="51"/>
        <v>76</v>
      </c>
      <c r="U38" s="600">
        <f t="shared" si="51"/>
        <v>91</v>
      </c>
      <c r="V38" s="600">
        <f t="shared" si="51"/>
        <v>108</v>
      </c>
      <c r="W38" s="600">
        <f t="shared" si="51"/>
        <v>102</v>
      </c>
      <c r="X38" s="600">
        <f t="shared" si="51"/>
        <v>110</v>
      </c>
      <c r="Y38" s="600">
        <f t="shared" si="51"/>
        <v>500</v>
      </c>
      <c r="Z38" s="600">
        <f t="shared" si="51"/>
        <v>525</v>
      </c>
      <c r="AA38" s="600">
        <f t="shared" si="51"/>
        <v>19</v>
      </c>
      <c r="AB38" s="600">
        <f t="shared" si="51"/>
        <v>75</v>
      </c>
      <c r="AC38" s="600">
        <f t="shared" si="51"/>
        <v>120</v>
      </c>
      <c r="AD38" s="600">
        <f t="shared" si="51"/>
        <v>99</v>
      </c>
      <c r="AE38" s="600">
        <f t="shared" si="51"/>
        <v>107</v>
      </c>
      <c r="AF38" s="600">
        <f t="shared" si="51"/>
        <v>105</v>
      </c>
      <c r="AG38" s="600">
        <f t="shared" si="51"/>
        <v>500</v>
      </c>
      <c r="AH38" s="600">
        <f t="shared" si="51"/>
        <v>506</v>
      </c>
      <c r="AI38" s="600">
        <f t="shared" si="51"/>
        <v>24</v>
      </c>
      <c r="AJ38" s="600">
        <f t="shared" si="51"/>
        <v>61</v>
      </c>
      <c r="AK38" s="600">
        <f t="shared" si="51"/>
        <v>93</v>
      </c>
      <c r="AL38" s="600">
        <f t="shared" si="51"/>
        <v>126</v>
      </c>
      <c r="AM38" s="600">
        <f t="shared" si="51"/>
        <v>98</v>
      </c>
      <c r="AN38" s="600">
        <f t="shared" si="51"/>
        <v>104</v>
      </c>
      <c r="AO38" s="600">
        <f t="shared" si="51"/>
        <v>520</v>
      </c>
      <c r="AP38" s="600">
        <f t="shared" si="51"/>
        <v>507</v>
      </c>
      <c r="AQ38" s="600">
        <f t="shared" si="51"/>
        <v>12</v>
      </c>
      <c r="AR38" s="600">
        <f t="shared" si="51"/>
        <v>73</v>
      </c>
      <c r="AS38" s="600">
        <f t="shared" si="51"/>
        <v>96</v>
      </c>
      <c r="AT38" s="600">
        <f t="shared" si="51"/>
        <v>102</v>
      </c>
      <c r="AU38" s="600">
        <f t="shared" si="51"/>
        <v>124</v>
      </c>
      <c r="AV38" s="600">
        <f t="shared" si="51"/>
        <v>100</v>
      </c>
      <c r="AW38" s="600">
        <f>SUM(AW31:AW37)</f>
        <v>650</v>
      </c>
      <c r="AX38" s="600">
        <f t="shared" ref="AX38:DI38" si="52">SUM(AX31:AX37)</f>
        <v>620</v>
      </c>
      <c r="AY38" s="600">
        <f t="shared" si="52"/>
        <v>30</v>
      </c>
      <c r="AZ38" s="600">
        <f t="shared" si="52"/>
        <v>83</v>
      </c>
      <c r="BA38" s="600">
        <f t="shared" si="52"/>
        <v>114</v>
      </c>
      <c r="BB38" s="600">
        <f t="shared" si="52"/>
        <v>123</v>
      </c>
      <c r="BC38" s="600">
        <f t="shared" si="52"/>
        <v>125</v>
      </c>
      <c r="BD38" s="600">
        <f t="shared" si="52"/>
        <v>145</v>
      </c>
      <c r="BE38" s="600">
        <f t="shared" si="52"/>
        <v>650</v>
      </c>
      <c r="BF38" s="600">
        <f t="shared" si="52"/>
        <v>611</v>
      </c>
      <c r="BG38" s="600">
        <f t="shared" si="52"/>
        <v>26</v>
      </c>
      <c r="BH38" s="600">
        <f t="shared" si="52"/>
        <v>104</v>
      </c>
      <c r="BI38" s="600">
        <f t="shared" si="52"/>
        <v>106</v>
      </c>
      <c r="BJ38" s="600">
        <f t="shared" si="52"/>
        <v>123</v>
      </c>
      <c r="BK38" s="600">
        <f t="shared" si="52"/>
        <v>126</v>
      </c>
      <c r="BL38" s="600">
        <f t="shared" si="52"/>
        <v>126</v>
      </c>
      <c r="BM38" s="600">
        <f t="shared" si="52"/>
        <v>630</v>
      </c>
      <c r="BN38" s="600">
        <f t="shared" si="52"/>
        <v>618</v>
      </c>
      <c r="BO38" s="600">
        <f>SUM(BO31:BO37)</f>
        <v>18</v>
      </c>
      <c r="BP38" s="600">
        <f>SUM(BP31:BP37)</f>
        <v>93</v>
      </c>
      <c r="BQ38" s="600">
        <f t="shared" si="52"/>
        <v>134</v>
      </c>
      <c r="BR38" s="600">
        <f t="shared" si="52"/>
        <v>122</v>
      </c>
      <c r="BS38" s="600">
        <f t="shared" si="52"/>
        <v>123</v>
      </c>
      <c r="BT38" s="600">
        <f t="shared" si="52"/>
        <v>128</v>
      </c>
      <c r="BU38" s="600">
        <f t="shared" si="52"/>
        <v>630</v>
      </c>
      <c r="BV38" s="600">
        <f t="shared" si="52"/>
        <v>592</v>
      </c>
      <c r="BW38" s="600">
        <f t="shared" si="52"/>
        <v>16</v>
      </c>
      <c r="BX38" s="600">
        <f t="shared" si="52"/>
        <v>76</v>
      </c>
      <c r="BY38" s="600">
        <f t="shared" si="52"/>
        <v>123</v>
      </c>
      <c r="BZ38" s="600">
        <f t="shared" si="52"/>
        <v>141</v>
      </c>
      <c r="CA38" s="600">
        <f t="shared" si="52"/>
        <v>114</v>
      </c>
      <c r="CB38" s="600">
        <f t="shared" si="52"/>
        <v>122</v>
      </c>
      <c r="CC38" s="600">
        <f t="shared" si="52"/>
        <v>760</v>
      </c>
      <c r="CD38" s="600">
        <f t="shared" si="52"/>
        <v>709</v>
      </c>
      <c r="CE38" s="600">
        <f t="shared" si="52"/>
        <v>23</v>
      </c>
      <c r="CF38" s="600">
        <f t="shared" si="52"/>
        <v>110</v>
      </c>
      <c r="CG38" s="600">
        <f t="shared" si="52"/>
        <v>119</v>
      </c>
      <c r="CH38" s="600">
        <f t="shared" si="52"/>
        <v>156</v>
      </c>
      <c r="CI38" s="600">
        <f t="shared" si="52"/>
        <v>163</v>
      </c>
      <c r="CJ38" s="600">
        <f t="shared" si="52"/>
        <v>138</v>
      </c>
      <c r="CK38" s="600">
        <f t="shared" si="52"/>
        <v>760</v>
      </c>
      <c r="CL38" s="600">
        <f t="shared" si="52"/>
        <v>712</v>
      </c>
      <c r="CM38" s="600">
        <f t="shared" si="52"/>
        <v>23</v>
      </c>
      <c r="CN38" s="600">
        <f t="shared" si="52"/>
        <v>103</v>
      </c>
      <c r="CO38" s="600">
        <f t="shared" si="52"/>
        <v>139</v>
      </c>
      <c r="CP38" s="600">
        <f t="shared" si="52"/>
        <v>125</v>
      </c>
      <c r="CQ38" s="600">
        <f t="shared" si="52"/>
        <v>159</v>
      </c>
      <c r="CR38" s="600">
        <f t="shared" si="52"/>
        <v>163</v>
      </c>
      <c r="CS38" s="600">
        <f t="shared" si="52"/>
        <v>710</v>
      </c>
      <c r="CT38" s="600">
        <f t="shared" si="52"/>
        <v>678</v>
      </c>
      <c r="CU38" s="600">
        <f t="shared" si="52"/>
        <v>19</v>
      </c>
      <c r="CV38" s="600">
        <f t="shared" si="52"/>
        <v>107</v>
      </c>
      <c r="CW38" s="600">
        <f t="shared" si="52"/>
        <v>130</v>
      </c>
      <c r="CX38" s="600">
        <f t="shared" si="52"/>
        <v>142</v>
      </c>
      <c r="CY38" s="600">
        <f t="shared" si="52"/>
        <v>123</v>
      </c>
      <c r="CZ38" s="600">
        <f t="shared" si="52"/>
        <v>157</v>
      </c>
      <c r="DA38" s="600">
        <f t="shared" si="52"/>
        <v>728</v>
      </c>
      <c r="DB38" s="627">
        <f>SUM(DB31:DB37)</f>
        <v>657</v>
      </c>
      <c r="DC38" s="600">
        <f t="shared" si="52"/>
        <v>19</v>
      </c>
      <c r="DD38" s="600">
        <f t="shared" si="52"/>
        <v>110</v>
      </c>
      <c r="DE38" s="600">
        <f t="shared" si="52"/>
        <v>131</v>
      </c>
      <c r="DF38" s="600">
        <f t="shared" si="52"/>
        <v>136</v>
      </c>
      <c r="DG38" s="600">
        <f t="shared" si="52"/>
        <v>143</v>
      </c>
      <c r="DH38" s="600">
        <f t="shared" si="52"/>
        <v>118</v>
      </c>
      <c r="DI38" s="600">
        <f t="shared" si="52"/>
        <v>728</v>
      </c>
      <c r="DJ38" s="627">
        <f>SUM(DJ31:DJ37)</f>
        <v>660</v>
      </c>
      <c r="DK38" s="600">
        <f t="shared" ref="DK38:EG38" si="53">SUM(DK31:DK37)</f>
        <v>12</v>
      </c>
      <c r="DL38" s="600">
        <f t="shared" si="53"/>
        <v>105</v>
      </c>
      <c r="DM38" s="600">
        <f t="shared" si="53"/>
        <v>128</v>
      </c>
      <c r="DN38" s="600">
        <f t="shared" si="53"/>
        <v>132</v>
      </c>
      <c r="DO38" s="600">
        <f t="shared" si="53"/>
        <v>139</v>
      </c>
      <c r="DP38" s="600">
        <f t="shared" si="53"/>
        <v>144</v>
      </c>
      <c r="DQ38" s="600">
        <f t="shared" si="53"/>
        <v>728</v>
      </c>
      <c r="DR38" s="627">
        <f>SUM(DR31:DR37)</f>
        <v>636</v>
      </c>
      <c r="DS38" s="600">
        <f t="shared" ref="DS38:DX38" si="54">SUM(DS31:DS37)</f>
        <v>17</v>
      </c>
      <c r="DT38" s="600">
        <f t="shared" si="54"/>
        <v>92</v>
      </c>
      <c r="DU38" s="600">
        <f t="shared" si="54"/>
        <v>124</v>
      </c>
      <c r="DV38" s="600">
        <f t="shared" si="54"/>
        <v>132</v>
      </c>
      <c r="DW38" s="600">
        <f t="shared" si="54"/>
        <v>132</v>
      </c>
      <c r="DX38" s="600">
        <f t="shared" si="54"/>
        <v>139</v>
      </c>
      <c r="DY38" s="600">
        <f>SUM(DY31:DY37)</f>
        <v>678</v>
      </c>
      <c r="DZ38" s="627">
        <f>SUM(DZ31:DZ37)</f>
        <v>621</v>
      </c>
      <c r="EA38" s="600">
        <f t="shared" ref="EA38:EF38" si="55">SUM(EA31:EA37)</f>
        <v>18</v>
      </c>
      <c r="EB38" s="600">
        <f t="shared" si="55"/>
        <v>108</v>
      </c>
      <c r="EC38" s="600">
        <f t="shared" si="55"/>
        <v>100</v>
      </c>
      <c r="ED38" s="600">
        <f t="shared" si="55"/>
        <v>129</v>
      </c>
      <c r="EE38" s="600">
        <f t="shared" si="55"/>
        <v>133</v>
      </c>
      <c r="EF38" s="600">
        <f t="shared" si="55"/>
        <v>133</v>
      </c>
      <c r="EG38" s="600">
        <f t="shared" si="53"/>
        <v>693</v>
      </c>
      <c r="EH38" s="627">
        <f>SUM(EH31:EH37)</f>
        <v>611</v>
      </c>
      <c r="EI38" s="600">
        <f t="shared" ref="EI38:EO38" si="56">SUM(EI31:EI37)</f>
        <v>13</v>
      </c>
      <c r="EJ38" s="600">
        <f t="shared" si="56"/>
        <v>107</v>
      </c>
      <c r="EK38" s="600">
        <f t="shared" si="56"/>
        <v>119</v>
      </c>
      <c r="EL38" s="600">
        <f t="shared" si="56"/>
        <v>112</v>
      </c>
      <c r="EM38" s="600">
        <f t="shared" si="56"/>
        <v>126</v>
      </c>
      <c r="EN38" s="600">
        <f t="shared" si="56"/>
        <v>134</v>
      </c>
      <c r="EO38" s="600">
        <f t="shared" si="56"/>
        <v>668</v>
      </c>
      <c r="EP38" s="627">
        <f>SUM(EP31:EP37)</f>
        <v>613</v>
      </c>
      <c r="EQ38" s="627">
        <f t="shared" ref="EQ38:EV38" si="57">SUM(EQ31:EQ37)</f>
        <v>24</v>
      </c>
      <c r="ER38" s="627">
        <f t="shared" si="57"/>
        <v>104</v>
      </c>
      <c r="ES38" s="627">
        <f t="shared" si="57"/>
        <v>118</v>
      </c>
      <c r="ET38" s="627">
        <f t="shared" si="57"/>
        <v>123</v>
      </c>
      <c r="EU38" s="627">
        <f t="shared" si="57"/>
        <v>113</v>
      </c>
      <c r="EV38" s="627">
        <f t="shared" si="57"/>
        <v>131</v>
      </c>
    </row>
    <row r="39" spans="2:152" s="624" customFormat="1" ht="15" customHeight="1">
      <c r="B39" s="598"/>
      <c r="C39" s="621" t="s">
        <v>481</v>
      </c>
      <c r="D39" s="621"/>
      <c r="E39" s="628">
        <f>SUM(E38,E30)</f>
        <v>1170</v>
      </c>
      <c r="F39" s="628">
        <f t="shared" ref="F39:AV39" si="58">SUM(F38,F30)</f>
        <v>1127</v>
      </c>
      <c r="G39" s="628">
        <f t="shared" si="58"/>
        <v>1180</v>
      </c>
      <c r="H39" s="628">
        <f t="shared" si="58"/>
        <v>1167</v>
      </c>
      <c r="I39" s="628">
        <f t="shared" si="58"/>
        <v>1180</v>
      </c>
      <c r="J39" s="628">
        <f t="shared" si="58"/>
        <v>1123</v>
      </c>
      <c r="K39" s="628">
        <f t="shared" si="58"/>
        <v>32</v>
      </c>
      <c r="L39" s="628">
        <f t="shared" si="58"/>
        <v>126</v>
      </c>
      <c r="M39" s="628">
        <f t="shared" si="58"/>
        <v>221</v>
      </c>
      <c r="N39" s="628">
        <f t="shared" si="58"/>
        <v>234</v>
      </c>
      <c r="O39" s="628">
        <f t="shared" si="58"/>
        <v>277</v>
      </c>
      <c r="P39" s="628">
        <f t="shared" si="58"/>
        <v>233</v>
      </c>
      <c r="Q39" s="628">
        <f t="shared" si="58"/>
        <v>1180</v>
      </c>
      <c r="R39" s="628">
        <f t="shared" si="58"/>
        <v>1135</v>
      </c>
      <c r="S39" s="628">
        <f t="shared" si="58"/>
        <v>28</v>
      </c>
      <c r="T39" s="628">
        <f t="shared" si="58"/>
        <v>157</v>
      </c>
      <c r="U39" s="628">
        <f t="shared" si="58"/>
        <v>185</v>
      </c>
      <c r="V39" s="628">
        <f t="shared" si="58"/>
        <v>262</v>
      </c>
      <c r="W39" s="628">
        <f t="shared" si="58"/>
        <v>229</v>
      </c>
      <c r="X39" s="628">
        <f t="shared" si="58"/>
        <v>274</v>
      </c>
      <c r="Y39" s="628">
        <f t="shared" si="58"/>
        <v>1210</v>
      </c>
      <c r="Z39" s="628">
        <f t="shared" si="58"/>
        <v>1107</v>
      </c>
      <c r="AA39" s="628">
        <f t="shared" si="58"/>
        <v>24</v>
      </c>
      <c r="AB39" s="628">
        <f t="shared" si="58"/>
        <v>149</v>
      </c>
      <c r="AC39" s="628">
        <f t="shared" si="58"/>
        <v>242</v>
      </c>
      <c r="AD39" s="628">
        <f t="shared" si="58"/>
        <v>207</v>
      </c>
      <c r="AE39" s="628">
        <f t="shared" si="58"/>
        <v>259</v>
      </c>
      <c r="AF39" s="628">
        <f t="shared" si="58"/>
        <v>226</v>
      </c>
      <c r="AG39" s="628">
        <f t="shared" si="58"/>
        <v>1210</v>
      </c>
      <c r="AH39" s="628">
        <f t="shared" si="58"/>
        <v>1118</v>
      </c>
      <c r="AI39" s="628">
        <f t="shared" si="58"/>
        <v>30</v>
      </c>
      <c r="AJ39" s="628">
        <f t="shared" si="58"/>
        <v>144</v>
      </c>
      <c r="AK39" s="628">
        <f t="shared" si="58"/>
        <v>214</v>
      </c>
      <c r="AL39" s="628">
        <f t="shared" si="58"/>
        <v>257</v>
      </c>
      <c r="AM39" s="628">
        <f t="shared" si="58"/>
        <v>215</v>
      </c>
      <c r="AN39" s="628">
        <f t="shared" si="58"/>
        <v>258</v>
      </c>
      <c r="AO39" s="628">
        <f t="shared" si="58"/>
        <v>1230</v>
      </c>
      <c r="AP39" s="628">
        <f t="shared" si="58"/>
        <v>1125</v>
      </c>
      <c r="AQ39" s="628">
        <f t="shared" si="58"/>
        <v>19</v>
      </c>
      <c r="AR39" s="628">
        <f t="shared" si="58"/>
        <v>161</v>
      </c>
      <c r="AS39" s="628">
        <f t="shared" si="58"/>
        <v>228</v>
      </c>
      <c r="AT39" s="628">
        <f t="shared" si="58"/>
        <v>234</v>
      </c>
      <c r="AU39" s="628">
        <f t="shared" si="58"/>
        <v>264</v>
      </c>
      <c r="AV39" s="628">
        <f t="shared" si="58"/>
        <v>219</v>
      </c>
      <c r="AW39" s="628">
        <f>SUM(AW38,AW30)</f>
        <v>1250</v>
      </c>
      <c r="AX39" s="628">
        <f t="shared" ref="AX39:DI39" si="59">SUM(AX38,AX30)</f>
        <v>1184</v>
      </c>
      <c r="AY39" s="628">
        <f t="shared" si="59"/>
        <v>33</v>
      </c>
      <c r="AZ39" s="628">
        <f t="shared" si="59"/>
        <v>154</v>
      </c>
      <c r="BA39" s="628">
        <f t="shared" si="59"/>
        <v>237</v>
      </c>
      <c r="BB39" s="628">
        <f t="shared" si="59"/>
        <v>244</v>
      </c>
      <c r="BC39" s="628">
        <f t="shared" si="59"/>
        <v>249</v>
      </c>
      <c r="BD39" s="628">
        <f t="shared" si="59"/>
        <v>267</v>
      </c>
      <c r="BE39" s="628">
        <f t="shared" si="59"/>
        <v>1280</v>
      </c>
      <c r="BF39" s="628">
        <f t="shared" si="59"/>
        <v>1180</v>
      </c>
      <c r="BG39" s="628">
        <f t="shared" si="59"/>
        <v>36</v>
      </c>
      <c r="BH39" s="628">
        <f t="shared" si="59"/>
        <v>180</v>
      </c>
      <c r="BI39" s="628">
        <f t="shared" si="59"/>
        <v>208</v>
      </c>
      <c r="BJ39" s="628">
        <f t="shared" si="59"/>
        <v>257</v>
      </c>
      <c r="BK39" s="628">
        <f t="shared" si="59"/>
        <v>249</v>
      </c>
      <c r="BL39" s="628">
        <f t="shared" si="59"/>
        <v>250</v>
      </c>
      <c r="BM39" s="628">
        <f t="shared" si="59"/>
        <v>1450</v>
      </c>
      <c r="BN39" s="628">
        <f t="shared" si="59"/>
        <v>1235</v>
      </c>
      <c r="BO39" s="628">
        <f t="shared" si="59"/>
        <v>27</v>
      </c>
      <c r="BP39" s="628">
        <f t="shared" si="59"/>
        <v>198</v>
      </c>
      <c r="BQ39" s="628">
        <f t="shared" si="59"/>
        <v>246</v>
      </c>
      <c r="BR39" s="628">
        <f t="shared" si="59"/>
        <v>236</v>
      </c>
      <c r="BS39" s="628">
        <f t="shared" si="59"/>
        <v>255</v>
      </c>
      <c r="BT39" s="628">
        <f t="shared" si="59"/>
        <v>273</v>
      </c>
      <c r="BU39" s="628">
        <f t="shared" si="59"/>
        <v>1450</v>
      </c>
      <c r="BV39" s="628">
        <f t="shared" si="59"/>
        <v>1205</v>
      </c>
      <c r="BW39" s="628">
        <f t="shared" si="59"/>
        <v>29</v>
      </c>
      <c r="BX39" s="628">
        <f t="shared" si="59"/>
        <v>154</v>
      </c>
      <c r="BY39" s="628">
        <f t="shared" si="59"/>
        <v>264</v>
      </c>
      <c r="BZ39" s="628">
        <f t="shared" si="59"/>
        <v>271</v>
      </c>
      <c r="CA39" s="628">
        <f t="shared" si="59"/>
        <v>233</v>
      </c>
      <c r="CB39" s="628">
        <f t="shared" si="59"/>
        <v>254</v>
      </c>
      <c r="CC39" s="628">
        <f t="shared" si="59"/>
        <v>1460</v>
      </c>
      <c r="CD39" s="628">
        <f t="shared" si="59"/>
        <v>1194</v>
      </c>
      <c r="CE39" s="628">
        <f t="shared" si="59"/>
        <v>37</v>
      </c>
      <c r="CF39" s="628">
        <f t="shared" si="59"/>
        <v>171</v>
      </c>
      <c r="CG39" s="628">
        <f t="shared" si="59"/>
        <v>189</v>
      </c>
      <c r="CH39" s="628">
        <f t="shared" si="59"/>
        <v>287</v>
      </c>
      <c r="CI39" s="628">
        <f t="shared" si="59"/>
        <v>274</v>
      </c>
      <c r="CJ39" s="628">
        <f t="shared" si="59"/>
        <v>236</v>
      </c>
      <c r="CK39" s="628">
        <f t="shared" si="59"/>
        <v>1460</v>
      </c>
      <c r="CL39" s="628">
        <f t="shared" si="59"/>
        <v>1194</v>
      </c>
      <c r="CM39" s="628">
        <f t="shared" si="59"/>
        <v>32</v>
      </c>
      <c r="CN39" s="628">
        <f t="shared" si="59"/>
        <v>172</v>
      </c>
      <c r="CO39" s="628">
        <f t="shared" si="59"/>
        <v>214</v>
      </c>
      <c r="CP39" s="628">
        <f t="shared" si="59"/>
        <v>211</v>
      </c>
      <c r="CQ39" s="628">
        <f t="shared" si="59"/>
        <v>289</v>
      </c>
      <c r="CR39" s="628">
        <f t="shared" si="59"/>
        <v>276</v>
      </c>
      <c r="CS39" s="628">
        <f t="shared" si="59"/>
        <v>1410</v>
      </c>
      <c r="CT39" s="628">
        <f t="shared" si="59"/>
        <v>1125</v>
      </c>
      <c r="CU39" s="628">
        <f t="shared" si="59"/>
        <v>30</v>
      </c>
      <c r="CV39" s="628">
        <f t="shared" si="59"/>
        <v>165</v>
      </c>
      <c r="CW39" s="628">
        <f t="shared" si="59"/>
        <v>212</v>
      </c>
      <c r="CX39" s="628">
        <f t="shared" si="59"/>
        <v>219</v>
      </c>
      <c r="CY39" s="628">
        <f t="shared" si="59"/>
        <v>210</v>
      </c>
      <c r="CZ39" s="628">
        <f t="shared" si="59"/>
        <v>289</v>
      </c>
      <c r="DA39" s="628">
        <f t="shared" si="59"/>
        <v>1348</v>
      </c>
      <c r="DB39" s="628">
        <f>SUM(DB38,DB30)</f>
        <v>1044</v>
      </c>
      <c r="DC39" s="628">
        <f t="shared" si="59"/>
        <v>25</v>
      </c>
      <c r="DD39" s="628">
        <f t="shared" si="59"/>
        <v>166</v>
      </c>
      <c r="DE39" s="628">
        <f t="shared" si="59"/>
        <v>199</v>
      </c>
      <c r="DF39" s="628">
        <f t="shared" si="59"/>
        <v>223</v>
      </c>
      <c r="DG39" s="628">
        <f t="shared" si="59"/>
        <v>222</v>
      </c>
      <c r="DH39" s="628">
        <f t="shared" si="59"/>
        <v>209</v>
      </c>
      <c r="DI39" s="628">
        <f t="shared" si="59"/>
        <v>1348</v>
      </c>
      <c r="DJ39" s="628">
        <f>SUM(DJ38,DJ30)</f>
        <v>1045</v>
      </c>
      <c r="DK39" s="628">
        <f t="shared" ref="DK39:EG39" si="60">SUM(DK38,DK30)</f>
        <v>22</v>
      </c>
      <c r="DL39" s="628">
        <f t="shared" si="60"/>
        <v>157</v>
      </c>
      <c r="DM39" s="628">
        <f t="shared" si="60"/>
        <v>198</v>
      </c>
      <c r="DN39" s="628">
        <f t="shared" si="60"/>
        <v>213</v>
      </c>
      <c r="DO39" s="628">
        <f t="shared" si="60"/>
        <v>231</v>
      </c>
      <c r="DP39" s="628">
        <f t="shared" si="60"/>
        <v>224</v>
      </c>
      <c r="DQ39" s="628">
        <f t="shared" si="60"/>
        <v>1348</v>
      </c>
      <c r="DR39" s="628">
        <f>SUM(DR38,DR30)</f>
        <v>1030</v>
      </c>
      <c r="DS39" s="628">
        <f t="shared" ref="DS39:DY39" si="61">SUM(DS38,DS30)</f>
        <v>29</v>
      </c>
      <c r="DT39" s="628">
        <f t="shared" si="61"/>
        <v>149</v>
      </c>
      <c r="DU39" s="628">
        <f t="shared" si="61"/>
        <v>193</v>
      </c>
      <c r="DV39" s="628">
        <f t="shared" si="61"/>
        <v>211</v>
      </c>
      <c r="DW39" s="628">
        <f t="shared" si="61"/>
        <v>213</v>
      </c>
      <c r="DX39" s="628">
        <f t="shared" si="61"/>
        <v>235</v>
      </c>
      <c r="DY39" s="628">
        <f t="shared" si="61"/>
        <v>1298</v>
      </c>
      <c r="DZ39" s="628">
        <f>SUM(DZ38,DZ30)</f>
        <v>1012</v>
      </c>
      <c r="EA39" s="628">
        <f t="shared" ref="EA39:EF39" si="62">SUM(EA38,EA30)</f>
        <v>28</v>
      </c>
      <c r="EB39" s="628">
        <f t="shared" si="62"/>
        <v>176</v>
      </c>
      <c r="EC39" s="628">
        <f t="shared" si="62"/>
        <v>170</v>
      </c>
      <c r="ED39" s="628">
        <f t="shared" si="62"/>
        <v>207</v>
      </c>
      <c r="EE39" s="628">
        <f t="shared" si="62"/>
        <v>212</v>
      </c>
      <c r="EF39" s="628">
        <f t="shared" si="62"/>
        <v>219</v>
      </c>
      <c r="EG39" s="628">
        <f t="shared" si="60"/>
        <v>1233</v>
      </c>
      <c r="EH39" s="628">
        <f>SUM(EH38,EH30)</f>
        <v>984</v>
      </c>
      <c r="EI39" s="628">
        <f t="shared" ref="EI39:EO39" si="63">SUM(EI38,EI30)</f>
        <v>17</v>
      </c>
      <c r="EJ39" s="628">
        <f t="shared" si="63"/>
        <v>154</v>
      </c>
      <c r="EK39" s="628">
        <f t="shared" si="63"/>
        <v>197</v>
      </c>
      <c r="EL39" s="628">
        <f t="shared" si="63"/>
        <v>193</v>
      </c>
      <c r="EM39" s="628">
        <f t="shared" si="63"/>
        <v>208</v>
      </c>
      <c r="EN39" s="628">
        <f t="shared" si="63"/>
        <v>215</v>
      </c>
      <c r="EO39" s="628">
        <f t="shared" si="63"/>
        <v>1208</v>
      </c>
      <c r="EP39" s="628">
        <f>SUM(EP38,EP30)</f>
        <v>989</v>
      </c>
      <c r="EQ39" s="628">
        <f>SUM(EQ38,EQ30)</f>
        <v>36</v>
      </c>
      <c r="ER39" s="628">
        <f t="shared" ref="ER39:EV39" si="64">SUM(ER38,ER30)</f>
        <v>161</v>
      </c>
      <c r="ES39" s="628">
        <f t="shared" si="64"/>
        <v>175</v>
      </c>
      <c r="ET39" s="628">
        <f t="shared" si="64"/>
        <v>207</v>
      </c>
      <c r="EU39" s="628">
        <f t="shared" si="64"/>
        <v>197</v>
      </c>
      <c r="EV39" s="628">
        <f t="shared" si="64"/>
        <v>213</v>
      </c>
    </row>
    <row r="40" spans="2:152" ht="13.5" hidden="1" customHeight="1">
      <c r="B40" s="598" t="s">
        <v>482</v>
      </c>
      <c r="C40" s="598" t="s">
        <v>446</v>
      </c>
      <c r="D40" s="599" t="s">
        <v>483</v>
      </c>
      <c r="E40" s="600">
        <v>80</v>
      </c>
      <c r="F40" s="600">
        <v>64</v>
      </c>
      <c r="G40" s="600">
        <v>80</v>
      </c>
      <c r="H40" s="600">
        <v>53</v>
      </c>
      <c r="I40" s="600">
        <v>80</v>
      </c>
      <c r="J40" s="601">
        <f t="shared" ref="J40:J45" si="65">SUM(K40:P40)</f>
        <v>56</v>
      </c>
      <c r="K40" s="590">
        <v>3</v>
      </c>
      <c r="L40" s="590">
        <v>8</v>
      </c>
      <c r="M40" s="590">
        <v>11</v>
      </c>
      <c r="N40" s="590">
        <v>17</v>
      </c>
      <c r="O40" s="590">
        <v>15</v>
      </c>
      <c r="P40" s="590">
        <v>2</v>
      </c>
      <c r="Q40" s="600">
        <v>80</v>
      </c>
      <c r="R40" s="601">
        <f t="shared" ref="R40:R45" si="66">SUM(S40:X40)</f>
        <v>64</v>
      </c>
      <c r="S40" s="590">
        <v>5</v>
      </c>
      <c r="T40" s="590">
        <v>11</v>
      </c>
      <c r="U40" s="590">
        <v>12</v>
      </c>
      <c r="V40" s="590">
        <v>19</v>
      </c>
      <c r="W40" s="590">
        <v>17</v>
      </c>
      <c r="X40" s="590">
        <v>0</v>
      </c>
      <c r="Y40" s="600">
        <v>80</v>
      </c>
      <c r="Z40" s="601">
        <f t="shared" ref="Z40:Z45" si="67">SUM(AA40:AF40)</f>
        <v>62</v>
      </c>
      <c r="AA40" s="590">
        <v>4</v>
      </c>
      <c r="AB40" s="590">
        <v>13</v>
      </c>
      <c r="AC40" s="590">
        <v>14</v>
      </c>
      <c r="AD40" s="590">
        <v>11</v>
      </c>
      <c r="AE40" s="590">
        <v>17</v>
      </c>
      <c r="AF40" s="590">
        <v>3</v>
      </c>
      <c r="AG40" s="600">
        <v>80</v>
      </c>
      <c r="AH40" s="601">
        <f t="shared" ref="AH40:AH45" si="68">SUM(AI40:AN40)</f>
        <v>72</v>
      </c>
      <c r="AI40" s="590">
        <v>1</v>
      </c>
      <c r="AJ40" s="590">
        <v>20</v>
      </c>
      <c r="AK40" s="590">
        <v>20</v>
      </c>
      <c r="AL40" s="590">
        <v>14</v>
      </c>
      <c r="AM40" s="590">
        <v>12</v>
      </c>
      <c r="AN40" s="590">
        <v>5</v>
      </c>
      <c r="AO40" s="600">
        <v>80</v>
      </c>
      <c r="AP40" s="601">
        <f t="shared" ref="AP40:AP45" si="69">SUM(AQ40:AV40)</f>
        <v>64</v>
      </c>
      <c r="AQ40" s="590">
        <v>5</v>
      </c>
      <c r="AR40" s="590">
        <v>8</v>
      </c>
      <c r="AS40" s="590">
        <v>17</v>
      </c>
      <c r="AT40" s="590">
        <v>15</v>
      </c>
      <c r="AU40" s="590">
        <v>13</v>
      </c>
      <c r="AV40" s="590">
        <v>6</v>
      </c>
      <c r="AW40" s="600">
        <v>80</v>
      </c>
      <c r="AX40" s="601">
        <f t="shared" ref="AX40:AX45" si="70">SUM(AY40:BD40)</f>
        <v>67</v>
      </c>
      <c r="AY40" s="590">
        <v>5</v>
      </c>
      <c r="AZ40" s="590">
        <v>13</v>
      </c>
      <c r="BA40" s="590">
        <v>13</v>
      </c>
      <c r="BB40" s="590">
        <v>13</v>
      </c>
      <c r="BC40" s="590">
        <v>15</v>
      </c>
      <c r="BD40" s="590">
        <v>8</v>
      </c>
      <c r="BE40" s="600">
        <v>80</v>
      </c>
      <c r="BF40" s="601">
        <f t="shared" ref="BF40:BF45" si="71">SUM(BG40:BL40)</f>
        <v>62</v>
      </c>
      <c r="BG40" s="590">
        <v>4</v>
      </c>
      <c r="BH40" s="590">
        <v>12</v>
      </c>
      <c r="BI40" s="590">
        <v>15</v>
      </c>
      <c r="BJ40" s="590">
        <v>13</v>
      </c>
      <c r="BK40" s="590">
        <v>11</v>
      </c>
      <c r="BL40" s="590">
        <v>7</v>
      </c>
      <c r="BM40" s="600">
        <v>80</v>
      </c>
      <c r="BN40" s="601">
        <f t="shared" ref="BN40:BN45" si="72">SUM(BO40:BT40)</f>
        <v>65</v>
      </c>
      <c r="BO40" s="590">
        <v>4</v>
      </c>
      <c r="BP40" s="590">
        <v>18</v>
      </c>
      <c r="BQ40" s="590">
        <v>13</v>
      </c>
      <c r="BR40" s="590">
        <v>11</v>
      </c>
      <c r="BS40" s="590">
        <v>11</v>
      </c>
      <c r="BT40" s="590">
        <v>8</v>
      </c>
      <c r="BU40" s="603" t="s">
        <v>453</v>
      </c>
      <c r="BV40" s="604"/>
      <c r="BW40" s="604"/>
      <c r="BX40" s="604"/>
      <c r="BY40" s="604"/>
      <c r="BZ40" s="604"/>
      <c r="CA40" s="604"/>
      <c r="CB40" s="604"/>
      <c r="CC40" s="604" t="s">
        <v>415</v>
      </c>
      <c r="CD40" s="604"/>
      <c r="CE40" s="604"/>
      <c r="CF40" s="604"/>
      <c r="CG40" s="604"/>
      <c r="CH40" s="604"/>
      <c r="CI40" s="604"/>
      <c r="CJ40" s="604"/>
      <c r="CK40" s="604" t="s">
        <v>415</v>
      </c>
      <c r="CL40" s="604"/>
      <c r="CM40" s="604"/>
      <c r="CN40" s="604"/>
      <c r="CO40" s="604"/>
      <c r="CP40" s="604"/>
      <c r="CQ40" s="604"/>
      <c r="CR40" s="604"/>
      <c r="CS40" s="604" t="s">
        <v>415</v>
      </c>
      <c r="CT40" s="604"/>
      <c r="CU40" s="604"/>
      <c r="CV40" s="604"/>
      <c r="CW40" s="604"/>
      <c r="CX40" s="604"/>
      <c r="CY40" s="604"/>
      <c r="CZ40" s="604"/>
      <c r="DA40" s="604" t="s">
        <v>415</v>
      </c>
      <c r="DB40" s="604"/>
      <c r="DC40" s="604"/>
      <c r="DD40" s="604"/>
      <c r="DE40" s="604"/>
      <c r="DF40" s="604"/>
      <c r="DG40" s="604"/>
      <c r="DH40" s="604"/>
      <c r="DI40" s="604" t="s">
        <v>416</v>
      </c>
      <c r="DJ40" s="604"/>
      <c r="DK40" s="604"/>
      <c r="DL40" s="604"/>
      <c r="DM40" s="604"/>
      <c r="DN40" s="604"/>
      <c r="DO40" s="604"/>
      <c r="DP40" s="604"/>
      <c r="DQ40" s="604" t="s">
        <v>416</v>
      </c>
      <c r="DR40" s="604"/>
      <c r="DS40" s="604"/>
      <c r="DT40" s="604"/>
      <c r="DU40" s="604"/>
      <c r="DV40" s="604"/>
      <c r="DW40" s="604"/>
      <c r="DX40" s="604"/>
      <c r="DY40" s="604" t="s">
        <v>416</v>
      </c>
      <c r="DZ40" s="604"/>
      <c r="EA40" s="604"/>
      <c r="EB40" s="604"/>
      <c r="EC40" s="604"/>
      <c r="ED40" s="604"/>
      <c r="EE40" s="604"/>
      <c r="EF40" s="604"/>
      <c r="EG40" s="604" t="s">
        <v>416</v>
      </c>
      <c r="EH40" s="604"/>
      <c r="EI40" s="604"/>
      <c r="EJ40" s="604"/>
      <c r="EK40" s="604"/>
      <c r="EL40" s="604"/>
      <c r="EM40" s="604"/>
      <c r="EN40" s="604"/>
      <c r="EO40" s="604" t="s">
        <v>416</v>
      </c>
      <c r="EP40" s="604"/>
      <c r="EQ40" s="604"/>
      <c r="ER40" s="604"/>
      <c r="ES40" s="604"/>
      <c r="ET40" s="604"/>
      <c r="EU40" s="604"/>
      <c r="EV40" s="604"/>
    </row>
    <row r="41" spans="2:152" ht="15" customHeight="1">
      <c r="B41" s="598"/>
      <c r="C41" s="598"/>
      <c r="D41" s="599" t="s">
        <v>484</v>
      </c>
      <c r="E41" s="600">
        <v>80</v>
      </c>
      <c r="F41" s="600">
        <v>68</v>
      </c>
      <c r="G41" s="600">
        <v>80</v>
      </c>
      <c r="H41" s="600">
        <v>71</v>
      </c>
      <c r="I41" s="600">
        <v>80</v>
      </c>
      <c r="J41" s="601">
        <f t="shared" si="65"/>
        <v>61</v>
      </c>
      <c r="K41" s="590">
        <v>3</v>
      </c>
      <c r="L41" s="590">
        <v>5</v>
      </c>
      <c r="M41" s="590">
        <v>17</v>
      </c>
      <c r="N41" s="590">
        <v>14</v>
      </c>
      <c r="O41" s="590">
        <v>22</v>
      </c>
      <c r="P41" s="590">
        <v>0</v>
      </c>
      <c r="Q41" s="600">
        <v>80</v>
      </c>
      <c r="R41" s="601">
        <f t="shared" si="66"/>
        <v>68</v>
      </c>
      <c r="S41" s="590">
        <v>1</v>
      </c>
      <c r="T41" s="590">
        <v>12</v>
      </c>
      <c r="U41" s="590">
        <v>18</v>
      </c>
      <c r="V41" s="590">
        <v>22</v>
      </c>
      <c r="W41" s="590">
        <v>15</v>
      </c>
      <c r="X41" s="590">
        <v>0</v>
      </c>
      <c r="Y41" s="600">
        <v>80</v>
      </c>
      <c r="Z41" s="601">
        <f t="shared" si="67"/>
        <v>68</v>
      </c>
      <c r="AA41" s="590">
        <v>2</v>
      </c>
      <c r="AB41" s="590">
        <v>12</v>
      </c>
      <c r="AC41" s="590">
        <v>16</v>
      </c>
      <c r="AD41" s="590">
        <v>17</v>
      </c>
      <c r="AE41" s="590">
        <v>21</v>
      </c>
      <c r="AF41" s="590">
        <v>0</v>
      </c>
      <c r="AG41" s="600">
        <v>80</v>
      </c>
      <c r="AH41" s="601">
        <f t="shared" si="68"/>
        <v>70</v>
      </c>
      <c r="AI41" s="590">
        <v>4</v>
      </c>
      <c r="AJ41" s="590">
        <v>6</v>
      </c>
      <c r="AK41" s="590">
        <v>22</v>
      </c>
      <c r="AL41" s="590">
        <v>19</v>
      </c>
      <c r="AM41" s="590">
        <v>19</v>
      </c>
      <c r="AN41" s="590">
        <v>0</v>
      </c>
      <c r="AO41" s="600">
        <v>80</v>
      </c>
      <c r="AP41" s="601">
        <f t="shared" si="69"/>
        <v>55</v>
      </c>
      <c r="AQ41" s="590">
        <v>4</v>
      </c>
      <c r="AR41" s="590">
        <v>10</v>
      </c>
      <c r="AS41" s="590">
        <v>9</v>
      </c>
      <c r="AT41" s="590">
        <v>17</v>
      </c>
      <c r="AU41" s="590">
        <v>15</v>
      </c>
      <c r="AV41" s="590">
        <v>0</v>
      </c>
      <c r="AW41" s="600">
        <v>80</v>
      </c>
      <c r="AX41" s="601">
        <f t="shared" si="70"/>
        <v>64</v>
      </c>
      <c r="AY41" s="590">
        <v>2</v>
      </c>
      <c r="AZ41" s="590">
        <v>15</v>
      </c>
      <c r="BA41" s="590">
        <v>16</v>
      </c>
      <c r="BB41" s="590">
        <v>12</v>
      </c>
      <c r="BC41" s="590">
        <v>15</v>
      </c>
      <c r="BD41" s="590">
        <v>4</v>
      </c>
      <c r="BE41" s="600">
        <v>80</v>
      </c>
      <c r="BF41" s="601">
        <f t="shared" si="71"/>
        <v>70</v>
      </c>
      <c r="BG41" s="590">
        <v>2</v>
      </c>
      <c r="BH41" s="590">
        <v>13</v>
      </c>
      <c r="BI41" s="590">
        <v>19</v>
      </c>
      <c r="BJ41" s="590">
        <v>21</v>
      </c>
      <c r="BK41" s="590">
        <v>15</v>
      </c>
      <c r="BL41" s="590">
        <v>0</v>
      </c>
      <c r="BM41" s="600">
        <v>80</v>
      </c>
      <c r="BN41" s="601">
        <f t="shared" si="72"/>
        <v>68</v>
      </c>
      <c r="BO41" s="590">
        <v>3</v>
      </c>
      <c r="BP41" s="590">
        <v>8</v>
      </c>
      <c r="BQ41" s="590">
        <v>19</v>
      </c>
      <c r="BR41" s="590">
        <v>16</v>
      </c>
      <c r="BS41" s="590">
        <v>22</v>
      </c>
      <c r="BT41" s="590"/>
      <c r="BU41" s="600">
        <v>80</v>
      </c>
      <c r="BV41" s="601">
        <f t="shared" ref="BV41:BV47" si="73">SUM(BW41:CB41)</f>
        <v>75</v>
      </c>
      <c r="BW41" s="590">
        <v>2</v>
      </c>
      <c r="BX41" s="590">
        <v>9</v>
      </c>
      <c r="BY41" s="590">
        <v>12</v>
      </c>
      <c r="BZ41" s="590">
        <v>18</v>
      </c>
      <c r="CA41" s="590">
        <v>17</v>
      </c>
      <c r="CB41" s="590">
        <v>17</v>
      </c>
      <c r="CC41" s="600">
        <v>80</v>
      </c>
      <c r="CD41" s="601">
        <f>SUM(CE41:CJ41)</f>
        <v>70</v>
      </c>
      <c r="CE41" s="590">
        <v>5</v>
      </c>
      <c r="CF41" s="590">
        <v>12</v>
      </c>
      <c r="CG41" s="590">
        <v>11</v>
      </c>
      <c r="CH41" s="590">
        <v>11</v>
      </c>
      <c r="CI41" s="590">
        <v>16</v>
      </c>
      <c r="CJ41" s="590">
        <v>15</v>
      </c>
      <c r="CK41" s="600">
        <v>80</v>
      </c>
      <c r="CL41" s="601">
        <f>SUM(CM41:CR41)</f>
        <v>65</v>
      </c>
      <c r="CM41" s="590">
        <v>1</v>
      </c>
      <c r="CN41" s="590">
        <v>14</v>
      </c>
      <c r="CO41" s="590">
        <v>16</v>
      </c>
      <c r="CP41" s="590">
        <v>10</v>
      </c>
      <c r="CQ41" s="590">
        <v>10</v>
      </c>
      <c r="CR41" s="590">
        <v>14</v>
      </c>
      <c r="CS41" s="600">
        <v>80</v>
      </c>
      <c r="CT41" s="601">
        <f>SUM(CU41:CZ41)</f>
        <v>66</v>
      </c>
      <c r="CU41" s="590">
        <v>2</v>
      </c>
      <c r="CV41" s="590">
        <v>13</v>
      </c>
      <c r="CW41" s="590">
        <v>19</v>
      </c>
      <c r="CX41" s="590">
        <v>11</v>
      </c>
      <c r="CY41" s="590">
        <v>11</v>
      </c>
      <c r="CZ41" s="590">
        <v>10</v>
      </c>
      <c r="DA41" s="600">
        <v>80</v>
      </c>
      <c r="DB41" s="601">
        <f>SUM(DC41:DH41)</f>
        <v>60</v>
      </c>
      <c r="DC41" s="590">
        <v>2</v>
      </c>
      <c r="DD41" s="590">
        <v>7</v>
      </c>
      <c r="DE41" s="590">
        <v>16</v>
      </c>
      <c r="DF41" s="590">
        <v>14</v>
      </c>
      <c r="DG41" s="590">
        <v>10</v>
      </c>
      <c r="DH41" s="590">
        <v>11</v>
      </c>
      <c r="DI41" s="600">
        <v>80</v>
      </c>
      <c r="DJ41" s="601">
        <f>SUM(DK41:DP41)</f>
        <v>66</v>
      </c>
      <c r="DK41" s="590">
        <v>2</v>
      </c>
      <c r="DL41" s="590">
        <v>11</v>
      </c>
      <c r="DM41" s="590">
        <v>11</v>
      </c>
      <c r="DN41" s="590">
        <v>18</v>
      </c>
      <c r="DO41" s="590">
        <v>14</v>
      </c>
      <c r="DP41" s="590">
        <v>10</v>
      </c>
      <c r="DQ41" s="600">
        <v>80</v>
      </c>
      <c r="DR41" s="601">
        <f>SUM(DS41:DX41)</f>
        <v>72</v>
      </c>
      <c r="DS41" s="590">
        <v>2</v>
      </c>
      <c r="DT41" s="590">
        <v>10</v>
      </c>
      <c r="DU41" s="590">
        <v>17</v>
      </c>
      <c r="DV41" s="590">
        <v>13</v>
      </c>
      <c r="DW41" s="590">
        <v>18</v>
      </c>
      <c r="DX41" s="590">
        <v>12</v>
      </c>
      <c r="DY41" s="600">
        <v>80</v>
      </c>
      <c r="DZ41" s="601">
        <f>SUM(EA41:EF41)</f>
        <v>66</v>
      </c>
      <c r="EA41" s="590">
        <v>2</v>
      </c>
      <c r="EB41" s="590">
        <v>8</v>
      </c>
      <c r="EC41" s="590">
        <v>10</v>
      </c>
      <c r="ED41" s="590">
        <v>17</v>
      </c>
      <c r="EE41" s="590">
        <v>12</v>
      </c>
      <c r="EF41" s="590">
        <v>17</v>
      </c>
      <c r="EG41" s="600">
        <v>80</v>
      </c>
      <c r="EH41" s="601">
        <f t="shared" ref="EH41:EH51" si="74">SUM(EI41:EN41)</f>
        <v>56</v>
      </c>
      <c r="EI41" s="590">
        <v>2</v>
      </c>
      <c r="EJ41" s="590">
        <v>8</v>
      </c>
      <c r="EK41" s="590">
        <v>16</v>
      </c>
      <c r="EL41" s="590">
        <v>8</v>
      </c>
      <c r="EM41" s="590">
        <v>16</v>
      </c>
      <c r="EN41" s="590">
        <v>6</v>
      </c>
      <c r="EO41" s="600">
        <v>80</v>
      </c>
      <c r="EP41" s="601">
        <f t="shared" ref="EP41:EP44" si="75">SUM(EQ41:EV41)</f>
        <v>62</v>
      </c>
      <c r="EQ41" s="590">
        <v>3</v>
      </c>
      <c r="ER41" s="590">
        <v>9</v>
      </c>
      <c r="ES41" s="590">
        <v>10</v>
      </c>
      <c r="ET41" s="590">
        <v>15</v>
      </c>
      <c r="EU41" s="590">
        <v>9</v>
      </c>
      <c r="EV41" s="590">
        <v>16</v>
      </c>
    </row>
    <row r="42" spans="2:152" ht="15" customHeight="1">
      <c r="B42" s="598"/>
      <c r="C42" s="598"/>
      <c r="D42" s="599" t="s">
        <v>485</v>
      </c>
      <c r="E42" s="600">
        <v>120</v>
      </c>
      <c r="F42" s="600">
        <v>120</v>
      </c>
      <c r="G42" s="600">
        <v>120</v>
      </c>
      <c r="H42" s="600">
        <v>100</v>
      </c>
      <c r="I42" s="600">
        <v>120</v>
      </c>
      <c r="J42" s="601">
        <f t="shared" si="65"/>
        <v>108</v>
      </c>
      <c r="K42" s="590">
        <v>2</v>
      </c>
      <c r="L42" s="590">
        <v>16</v>
      </c>
      <c r="M42" s="590">
        <v>25</v>
      </c>
      <c r="N42" s="590">
        <v>30</v>
      </c>
      <c r="O42" s="590">
        <v>29</v>
      </c>
      <c r="P42" s="590">
        <v>6</v>
      </c>
      <c r="Q42" s="600">
        <v>120</v>
      </c>
      <c r="R42" s="601">
        <f t="shared" si="66"/>
        <v>128</v>
      </c>
      <c r="S42" s="590">
        <v>9</v>
      </c>
      <c r="T42" s="590">
        <v>19</v>
      </c>
      <c r="U42" s="590">
        <v>24</v>
      </c>
      <c r="V42" s="590">
        <v>36</v>
      </c>
      <c r="W42" s="590">
        <v>32</v>
      </c>
      <c r="X42" s="590">
        <v>8</v>
      </c>
      <c r="Y42" s="600">
        <v>120</v>
      </c>
      <c r="Z42" s="601">
        <f t="shared" si="67"/>
        <v>123</v>
      </c>
      <c r="AA42" s="590">
        <v>5</v>
      </c>
      <c r="AB42" s="590">
        <v>18</v>
      </c>
      <c r="AC42" s="590">
        <v>27</v>
      </c>
      <c r="AD42" s="590">
        <v>32</v>
      </c>
      <c r="AE42" s="590">
        <v>34</v>
      </c>
      <c r="AF42" s="590">
        <v>7</v>
      </c>
      <c r="AG42" s="600">
        <v>120</v>
      </c>
      <c r="AH42" s="601">
        <f t="shared" si="68"/>
        <v>125</v>
      </c>
      <c r="AI42" s="590">
        <v>5</v>
      </c>
      <c r="AJ42" s="590">
        <v>22</v>
      </c>
      <c r="AK42" s="590">
        <v>21</v>
      </c>
      <c r="AL42" s="590">
        <v>34</v>
      </c>
      <c r="AM42" s="590">
        <v>31</v>
      </c>
      <c r="AN42" s="590">
        <v>12</v>
      </c>
      <c r="AO42" s="600">
        <v>120</v>
      </c>
      <c r="AP42" s="601">
        <f t="shared" si="69"/>
        <v>137</v>
      </c>
      <c r="AQ42" s="590">
        <v>6</v>
      </c>
      <c r="AR42" s="590">
        <v>16</v>
      </c>
      <c r="AS42" s="590">
        <v>33</v>
      </c>
      <c r="AT42" s="590">
        <v>29</v>
      </c>
      <c r="AU42" s="590">
        <v>31</v>
      </c>
      <c r="AV42" s="590">
        <v>22</v>
      </c>
      <c r="AW42" s="600">
        <v>120</v>
      </c>
      <c r="AX42" s="601">
        <f t="shared" si="70"/>
        <v>134</v>
      </c>
      <c r="AY42" s="590">
        <v>1</v>
      </c>
      <c r="AZ42" s="590">
        <v>22</v>
      </c>
      <c r="BA42" s="590">
        <v>22</v>
      </c>
      <c r="BB42" s="590">
        <v>39</v>
      </c>
      <c r="BC42" s="590">
        <v>29</v>
      </c>
      <c r="BD42" s="590">
        <v>21</v>
      </c>
      <c r="BE42" s="600">
        <v>120</v>
      </c>
      <c r="BF42" s="601">
        <f t="shared" si="71"/>
        <v>139</v>
      </c>
      <c r="BG42" s="590">
        <v>4</v>
      </c>
      <c r="BH42" s="590">
        <v>12</v>
      </c>
      <c r="BI42" s="590">
        <v>34</v>
      </c>
      <c r="BJ42" s="590">
        <v>26</v>
      </c>
      <c r="BK42" s="590">
        <v>39</v>
      </c>
      <c r="BL42" s="590">
        <v>24</v>
      </c>
      <c r="BM42" s="600">
        <v>120</v>
      </c>
      <c r="BN42" s="601">
        <f t="shared" si="72"/>
        <v>141</v>
      </c>
      <c r="BO42" s="590">
        <v>3</v>
      </c>
      <c r="BP42" s="590">
        <v>17</v>
      </c>
      <c r="BQ42" s="590">
        <v>21</v>
      </c>
      <c r="BR42" s="590">
        <v>36</v>
      </c>
      <c r="BS42" s="590">
        <v>28</v>
      </c>
      <c r="BT42" s="590">
        <v>36</v>
      </c>
      <c r="BU42" s="600">
        <v>120</v>
      </c>
      <c r="BV42" s="601">
        <f t="shared" si="73"/>
        <v>135</v>
      </c>
      <c r="BW42" s="590">
        <v>0</v>
      </c>
      <c r="BX42" s="590">
        <v>22</v>
      </c>
      <c r="BY42" s="590">
        <v>27</v>
      </c>
      <c r="BZ42" s="590">
        <v>24</v>
      </c>
      <c r="CA42" s="590">
        <v>36</v>
      </c>
      <c r="CB42" s="590">
        <v>26</v>
      </c>
      <c r="CC42" s="600">
        <v>120</v>
      </c>
      <c r="CD42" s="601">
        <f>SUM(CE42:CJ42)</f>
        <v>121</v>
      </c>
      <c r="CE42" s="590">
        <v>2</v>
      </c>
      <c r="CF42" s="590">
        <v>20</v>
      </c>
      <c r="CG42" s="590">
        <v>34</v>
      </c>
      <c r="CH42" s="590">
        <v>22</v>
      </c>
      <c r="CI42" s="590">
        <v>21</v>
      </c>
      <c r="CJ42" s="590">
        <v>22</v>
      </c>
      <c r="CK42" s="600">
        <v>120</v>
      </c>
      <c r="CL42" s="601">
        <f>SUM(CM42:CR42)</f>
        <v>104</v>
      </c>
      <c r="CM42" s="590">
        <v>2</v>
      </c>
      <c r="CN42" s="590">
        <v>25</v>
      </c>
      <c r="CO42" s="590">
        <v>31</v>
      </c>
      <c r="CP42" s="590">
        <v>25</v>
      </c>
      <c r="CQ42" s="590">
        <v>21</v>
      </c>
      <c r="CR42" s="590">
        <v>0</v>
      </c>
      <c r="CS42" s="600">
        <v>120</v>
      </c>
      <c r="CT42" s="601">
        <f>SUM(CU42:CZ42)</f>
        <v>105</v>
      </c>
      <c r="CU42" s="590">
        <v>4</v>
      </c>
      <c r="CV42" s="590">
        <v>22</v>
      </c>
      <c r="CW42" s="590">
        <v>35</v>
      </c>
      <c r="CX42" s="590">
        <v>18</v>
      </c>
      <c r="CY42" s="590">
        <v>26</v>
      </c>
      <c r="CZ42" s="590">
        <v>0</v>
      </c>
      <c r="DA42" s="600">
        <v>120</v>
      </c>
      <c r="DB42" s="601">
        <f>SUM(DC42:DH42)</f>
        <v>76</v>
      </c>
      <c r="DC42" s="590">
        <v>3</v>
      </c>
      <c r="DD42" s="590">
        <v>12</v>
      </c>
      <c r="DE42" s="590">
        <v>25</v>
      </c>
      <c r="DF42" s="590">
        <v>21</v>
      </c>
      <c r="DG42" s="590">
        <v>15</v>
      </c>
      <c r="DH42" s="590">
        <v>0</v>
      </c>
      <c r="DI42" s="600">
        <v>120</v>
      </c>
      <c r="DJ42" s="601">
        <f>SUM(DK42:DP42)</f>
        <v>93</v>
      </c>
      <c r="DK42" s="590">
        <v>5</v>
      </c>
      <c r="DL42" s="590">
        <v>31</v>
      </c>
      <c r="DM42" s="590">
        <v>19</v>
      </c>
      <c r="DN42" s="590">
        <v>17</v>
      </c>
      <c r="DO42" s="590">
        <v>21</v>
      </c>
      <c r="DP42" s="590">
        <v>0</v>
      </c>
      <c r="DQ42" s="600">
        <v>120</v>
      </c>
      <c r="DR42" s="601">
        <f>SUM(DS42:DX42)</f>
        <v>82</v>
      </c>
      <c r="DS42" s="590">
        <v>3</v>
      </c>
      <c r="DT42" s="590">
        <v>13</v>
      </c>
      <c r="DU42" s="590">
        <v>36</v>
      </c>
      <c r="DV42" s="590">
        <v>14</v>
      </c>
      <c r="DW42" s="590">
        <v>16</v>
      </c>
      <c r="DX42" s="590">
        <v>0</v>
      </c>
      <c r="DY42" s="600">
        <v>120</v>
      </c>
      <c r="DZ42" s="601">
        <f>SUM(EA42:EF42)</f>
        <v>84</v>
      </c>
      <c r="EA42" s="590">
        <v>3</v>
      </c>
      <c r="EB42" s="590">
        <v>29</v>
      </c>
      <c r="EC42" s="590">
        <v>19</v>
      </c>
      <c r="ED42" s="590">
        <v>22</v>
      </c>
      <c r="EE42" s="590">
        <v>11</v>
      </c>
      <c r="EF42" s="590">
        <v>0</v>
      </c>
      <c r="EG42" s="600">
        <v>120</v>
      </c>
      <c r="EH42" s="601">
        <f t="shared" si="74"/>
        <v>92</v>
      </c>
      <c r="EI42" s="590">
        <v>4</v>
      </c>
      <c r="EJ42" s="590">
        <v>30</v>
      </c>
      <c r="EK42" s="590">
        <v>37</v>
      </c>
      <c r="EL42" s="590">
        <v>12</v>
      </c>
      <c r="EM42" s="590">
        <v>9</v>
      </c>
      <c r="EN42" s="590">
        <v>0</v>
      </c>
      <c r="EO42" s="600">
        <v>120</v>
      </c>
      <c r="EP42" s="601">
        <f t="shared" si="75"/>
        <v>98</v>
      </c>
      <c r="EQ42" s="590">
        <v>2</v>
      </c>
      <c r="ER42" s="590">
        <v>37</v>
      </c>
      <c r="ES42" s="590">
        <v>39</v>
      </c>
      <c r="ET42" s="590">
        <v>15</v>
      </c>
      <c r="EU42" s="590">
        <v>5</v>
      </c>
      <c r="EV42" s="590">
        <v>0</v>
      </c>
    </row>
    <row r="43" spans="2:152" ht="15" customHeight="1">
      <c r="B43" s="598"/>
      <c r="C43" s="598"/>
      <c r="D43" s="599" t="s">
        <v>486</v>
      </c>
      <c r="E43" s="600">
        <v>110</v>
      </c>
      <c r="F43" s="600">
        <v>109</v>
      </c>
      <c r="G43" s="600">
        <v>110</v>
      </c>
      <c r="H43" s="600">
        <v>123</v>
      </c>
      <c r="I43" s="600">
        <v>130</v>
      </c>
      <c r="J43" s="601">
        <f t="shared" si="65"/>
        <v>136</v>
      </c>
      <c r="K43" s="590">
        <v>4</v>
      </c>
      <c r="L43" s="590">
        <v>16</v>
      </c>
      <c r="M43" s="590">
        <v>25</v>
      </c>
      <c r="N43" s="590">
        <v>34</v>
      </c>
      <c r="O43" s="590">
        <v>49</v>
      </c>
      <c r="P43" s="590">
        <v>8</v>
      </c>
      <c r="Q43" s="600">
        <v>160</v>
      </c>
      <c r="R43" s="601">
        <f t="shared" si="66"/>
        <v>155</v>
      </c>
      <c r="S43" s="590">
        <v>3</v>
      </c>
      <c r="T43" s="590">
        <v>19</v>
      </c>
      <c r="U43" s="590">
        <v>35</v>
      </c>
      <c r="V43" s="590">
        <v>40</v>
      </c>
      <c r="W43" s="590">
        <v>35</v>
      </c>
      <c r="X43" s="590">
        <v>23</v>
      </c>
      <c r="Y43" s="600">
        <v>160</v>
      </c>
      <c r="Z43" s="601">
        <f t="shared" si="67"/>
        <v>167</v>
      </c>
      <c r="AA43" s="590">
        <v>5</v>
      </c>
      <c r="AB43" s="590">
        <v>19</v>
      </c>
      <c r="AC43" s="590">
        <v>35</v>
      </c>
      <c r="AD43" s="590">
        <v>49</v>
      </c>
      <c r="AE43" s="590">
        <v>46</v>
      </c>
      <c r="AF43" s="590">
        <v>13</v>
      </c>
      <c r="AG43" s="600">
        <v>160</v>
      </c>
      <c r="AH43" s="601">
        <f t="shared" si="68"/>
        <v>167</v>
      </c>
      <c r="AI43" s="590">
        <v>5</v>
      </c>
      <c r="AJ43" s="590">
        <v>15</v>
      </c>
      <c r="AK43" s="590">
        <v>28</v>
      </c>
      <c r="AL43" s="590">
        <v>39</v>
      </c>
      <c r="AM43" s="590">
        <v>50</v>
      </c>
      <c r="AN43" s="590">
        <v>30</v>
      </c>
      <c r="AO43" s="600">
        <v>160</v>
      </c>
      <c r="AP43" s="601">
        <f t="shared" si="69"/>
        <v>167</v>
      </c>
      <c r="AQ43" s="590">
        <v>5</v>
      </c>
      <c r="AR43" s="590">
        <v>17</v>
      </c>
      <c r="AS43" s="590">
        <v>33</v>
      </c>
      <c r="AT43" s="590">
        <v>41</v>
      </c>
      <c r="AU43" s="590">
        <v>42</v>
      </c>
      <c r="AV43" s="590">
        <v>29</v>
      </c>
      <c r="AW43" s="600">
        <v>160</v>
      </c>
      <c r="AX43" s="601">
        <f t="shared" si="70"/>
        <v>178</v>
      </c>
      <c r="AY43" s="590">
        <v>3</v>
      </c>
      <c r="AZ43" s="590">
        <v>23</v>
      </c>
      <c r="BA43" s="590">
        <v>33</v>
      </c>
      <c r="BB43" s="590">
        <v>43</v>
      </c>
      <c r="BC43" s="590">
        <v>44</v>
      </c>
      <c r="BD43" s="590">
        <v>32</v>
      </c>
      <c r="BE43" s="600">
        <v>160</v>
      </c>
      <c r="BF43" s="601">
        <f t="shared" si="71"/>
        <v>171</v>
      </c>
      <c r="BG43" s="590">
        <v>5</v>
      </c>
      <c r="BH43" s="590">
        <v>18</v>
      </c>
      <c r="BI43" s="590">
        <v>37</v>
      </c>
      <c r="BJ43" s="590">
        <v>39</v>
      </c>
      <c r="BK43" s="590">
        <v>46</v>
      </c>
      <c r="BL43" s="590">
        <v>26</v>
      </c>
      <c r="BM43" s="600">
        <v>160</v>
      </c>
      <c r="BN43" s="601">
        <f t="shared" si="72"/>
        <v>153</v>
      </c>
      <c r="BO43" s="590">
        <v>2</v>
      </c>
      <c r="BP43" s="590">
        <v>21</v>
      </c>
      <c r="BQ43" s="590">
        <v>24</v>
      </c>
      <c r="BR43" s="590">
        <v>42</v>
      </c>
      <c r="BS43" s="590">
        <v>39</v>
      </c>
      <c r="BT43" s="590">
        <v>25</v>
      </c>
      <c r="BU43" s="600">
        <v>190</v>
      </c>
      <c r="BV43" s="601">
        <f t="shared" si="73"/>
        <v>169</v>
      </c>
      <c r="BW43" s="590">
        <v>5</v>
      </c>
      <c r="BX43" s="590">
        <v>29</v>
      </c>
      <c r="BY43" s="590">
        <v>30</v>
      </c>
      <c r="BZ43" s="590">
        <v>24</v>
      </c>
      <c r="CA43" s="590">
        <v>42</v>
      </c>
      <c r="CB43" s="590">
        <v>39</v>
      </c>
      <c r="CC43" s="600">
        <v>190</v>
      </c>
      <c r="CD43" s="601">
        <f>SUM(CE43:CJ43)</f>
        <v>151</v>
      </c>
      <c r="CE43" s="590">
        <v>3</v>
      </c>
      <c r="CF43" s="590">
        <v>14</v>
      </c>
      <c r="CG43" s="590">
        <v>38</v>
      </c>
      <c r="CH43" s="590">
        <v>31</v>
      </c>
      <c r="CI43" s="590">
        <v>26</v>
      </c>
      <c r="CJ43" s="590">
        <v>39</v>
      </c>
      <c r="CK43" s="600">
        <v>190</v>
      </c>
      <c r="CL43" s="601">
        <f>SUM(CM43:CR43)</f>
        <v>160</v>
      </c>
      <c r="CM43" s="590">
        <v>8</v>
      </c>
      <c r="CN43" s="590">
        <v>29</v>
      </c>
      <c r="CO43" s="590">
        <v>25</v>
      </c>
      <c r="CP43" s="590">
        <v>41</v>
      </c>
      <c r="CQ43" s="590">
        <v>32</v>
      </c>
      <c r="CR43" s="590">
        <v>25</v>
      </c>
      <c r="CS43" s="600">
        <v>190</v>
      </c>
      <c r="CT43" s="601">
        <f>SUM(CU43:CZ43)</f>
        <v>157</v>
      </c>
      <c r="CU43" s="590">
        <v>5</v>
      </c>
      <c r="CV43" s="590">
        <v>21</v>
      </c>
      <c r="CW43" s="590">
        <v>36</v>
      </c>
      <c r="CX43" s="590">
        <v>23</v>
      </c>
      <c r="CY43" s="590">
        <v>40</v>
      </c>
      <c r="CZ43" s="590">
        <v>32</v>
      </c>
      <c r="DA43" s="600">
        <v>190</v>
      </c>
      <c r="DB43" s="601">
        <f>SUM(DC43:DH43)</f>
        <v>142</v>
      </c>
      <c r="DC43" s="590">
        <v>4</v>
      </c>
      <c r="DD43" s="590">
        <v>21</v>
      </c>
      <c r="DE43" s="590">
        <v>21</v>
      </c>
      <c r="DF43" s="590">
        <v>36</v>
      </c>
      <c r="DG43" s="590">
        <v>22</v>
      </c>
      <c r="DH43" s="590">
        <v>38</v>
      </c>
      <c r="DI43" s="600">
        <v>190</v>
      </c>
      <c r="DJ43" s="601">
        <f>SUM(DK43:DP43)</f>
        <v>146</v>
      </c>
      <c r="DK43" s="590">
        <v>7</v>
      </c>
      <c r="DL43" s="590">
        <v>22</v>
      </c>
      <c r="DM43" s="590">
        <v>30</v>
      </c>
      <c r="DN43" s="590">
        <v>25</v>
      </c>
      <c r="DO43" s="590">
        <v>38</v>
      </c>
      <c r="DP43" s="590">
        <v>24</v>
      </c>
      <c r="DQ43" s="600">
        <v>190</v>
      </c>
      <c r="DR43" s="601">
        <f>SUM(DS43:DX43)</f>
        <v>140</v>
      </c>
      <c r="DS43" s="590">
        <v>8</v>
      </c>
      <c r="DT43" s="590">
        <v>18</v>
      </c>
      <c r="DU43" s="590">
        <v>25</v>
      </c>
      <c r="DV43" s="590">
        <v>27</v>
      </c>
      <c r="DW43" s="590">
        <v>24</v>
      </c>
      <c r="DX43" s="590">
        <v>38</v>
      </c>
      <c r="DY43" s="600">
        <v>190</v>
      </c>
      <c r="DZ43" s="601">
        <f>SUM(EA43:EF43)</f>
        <v>124</v>
      </c>
      <c r="EA43" s="590">
        <v>2</v>
      </c>
      <c r="EB43" s="590">
        <v>25</v>
      </c>
      <c r="EC43" s="590">
        <v>20</v>
      </c>
      <c r="ED43" s="590">
        <v>25</v>
      </c>
      <c r="EE43" s="590">
        <v>29</v>
      </c>
      <c r="EF43" s="590">
        <v>23</v>
      </c>
      <c r="EG43" s="600">
        <v>190</v>
      </c>
      <c r="EH43" s="601">
        <f t="shared" si="74"/>
        <v>134</v>
      </c>
      <c r="EI43" s="590">
        <v>6</v>
      </c>
      <c r="EJ43" s="590">
        <v>27</v>
      </c>
      <c r="EK43" s="590">
        <v>29</v>
      </c>
      <c r="EL43" s="590">
        <v>20</v>
      </c>
      <c r="EM43" s="590">
        <v>25</v>
      </c>
      <c r="EN43" s="590">
        <v>27</v>
      </c>
      <c r="EO43" s="600">
        <v>190</v>
      </c>
      <c r="EP43" s="601">
        <f t="shared" si="75"/>
        <v>136</v>
      </c>
      <c r="EQ43" s="590">
        <v>3</v>
      </c>
      <c r="ER43" s="590">
        <v>30</v>
      </c>
      <c r="ES43" s="590">
        <v>26</v>
      </c>
      <c r="ET43" s="590">
        <v>29</v>
      </c>
      <c r="EU43" s="590">
        <v>21</v>
      </c>
      <c r="EV43" s="590">
        <v>27</v>
      </c>
    </row>
    <row r="44" spans="2:152" ht="15" customHeight="1">
      <c r="B44" s="598"/>
      <c r="C44" s="598"/>
      <c r="D44" s="599" t="s">
        <v>487</v>
      </c>
      <c r="E44" s="600">
        <v>165</v>
      </c>
      <c r="F44" s="600">
        <v>165</v>
      </c>
      <c r="G44" s="600">
        <v>165</v>
      </c>
      <c r="H44" s="600">
        <v>147</v>
      </c>
      <c r="I44" s="600">
        <v>165</v>
      </c>
      <c r="J44" s="601">
        <f t="shared" si="65"/>
        <v>145</v>
      </c>
      <c r="K44" s="590">
        <v>4</v>
      </c>
      <c r="L44" s="590">
        <v>17</v>
      </c>
      <c r="M44" s="590">
        <v>27</v>
      </c>
      <c r="N44" s="590">
        <v>41</v>
      </c>
      <c r="O44" s="590">
        <v>34</v>
      </c>
      <c r="P44" s="590">
        <v>22</v>
      </c>
      <c r="Q44" s="600">
        <v>165</v>
      </c>
      <c r="R44" s="601">
        <f t="shared" si="66"/>
        <v>155</v>
      </c>
      <c r="S44" s="590">
        <v>4</v>
      </c>
      <c r="T44" s="590">
        <v>20</v>
      </c>
      <c r="U44" s="590">
        <v>28</v>
      </c>
      <c r="V44" s="590">
        <v>42</v>
      </c>
      <c r="W44" s="590">
        <v>42</v>
      </c>
      <c r="X44" s="590">
        <v>19</v>
      </c>
      <c r="Y44" s="600">
        <v>165</v>
      </c>
      <c r="Z44" s="601">
        <f t="shared" si="67"/>
        <v>162</v>
      </c>
      <c r="AA44" s="590">
        <v>5</v>
      </c>
      <c r="AB44" s="590">
        <v>24</v>
      </c>
      <c r="AC44" s="590">
        <v>33</v>
      </c>
      <c r="AD44" s="590">
        <v>39</v>
      </c>
      <c r="AE44" s="590">
        <v>41</v>
      </c>
      <c r="AF44" s="590">
        <v>20</v>
      </c>
      <c r="AG44" s="600">
        <v>165</v>
      </c>
      <c r="AH44" s="601">
        <f t="shared" si="68"/>
        <v>162</v>
      </c>
      <c r="AI44" s="590">
        <v>4</v>
      </c>
      <c r="AJ44" s="590">
        <v>22</v>
      </c>
      <c r="AK44" s="590">
        <v>39</v>
      </c>
      <c r="AL44" s="590">
        <v>35</v>
      </c>
      <c r="AM44" s="590">
        <v>38</v>
      </c>
      <c r="AN44" s="590">
        <v>24</v>
      </c>
      <c r="AO44" s="600">
        <v>165</v>
      </c>
      <c r="AP44" s="601">
        <f t="shared" si="69"/>
        <v>159</v>
      </c>
      <c r="AQ44" s="590">
        <v>5</v>
      </c>
      <c r="AR44" s="590">
        <v>20</v>
      </c>
      <c r="AS44" s="590">
        <v>30</v>
      </c>
      <c r="AT44" s="590">
        <v>43</v>
      </c>
      <c r="AU44" s="590">
        <v>36</v>
      </c>
      <c r="AV44" s="590">
        <v>25</v>
      </c>
      <c r="AW44" s="600">
        <v>165</v>
      </c>
      <c r="AX44" s="601">
        <f t="shared" si="70"/>
        <v>159</v>
      </c>
      <c r="AY44" s="590">
        <v>5</v>
      </c>
      <c r="AZ44" s="590">
        <v>16</v>
      </c>
      <c r="BA44" s="590">
        <v>33</v>
      </c>
      <c r="BB44" s="590">
        <v>35</v>
      </c>
      <c r="BC44" s="590">
        <v>44</v>
      </c>
      <c r="BD44" s="590">
        <v>26</v>
      </c>
      <c r="BE44" s="600">
        <v>165</v>
      </c>
      <c r="BF44" s="601">
        <f t="shared" si="71"/>
        <v>153</v>
      </c>
      <c r="BG44" s="590">
        <v>5</v>
      </c>
      <c r="BH44" s="590">
        <v>20</v>
      </c>
      <c r="BI44" s="590">
        <v>21</v>
      </c>
      <c r="BJ44" s="590">
        <v>34</v>
      </c>
      <c r="BK44" s="590">
        <v>37</v>
      </c>
      <c r="BL44" s="590">
        <v>36</v>
      </c>
      <c r="BM44" s="600">
        <v>165</v>
      </c>
      <c r="BN44" s="601">
        <f t="shared" si="72"/>
        <v>145</v>
      </c>
      <c r="BO44" s="590">
        <v>1</v>
      </c>
      <c r="BP44" s="590">
        <v>16</v>
      </c>
      <c r="BQ44" s="590">
        <v>31</v>
      </c>
      <c r="BR44" s="590">
        <v>26</v>
      </c>
      <c r="BS44" s="590">
        <v>33</v>
      </c>
      <c r="BT44" s="590">
        <v>38</v>
      </c>
      <c r="BU44" s="600">
        <v>190</v>
      </c>
      <c r="BV44" s="601">
        <f t="shared" si="73"/>
        <v>155</v>
      </c>
      <c r="BW44" s="590">
        <v>5</v>
      </c>
      <c r="BX44" s="590">
        <v>20</v>
      </c>
      <c r="BY44" s="590">
        <v>29</v>
      </c>
      <c r="BZ44" s="590">
        <v>35</v>
      </c>
      <c r="CA44" s="590">
        <v>31</v>
      </c>
      <c r="CB44" s="590">
        <v>35</v>
      </c>
      <c r="CC44" s="600">
        <v>190</v>
      </c>
      <c r="CD44" s="601">
        <f>SUM(CE44:CJ44)</f>
        <v>161</v>
      </c>
      <c r="CE44" s="590">
        <v>6</v>
      </c>
      <c r="CF44" s="590">
        <v>26</v>
      </c>
      <c r="CG44" s="590">
        <v>29</v>
      </c>
      <c r="CH44" s="590">
        <v>32</v>
      </c>
      <c r="CI44" s="590">
        <v>36</v>
      </c>
      <c r="CJ44" s="590">
        <v>32</v>
      </c>
      <c r="CK44" s="600">
        <v>190</v>
      </c>
      <c r="CL44" s="601">
        <f>SUM(CM44:CR44)</f>
        <v>159</v>
      </c>
      <c r="CM44" s="590">
        <v>3</v>
      </c>
      <c r="CN44" s="590">
        <v>27</v>
      </c>
      <c r="CO44" s="590">
        <v>32</v>
      </c>
      <c r="CP44" s="590">
        <v>29</v>
      </c>
      <c r="CQ44" s="590">
        <v>31</v>
      </c>
      <c r="CR44" s="590">
        <v>37</v>
      </c>
      <c r="CS44" s="600">
        <v>190</v>
      </c>
      <c r="CT44" s="601">
        <f>SUM(CU44:CZ44)</f>
        <v>156</v>
      </c>
      <c r="CU44" s="590">
        <v>7</v>
      </c>
      <c r="CV44" s="590">
        <v>24</v>
      </c>
      <c r="CW44" s="590">
        <v>32</v>
      </c>
      <c r="CX44" s="590">
        <v>32</v>
      </c>
      <c r="CY44" s="590">
        <v>30</v>
      </c>
      <c r="CZ44" s="590">
        <v>31</v>
      </c>
      <c r="DA44" s="600">
        <v>190</v>
      </c>
      <c r="DB44" s="601">
        <f>SUM(DC44:DH44)</f>
        <v>151</v>
      </c>
      <c r="DC44" s="590">
        <v>0</v>
      </c>
      <c r="DD44" s="590">
        <v>24</v>
      </c>
      <c r="DE44" s="590">
        <v>29</v>
      </c>
      <c r="DF44" s="590">
        <v>34</v>
      </c>
      <c r="DG44" s="590">
        <v>33</v>
      </c>
      <c r="DH44" s="590">
        <v>31</v>
      </c>
      <c r="DI44" s="600">
        <v>190</v>
      </c>
      <c r="DJ44" s="601">
        <f>SUM(DK44:DP44)</f>
        <v>163</v>
      </c>
      <c r="DK44" s="590">
        <v>6</v>
      </c>
      <c r="DL44" s="590">
        <v>26</v>
      </c>
      <c r="DM44" s="590">
        <v>33</v>
      </c>
      <c r="DN44" s="590">
        <v>31</v>
      </c>
      <c r="DO44" s="590">
        <v>34</v>
      </c>
      <c r="DP44" s="590">
        <v>33</v>
      </c>
      <c r="DQ44" s="600">
        <v>190</v>
      </c>
      <c r="DR44" s="601">
        <f>SUM(DS44:DX44)</f>
        <v>154</v>
      </c>
      <c r="DS44" s="590">
        <v>2</v>
      </c>
      <c r="DT44" s="590">
        <v>24</v>
      </c>
      <c r="DU44" s="590">
        <v>30</v>
      </c>
      <c r="DV44" s="590">
        <v>35</v>
      </c>
      <c r="DW44" s="590">
        <v>30</v>
      </c>
      <c r="DX44" s="590">
        <v>33</v>
      </c>
      <c r="DY44" s="600">
        <v>190</v>
      </c>
      <c r="DZ44" s="601">
        <f>SUM(EA44:EF44)</f>
        <v>167</v>
      </c>
      <c r="EA44" s="590">
        <v>8</v>
      </c>
      <c r="EB44" s="590">
        <v>29</v>
      </c>
      <c r="EC44" s="590">
        <v>27</v>
      </c>
      <c r="ED44" s="590">
        <v>35</v>
      </c>
      <c r="EE44" s="590">
        <v>38</v>
      </c>
      <c r="EF44" s="590">
        <v>30</v>
      </c>
      <c r="EG44" s="600">
        <v>190</v>
      </c>
      <c r="EH44" s="601">
        <f t="shared" si="74"/>
        <v>169</v>
      </c>
      <c r="EI44" s="590">
        <v>4</v>
      </c>
      <c r="EJ44" s="590">
        <v>28</v>
      </c>
      <c r="EK44" s="590">
        <v>35</v>
      </c>
      <c r="EL44" s="590">
        <v>27</v>
      </c>
      <c r="EM44" s="590">
        <v>37</v>
      </c>
      <c r="EN44" s="590">
        <v>38</v>
      </c>
      <c r="EO44" s="600">
        <v>190</v>
      </c>
      <c r="EP44" s="601">
        <f t="shared" si="75"/>
        <v>166</v>
      </c>
      <c r="EQ44" s="590">
        <v>8</v>
      </c>
      <c r="ER44" s="590">
        <v>27</v>
      </c>
      <c r="ES44" s="590">
        <v>28</v>
      </c>
      <c r="ET44" s="590">
        <v>35</v>
      </c>
      <c r="EU44" s="590">
        <v>31</v>
      </c>
      <c r="EV44" s="590">
        <v>37</v>
      </c>
    </row>
    <row r="45" spans="2:152" ht="13.5" hidden="1" customHeight="1">
      <c r="B45" s="598"/>
      <c r="C45" s="598"/>
      <c r="D45" s="599" t="s">
        <v>488</v>
      </c>
      <c r="E45" s="600">
        <v>100</v>
      </c>
      <c r="F45" s="600">
        <v>71</v>
      </c>
      <c r="G45" s="600">
        <v>100</v>
      </c>
      <c r="H45" s="600">
        <v>66</v>
      </c>
      <c r="I45" s="600">
        <v>100</v>
      </c>
      <c r="J45" s="601">
        <f t="shared" si="65"/>
        <v>83</v>
      </c>
      <c r="K45" s="590">
        <v>5</v>
      </c>
      <c r="L45" s="590">
        <v>16</v>
      </c>
      <c r="M45" s="590">
        <v>18</v>
      </c>
      <c r="N45" s="590">
        <v>18</v>
      </c>
      <c r="O45" s="590">
        <v>18</v>
      </c>
      <c r="P45" s="590">
        <v>8</v>
      </c>
      <c r="Q45" s="600">
        <v>100</v>
      </c>
      <c r="R45" s="601">
        <f t="shared" si="66"/>
        <v>86</v>
      </c>
      <c r="S45" s="590">
        <v>2</v>
      </c>
      <c r="T45" s="590">
        <v>13</v>
      </c>
      <c r="U45" s="590">
        <v>27</v>
      </c>
      <c r="V45" s="590">
        <v>21</v>
      </c>
      <c r="W45" s="590">
        <v>16</v>
      </c>
      <c r="X45" s="590">
        <v>7</v>
      </c>
      <c r="Y45" s="600">
        <v>100</v>
      </c>
      <c r="Z45" s="601">
        <f t="shared" si="67"/>
        <v>98</v>
      </c>
      <c r="AA45" s="590">
        <v>3</v>
      </c>
      <c r="AB45" s="590">
        <v>10</v>
      </c>
      <c r="AC45" s="590">
        <v>23</v>
      </c>
      <c r="AD45" s="590">
        <v>30</v>
      </c>
      <c r="AE45" s="590">
        <v>20</v>
      </c>
      <c r="AF45" s="590">
        <v>12</v>
      </c>
      <c r="AG45" s="600">
        <v>100</v>
      </c>
      <c r="AH45" s="601">
        <f t="shared" si="68"/>
        <v>108</v>
      </c>
      <c r="AI45" s="590">
        <v>4</v>
      </c>
      <c r="AJ45" s="590">
        <v>16</v>
      </c>
      <c r="AK45" s="590">
        <v>17</v>
      </c>
      <c r="AL45" s="590">
        <v>26</v>
      </c>
      <c r="AM45" s="590">
        <v>28</v>
      </c>
      <c r="AN45" s="590">
        <v>17</v>
      </c>
      <c r="AO45" s="600">
        <v>100</v>
      </c>
      <c r="AP45" s="601">
        <f t="shared" si="69"/>
        <v>109</v>
      </c>
      <c r="AQ45" s="590">
        <v>6</v>
      </c>
      <c r="AR45" s="590">
        <v>11</v>
      </c>
      <c r="AS45" s="590">
        <v>23</v>
      </c>
      <c r="AT45" s="590">
        <v>21</v>
      </c>
      <c r="AU45" s="590">
        <v>26</v>
      </c>
      <c r="AV45" s="590">
        <v>22</v>
      </c>
      <c r="AW45" s="600">
        <v>100</v>
      </c>
      <c r="AX45" s="601">
        <f t="shared" si="70"/>
        <v>100</v>
      </c>
      <c r="AY45" s="590">
        <v>4</v>
      </c>
      <c r="AZ45" s="590">
        <v>15</v>
      </c>
      <c r="BA45" s="590">
        <v>19</v>
      </c>
      <c r="BB45" s="590">
        <v>21</v>
      </c>
      <c r="BC45" s="590">
        <v>24</v>
      </c>
      <c r="BD45" s="590">
        <v>17</v>
      </c>
      <c r="BE45" s="600">
        <v>100</v>
      </c>
      <c r="BF45" s="601">
        <f t="shared" si="71"/>
        <v>100</v>
      </c>
      <c r="BG45" s="590">
        <v>2</v>
      </c>
      <c r="BH45" s="590">
        <v>18</v>
      </c>
      <c r="BI45" s="590">
        <v>19</v>
      </c>
      <c r="BJ45" s="590">
        <v>24</v>
      </c>
      <c r="BK45" s="590">
        <v>22</v>
      </c>
      <c r="BL45" s="590">
        <v>15</v>
      </c>
      <c r="BM45" s="600">
        <v>100</v>
      </c>
      <c r="BN45" s="601">
        <f t="shared" si="72"/>
        <v>98</v>
      </c>
      <c r="BO45" s="590">
        <v>5</v>
      </c>
      <c r="BP45" s="590">
        <v>17</v>
      </c>
      <c r="BQ45" s="590">
        <v>19</v>
      </c>
      <c r="BR45" s="590">
        <v>18</v>
      </c>
      <c r="BS45" s="590">
        <v>23</v>
      </c>
      <c r="BT45" s="590">
        <v>16</v>
      </c>
      <c r="BU45" s="603" t="s">
        <v>453</v>
      </c>
      <c r="BV45" s="604"/>
      <c r="BW45" s="604"/>
      <c r="BX45" s="604"/>
      <c r="BY45" s="604"/>
      <c r="BZ45" s="604"/>
      <c r="CA45" s="604"/>
      <c r="CB45" s="604"/>
      <c r="CC45" s="604" t="s">
        <v>415</v>
      </c>
      <c r="CD45" s="604"/>
      <c r="CE45" s="604"/>
      <c r="CF45" s="604"/>
      <c r="CG45" s="604"/>
      <c r="CH45" s="604"/>
      <c r="CI45" s="604"/>
      <c r="CJ45" s="604"/>
      <c r="CK45" s="604" t="s">
        <v>415</v>
      </c>
      <c r="CL45" s="604"/>
      <c r="CM45" s="604"/>
      <c r="CN45" s="604"/>
      <c r="CO45" s="604"/>
      <c r="CP45" s="604"/>
      <c r="CQ45" s="604"/>
      <c r="CR45" s="604"/>
      <c r="CS45" s="604" t="s">
        <v>415</v>
      </c>
      <c r="CT45" s="604" t="s">
        <v>415</v>
      </c>
      <c r="CU45" s="604" t="s">
        <v>415</v>
      </c>
      <c r="CV45" s="604" t="s">
        <v>415</v>
      </c>
      <c r="CW45" s="604" t="s">
        <v>415</v>
      </c>
      <c r="CX45" s="604" t="s">
        <v>415</v>
      </c>
      <c r="CY45" s="604" t="s">
        <v>415</v>
      </c>
      <c r="CZ45" s="604" t="s">
        <v>415</v>
      </c>
      <c r="DA45" s="604" t="s">
        <v>415</v>
      </c>
      <c r="DB45" s="604"/>
      <c r="DC45" s="604"/>
      <c r="DD45" s="604"/>
      <c r="DE45" s="604"/>
      <c r="DF45" s="604"/>
      <c r="DG45" s="604"/>
      <c r="DH45" s="604"/>
      <c r="DI45" s="604" t="s">
        <v>416</v>
      </c>
      <c r="DJ45" s="604"/>
      <c r="DK45" s="604"/>
      <c r="DL45" s="604"/>
      <c r="DM45" s="604"/>
      <c r="DN45" s="604"/>
      <c r="DO45" s="604"/>
      <c r="DP45" s="604"/>
      <c r="DQ45" s="604" t="s">
        <v>416</v>
      </c>
      <c r="DR45" s="604"/>
      <c r="DS45" s="604"/>
      <c r="DT45" s="604"/>
      <c r="DU45" s="604"/>
      <c r="DV45" s="604"/>
      <c r="DW45" s="604"/>
      <c r="DX45" s="604"/>
      <c r="DY45" s="604" t="s">
        <v>416</v>
      </c>
      <c r="DZ45" s="604"/>
      <c r="EA45" s="604"/>
      <c r="EB45" s="604"/>
      <c r="EC45" s="604"/>
      <c r="ED45" s="604"/>
      <c r="EE45" s="604"/>
      <c r="EF45" s="604"/>
      <c r="EG45" s="604" t="s">
        <v>416</v>
      </c>
      <c r="EH45" s="604"/>
      <c r="EI45" s="604"/>
      <c r="EJ45" s="604"/>
      <c r="EK45" s="604"/>
      <c r="EL45" s="604"/>
      <c r="EM45" s="604"/>
      <c r="EN45" s="604"/>
      <c r="EO45" s="604" t="s">
        <v>416</v>
      </c>
      <c r="EP45" s="604"/>
      <c r="EQ45" s="604"/>
      <c r="ER45" s="604"/>
      <c r="ES45" s="604"/>
      <c r="ET45" s="604"/>
      <c r="EU45" s="604"/>
      <c r="EV45" s="604"/>
    </row>
    <row r="46" spans="2:152" ht="15" customHeight="1">
      <c r="B46" s="598"/>
      <c r="C46" s="598"/>
      <c r="D46" s="599" t="s">
        <v>489</v>
      </c>
      <c r="E46" s="604" t="s">
        <v>415</v>
      </c>
      <c r="F46" s="604"/>
      <c r="G46" s="604"/>
      <c r="H46" s="604"/>
      <c r="I46" s="604" t="s">
        <v>415</v>
      </c>
      <c r="J46" s="604"/>
      <c r="K46" s="604"/>
      <c r="L46" s="604"/>
      <c r="M46" s="604"/>
      <c r="N46" s="604"/>
      <c r="O46" s="604"/>
      <c r="P46" s="604"/>
      <c r="Q46" s="604" t="s">
        <v>415</v>
      </c>
      <c r="R46" s="604"/>
      <c r="S46" s="604"/>
      <c r="T46" s="604"/>
      <c r="U46" s="604"/>
      <c r="V46" s="604"/>
      <c r="W46" s="604"/>
      <c r="X46" s="604"/>
      <c r="Y46" s="604" t="s">
        <v>415</v>
      </c>
      <c r="Z46" s="604"/>
      <c r="AA46" s="604"/>
      <c r="AB46" s="604"/>
      <c r="AC46" s="604"/>
      <c r="AD46" s="604"/>
      <c r="AE46" s="604"/>
      <c r="AF46" s="604"/>
      <c r="AG46" s="604" t="s">
        <v>415</v>
      </c>
      <c r="AH46" s="604"/>
      <c r="AI46" s="604"/>
      <c r="AJ46" s="604"/>
      <c r="AK46" s="604"/>
      <c r="AL46" s="604"/>
      <c r="AM46" s="604"/>
      <c r="AN46" s="604"/>
      <c r="AO46" s="604" t="s">
        <v>415</v>
      </c>
      <c r="AP46" s="604"/>
      <c r="AQ46" s="625"/>
      <c r="AR46" s="625"/>
      <c r="AS46" s="625"/>
      <c r="AT46" s="625"/>
      <c r="AU46" s="625"/>
      <c r="AV46" s="625"/>
      <c r="AW46" s="625" t="s">
        <v>415</v>
      </c>
      <c r="AX46" s="625"/>
      <c r="AY46" s="625"/>
      <c r="AZ46" s="625"/>
      <c r="BA46" s="625"/>
      <c r="BB46" s="625"/>
      <c r="BC46" s="590"/>
      <c r="BD46" s="590"/>
      <c r="BE46" s="625" t="s">
        <v>415</v>
      </c>
      <c r="BF46" s="625"/>
      <c r="BG46" s="625"/>
      <c r="BH46" s="625"/>
      <c r="BI46" s="625"/>
      <c r="BJ46" s="625"/>
      <c r="BK46" s="625"/>
      <c r="BL46" s="625"/>
      <c r="BM46" s="603" t="s">
        <v>415</v>
      </c>
      <c r="BN46" s="604"/>
      <c r="BO46" s="625"/>
      <c r="BP46" s="625"/>
      <c r="BQ46" s="625"/>
      <c r="BR46" s="625"/>
      <c r="BS46" s="625"/>
      <c r="BT46" s="625"/>
      <c r="BU46" s="605">
        <v>100</v>
      </c>
      <c r="BV46" s="601">
        <f t="shared" si="73"/>
        <v>67</v>
      </c>
      <c r="BW46" s="604" t="s">
        <v>415</v>
      </c>
      <c r="BX46" s="604" t="s">
        <v>415</v>
      </c>
      <c r="BY46" s="604" t="s">
        <v>415</v>
      </c>
      <c r="BZ46" s="629">
        <v>14</v>
      </c>
      <c r="CA46" s="629">
        <v>17</v>
      </c>
      <c r="CB46" s="629">
        <v>36</v>
      </c>
      <c r="CC46" s="605">
        <v>100</v>
      </c>
      <c r="CD46" s="601">
        <f>SUM(CE46:CJ46)</f>
        <v>55</v>
      </c>
      <c r="CE46" s="604" t="s">
        <v>415</v>
      </c>
      <c r="CF46" s="604" t="s">
        <v>415</v>
      </c>
      <c r="CG46" s="604" t="s">
        <v>415</v>
      </c>
      <c r="CH46" s="629">
        <v>9</v>
      </c>
      <c r="CI46" s="629">
        <v>14</v>
      </c>
      <c r="CJ46" s="629">
        <v>32</v>
      </c>
      <c r="CK46" s="605">
        <v>100</v>
      </c>
      <c r="CL46" s="601">
        <f>SUM(CM46:CR46)</f>
        <v>55</v>
      </c>
      <c r="CM46" s="604" t="s">
        <v>415</v>
      </c>
      <c r="CN46" s="604" t="s">
        <v>415</v>
      </c>
      <c r="CO46" s="604" t="s">
        <v>415</v>
      </c>
      <c r="CP46" s="629">
        <v>14</v>
      </c>
      <c r="CQ46" s="629">
        <v>16</v>
      </c>
      <c r="CR46" s="629">
        <v>25</v>
      </c>
      <c r="CS46" s="605">
        <v>100</v>
      </c>
      <c r="CT46" s="601">
        <f>SUM(CU46:CZ46)</f>
        <v>39</v>
      </c>
      <c r="CU46" s="604" t="s">
        <v>415</v>
      </c>
      <c r="CV46" s="604" t="s">
        <v>415</v>
      </c>
      <c r="CW46" s="604" t="s">
        <v>415</v>
      </c>
      <c r="CX46" s="629">
        <v>5</v>
      </c>
      <c r="CY46" s="629">
        <v>13</v>
      </c>
      <c r="CZ46" s="629">
        <v>21</v>
      </c>
      <c r="DA46" s="605">
        <v>100</v>
      </c>
      <c r="DB46" s="601">
        <f>SUM(DC46:DH46)</f>
        <v>38</v>
      </c>
      <c r="DC46" s="604" t="s">
        <v>416</v>
      </c>
      <c r="DD46" s="604" t="s">
        <v>416</v>
      </c>
      <c r="DE46" s="604" t="s">
        <v>416</v>
      </c>
      <c r="DF46" s="629">
        <v>8</v>
      </c>
      <c r="DG46" s="629">
        <v>8</v>
      </c>
      <c r="DH46" s="629">
        <v>22</v>
      </c>
      <c r="DI46" s="605">
        <v>100</v>
      </c>
      <c r="DJ46" s="601">
        <f>SUM(DK46:DP46)</f>
        <v>35</v>
      </c>
      <c r="DK46" s="604" t="s">
        <v>448</v>
      </c>
      <c r="DL46" s="604" t="s">
        <v>448</v>
      </c>
      <c r="DM46" s="604" t="s">
        <v>448</v>
      </c>
      <c r="DN46" s="629">
        <v>9</v>
      </c>
      <c r="DO46" s="629">
        <v>12</v>
      </c>
      <c r="DP46" s="629">
        <v>14</v>
      </c>
      <c r="DQ46" s="605">
        <v>100</v>
      </c>
      <c r="DR46" s="601">
        <f>SUM(DS46:DX46)</f>
        <v>33</v>
      </c>
      <c r="DS46" s="604" t="s">
        <v>448</v>
      </c>
      <c r="DT46" s="604" t="s">
        <v>448</v>
      </c>
      <c r="DU46" s="604" t="s">
        <v>448</v>
      </c>
      <c r="DV46" s="629">
        <v>3</v>
      </c>
      <c r="DW46" s="629">
        <v>16</v>
      </c>
      <c r="DX46" s="629">
        <v>14</v>
      </c>
      <c r="DY46" s="605">
        <v>100</v>
      </c>
      <c r="DZ46" s="601">
        <f>SUM(EA46:EF46)</f>
        <v>28</v>
      </c>
      <c r="EA46" s="604" t="s">
        <v>448</v>
      </c>
      <c r="EB46" s="604" t="s">
        <v>448</v>
      </c>
      <c r="EC46" s="604" t="s">
        <v>448</v>
      </c>
      <c r="ED46" s="629">
        <v>3</v>
      </c>
      <c r="EE46" s="629">
        <v>3</v>
      </c>
      <c r="EF46" s="629">
        <v>22</v>
      </c>
      <c r="EG46" s="605">
        <v>100</v>
      </c>
      <c r="EH46" s="601">
        <f t="shared" si="74"/>
        <v>18</v>
      </c>
      <c r="EI46" s="604" t="s">
        <v>416</v>
      </c>
      <c r="EJ46" s="604" t="s">
        <v>416</v>
      </c>
      <c r="EK46" s="604" t="s">
        <v>416</v>
      </c>
      <c r="EL46" s="629">
        <v>5</v>
      </c>
      <c r="EM46" s="629">
        <v>6</v>
      </c>
      <c r="EN46" s="629">
        <v>7</v>
      </c>
      <c r="EO46" s="605">
        <v>100</v>
      </c>
      <c r="EP46" s="601">
        <f t="shared" ref="EP46:EP47" si="76">SUM(EQ46:EV46)</f>
        <v>21</v>
      </c>
      <c r="EQ46" s="604" t="s">
        <v>416</v>
      </c>
      <c r="ER46" s="604" t="s">
        <v>416</v>
      </c>
      <c r="ES46" s="604" t="s">
        <v>416</v>
      </c>
      <c r="ET46" s="629">
        <v>6</v>
      </c>
      <c r="EU46" s="629">
        <v>7</v>
      </c>
      <c r="EV46" s="629">
        <v>8</v>
      </c>
    </row>
    <row r="47" spans="2:152" ht="15" customHeight="1">
      <c r="B47" s="598"/>
      <c r="C47" s="598"/>
      <c r="D47" s="599" t="s">
        <v>490</v>
      </c>
      <c r="E47" s="604" t="s">
        <v>415</v>
      </c>
      <c r="F47" s="604"/>
      <c r="G47" s="604"/>
      <c r="H47" s="604"/>
      <c r="I47" s="604" t="s">
        <v>415</v>
      </c>
      <c r="J47" s="604"/>
      <c r="K47" s="604"/>
      <c r="L47" s="604"/>
      <c r="M47" s="604"/>
      <c r="N47" s="604"/>
      <c r="O47" s="604"/>
      <c r="P47" s="604"/>
      <c r="Q47" s="604" t="s">
        <v>415</v>
      </c>
      <c r="R47" s="604"/>
      <c r="S47" s="604"/>
      <c r="T47" s="604"/>
      <c r="U47" s="604"/>
      <c r="V47" s="604"/>
      <c r="W47" s="604"/>
      <c r="X47" s="604"/>
      <c r="Y47" s="604" t="s">
        <v>415</v>
      </c>
      <c r="Z47" s="604"/>
      <c r="AA47" s="604"/>
      <c r="AB47" s="604"/>
      <c r="AC47" s="604"/>
      <c r="AD47" s="604"/>
      <c r="AE47" s="604"/>
      <c r="AF47" s="604"/>
      <c r="AG47" s="604" t="s">
        <v>415</v>
      </c>
      <c r="AH47" s="604"/>
      <c r="AI47" s="604"/>
      <c r="AJ47" s="604"/>
      <c r="AK47" s="604"/>
      <c r="AL47" s="604"/>
      <c r="AM47" s="604"/>
      <c r="AN47" s="604"/>
      <c r="AO47" s="604" t="s">
        <v>415</v>
      </c>
      <c r="AP47" s="604"/>
      <c r="AQ47" s="625"/>
      <c r="AR47" s="625"/>
      <c r="AS47" s="625"/>
      <c r="AT47" s="625"/>
      <c r="AU47" s="625"/>
      <c r="AV47" s="625"/>
      <c r="AW47" s="625" t="s">
        <v>415</v>
      </c>
      <c r="AX47" s="625"/>
      <c r="AY47" s="625"/>
      <c r="AZ47" s="625"/>
      <c r="BA47" s="625"/>
      <c r="BB47" s="625"/>
      <c r="BC47" s="590"/>
      <c r="BD47" s="590"/>
      <c r="BE47" s="625" t="s">
        <v>415</v>
      </c>
      <c r="BF47" s="625"/>
      <c r="BG47" s="625"/>
      <c r="BH47" s="625"/>
      <c r="BI47" s="625"/>
      <c r="BJ47" s="625"/>
      <c r="BK47" s="625"/>
      <c r="BL47" s="625"/>
      <c r="BM47" s="603" t="s">
        <v>415</v>
      </c>
      <c r="BN47" s="604"/>
      <c r="BO47" s="625"/>
      <c r="BP47" s="625"/>
      <c r="BQ47" s="625"/>
      <c r="BR47" s="625"/>
      <c r="BS47" s="625"/>
      <c r="BT47" s="625"/>
      <c r="BU47" s="605">
        <v>80</v>
      </c>
      <c r="BV47" s="601">
        <f t="shared" si="73"/>
        <v>20</v>
      </c>
      <c r="BW47" s="604" t="s">
        <v>415</v>
      </c>
      <c r="BX47" s="604" t="s">
        <v>415</v>
      </c>
      <c r="BY47" s="604" t="s">
        <v>415</v>
      </c>
      <c r="BZ47" s="629">
        <v>6</v>
      </c>
      <c r="CA47" s="629">
        <v>7</v>
      </c>
      <c r="CB47" s="629">
        <v>7</v>
      </c>
      <c r="CC47" s="605">
        <v>80</v>
      </c>
      <c r="CD47" s="601">
        <f>SUM(CE47:CJ47)</f>
        <v>43</v>
      </c>
      <c r="CE47" s="604" t="s">
        <v>415</v>
      </c>
      <c r="CF47" s="604" t="s">
        <v>415</v>
      </c>
      <c r="CG47" s="604" t="s">
        <v>415</v>
      </c>
      <c r="CH47" s="629">
        <v>12</v>
      </c>
      <c r="CI47" s="629">
        <v>11</v>
      </c>
      <c r="CJ47" s="629">
        <v>20</v>
      </c>
      <c r="CK47" s="605">
        <v>80</v>
      </c>
      <c r="CL47" s="601">
        <f>SUM(CM47:CR47)</f>
        <v>67</v>
      </c>
      <c r="CM47" s="604" t="s">
        <v>415</v>
      </c>
      <c r="CN47" s="604" t="s">
        <v>415</v>
      </c>
      <c r="CO47" s="604" t="s">
        <v>415</v>
      </c>
      <c r="CP47" s="629">
        <v>21</v>
      </c>
      <c r="CQ47" s="629">
        <v>14</v>
      </c>
      <c r="CR47" s="629">
        <v>32</v>
      </c>
      <c r="CS47" s="605">
        <v>80</v>
      </c>
      <c r="CT47" s="601">
        <f>SUM(CU47:CZ47)</f>
        <v>71</v>
      </c>
      <c r="CU47" s="604" t="s">
        <v>415</v>
      </c>
      <c r="CV47" s="604" t="s">
        <v>415</v>
      </c>
      <c r="CW47" s="604" t="s">
        <v>415</v>
      </c>
      <c r="CX47" s="629">
        <v>16</v>
      </c>
      <c r="CY47" s="629">
        <v>20</v>
      </c>
      <c r="CZ47" s="629">
        <v>35</v>
      </c>
      <c r="DA47" s="605">
        <v>80</v>
      </c>
      <c r="DB47" s="601">
        <f>SUM(DC47:DH47)</f>
        <v>88</v>
      </c>
      <c r="DC47" s="604" t="s">
        <v>416</v>
      </c>
      <c r="DD47" s="604" t="s">
        <v>416</v>
      </c>
      <c r="DE47" s="604" t="s">
        <v>416</v>
      </c>
      <c r="DF47" s="629">
        <v>20</v>
      </c>
      <c r="DG47" s="629">
        <v>20</v>
      </c>
      <c r="DH47" s="629">
        <v>48</v>
      </c>
      <c r="DI47" s="605">
        <v>80</v>
      </c>
      <c r="DJ47" s="601">
        <f>SUM(DK47:DP47)</f>
        <v>75</v>
      </c>
      <c r="DK47" s="604" t="s">
        <v>448</v>
      </c>
      <c r="DL47" s="604" t="s">
        <v>448</v>
      </c>
      <c r="DM47" s="604" t="s">
        <v>448</v>
      </c>
      <c r="DN47" s="629">
        <v>15</v>
      </c>
      <c r="DO47" s="629">
        <v>22</v>
      </c>
      <c r="DP47" s="629">
        <v>38</v>
      </c>
      <c r="DQ47" s="605">
        <v>80</v>
      </c>
      <c r="DR47" s="601">
        <f>SUM(DS47:DX47)</f>
        <v>76</v>
      </c>
      <c r="DS47" s="604" t="s">
        <v>448</v>
      </c>
      <c r="DT47" s="604" t="s">
        <v>448</v>
      </c>
      <c r="DU47" s="604" t="s">
        <v>448</v>
      </c>
      <c r="DV47" s="629">
        <v>15</v>
      </c>
      <c r="DW47" s="629">
        <v>16</v>
      </c>
      <c r="DX47" s="629">
        <v>45</v>
      </c>
      <c r="DY47" s="605">
        <v>80</v>
      </c>
      <c r="DZ47" s="601">
        <f>SUM(EA47:EF47)</f>
        <v>66</v>
      </c>
      <c r="EA47" s="604" t="s">
        <v>448</v>
      </c>
      <c r="EB47" s="604" t="s">
        <v>448</v>
      </c>
      <c r="EC47" s="604" t="s">
        <v>448</v>
      </c>
      <c r="ED47" s="629">
        <v>18</v>
      </c>
      <c r="EE47" s="629">
        <v>18</v>
      </c>
      <c r="EF47" s="629">
        <v>30</v>
      </c>
      <c r="EG47" s="605">
        <v>80</v>
      </c>
      <c r="EH47" s="601">
        <f t="shared" si="74"/>
        <v>75</v>
      </c>
      <c r="EI47" s="604" t="s">
        <v>416</v>
      </c>
      <c r="EJ47" s="604" t="s">
        <v>416</v>
      </c>
      <c r="EK47" s="604" t="s">
        <v>416</v>
      </c>
      <c r="EL47" s="629">
        <v>14</v>
      </c>
      <c r="EM47" s="629">
        <v>29</v>
      </c>
      <c r="EN47" s="629">
        <v>32</v>
      </c>
      <c r="EO47" s="605">
        <v>80</v>
      </c>
      <c r="EP47" s="601">
        <f t="shared" si="76"/>
        <v>92</v>
      </c>
      <c r="EQ47" s="604" t="s">
        <v>416</v>
      </c>
      <c r="ER47" s="604" t="s">
        <v>416</v>
      </c>
      <c r="ES47" s="604" t="s">
        <v>416</v>
      </c>
      <c r="ET47" s="629">
        <v>30</v>
      </c>
      <c r="EU47" s="629">
        <v>23</v>
      </c>
      <c r="EV47" s="629">
        <v>39</v>
      </c>
    </row>
    <row r="48" spans="2:152" ht="15" customHeight="1">
      <c r="B48" s="598"/>
      <c r="C48" s="598"/>
      <c r="D48" s="607" t="s">
        <v>458</v>
      </c>
      <c r="E48" s="629">
        <f>SUM(E40:E47)</f>
        <v>655</v>
      </c>
      <c r="F48" s="629">
        <f t="shared" ref="F48:AV48" si="77">SUM(F40:F47)</f>
        <v>597</v>
      </c>
      <c r="G48" s="629">
        <f t="shared" si="77"/>
        <v>655</v>
      </c>
      <c r="H48" s="629">
        <f t="shared" si="77"/>
        <v>560</v>
      </c>
      <c r="I48" s="629">
        <f t="shared" si="77"/>
        <v>675</v>
      </c>
      <c r="J48" s="629">
        <f t="shared" si="77"/>
        <v>589</v>
      </c>
      <c r="K48" s="629">
        <f t="shared" si="77"/>
        <v>21</v>
      </c>
      <c r="L48" s="629">
        <f t="shared" si="77"/>
        <v>78</v>
      </c>
      <c r="M48" s="629">
        <f t="shared" si="77"/>
        <v>123</v>
      </c>
      <c r="N48" s="629">
        <f t="shared" si="77"/>
        <v>154</v>
      </c>
      <c r="O48" s="629">
        <f t="shared" si="77"/>
        <v>167</v>
      </c>
      <c r="P48" s="629">
        <f t="shared" si="77"/>
        <v>46</v>
      </c>
      <c r="Q48" s="629">
        <f t="shared" si="77"/>
        <v>705</v>
      </c>
      <c r="R48" s="629">
        <f t="shared" si="77"/>
        <v>656</v>
      </c>
      <c r="S48" s="629">
        <f t="shared" si="77"/>
        <v>24</v>
      </c>
      <c r="T48" s="629">
        <f t="shared" si="77"/>
        <v>94</v>
      </c>
      <c r="U48" s="629">
        <f t="shared" si="77"/>
        <v>144</v>
      </c>
      <c r="V48" s="629">
        <f t="shared" si="77"/>
        <v>180</v>
      </c>
      <c r="W48" s="629">
        <f t="shared" si="77"/>
        <v>157</v>
      </c>
      <c r="X48" s="629">
        <f t="shared" si="77"/>
        <v>57</v>
      </c>
      <c r="Y48" s="629">
        <f t="shared" si="77"/>
        <v>705</v>
      </c>
      <c r="Z48" s="629">
        <f t="shared" si="77"/>
        <v>680</v>
      </c>
      <c r="AA48" s="629">
        <f t="shared" si="77"/>
        <v>24</v>
      </c>
      <c r="AB48" s="629">
        <f t="shared" si="77"/>
        <v>96</v>
      </c>
      <c r="AC48" s="629">
        <f t="shared" si="77"/>
        <v>148</v>
      </c>
      <c r="AD48" s="629">
        <f t="shared" si="77"/>
        <v>178</v>
      </c>
      <c r="AE48" s="629">
        <f t="shared" si="77"/>
        <v>179</v>
      </c>
      <c r="AF48" s="629">
        <f t="shared" si="77"/>
        <v>55</v>
      </c>
      <c r="AG48" s="629">
        <f t="shared" si="77"/>
        <v>705</v>
      </c>
      <c r="AH48" s="629">
        <f t="shared" si="77"/>
        <v>704</v>
      </c>
      <c r="AI48" s="629">
        <f t="shared" si="77"/>
        <v>23</v>
      </c>
      <c r="AJ48" s="629">
        <f t="shared" si="77"/>
        <v>101</v>
      </c>
      <c r="AK48" s="629">
        <f t="shared" si="77"/>
        <v>147</v>
      </c>
      <c r="AL48" s="629">
        <f t="shared" si="77"/>
        <v>167</v>
      </c>
      <c r="AM48" s="629">
        <f t="shared" si="77"/>
        <v>178</v>
      </c>
      <c r="AN48" s="629">
        <f t="shared" si="77"/>
        <v>88</v>
      </c>
      <c r="AO48" s="629">
        <f t="shared" si="77"/>
        <v>705</v>
      </c>
      <c r="AP48" s="629">
        <f t="shared" si="77"/>
        <v>691</v>
      </c>
      <c r="AQ48" s="629">
        <f t="shared" si="77"/>
        <v>31</v>
      </c>
      <c r="AR48" s="629">
        <f t="shared" si="77"/>
        <v>82</v>
      </c>
      <c r="AS48" s="629">
        <f t="shared" si="77"/>
        <v>145</v>
      </c>
      <c r="AT48" s="629">
        <f t="shared" si="77"/>
        <v>166</v>
      </c>
      <c r="AU48" s="629">
        <f t="shared" si="77"/>
        <v>163</v>
      </c>
      <c r="AV48" s="629">
        <f t="shared" si="77"/>
        <v>104</v>
      </c>
      <c r="AW48" s="629">
        <f>SUM(AW40:AW47)</f>
        <v>705</v>
      </c>
      <c r="AX48" s="629">
        <f t="shared" ref="AX48:DI48" si="78">SUM(AX40:AX47)</f>
        <v>702</v>
      </c>
      <c r="AY48" s="629">
        <f t="shared" si="78"/>
        <v>20</v>
      </c>
      <c r="AZ48" s="629">
        <f t="shared" si="78"/>
        <v>104</v>
      </c>
      <c r="BA48" s="629">
        <f t="shared" si="78"/>
        <v>136</v>
      </c>
      <c r="BB48" s="629">
        <f t="shared" si="78"/>
        <v>163</v>
      </c>
      <c r="BC48" s="629">
        <f t="shared" si="78"/>
        <v>171</v>
      </c>
      <c r="BD48" s="629">
        <f t="shared" si="78"/>
        <v>108</v>
      </c>
      <c r="BE48" s="629">
        <f t="shared" si="78"/>
        <v>705</v>
      </c>
      <c r="BF48" s="629">
        <f t="shared" si="78"/>
        <v>695</v>
      </c>
      <c r="BG48" s="629">
        <f t="shared" si="78"/>
        <v>22</v>
      </c>
      <c r="BH48" s="629">
        <f t="shared" si="78"/>
        <v>93</v>
      </c>
      <c r="BI48" s="629">
        <f t="shared" si="78"/>
        <v>145</v>
      </c>
      <c r="BJ48" s="629">
        <f t="shared" si="78"/>
        <v>157</v>
      </c>
      <c r="BK48" s="629">
        <f t="shared" si="78"/>
        <v>170</v>
      </c>
      <c r="BL48" s="629">
        <f t="shared" si="78"/>
        <v>108</v>
      </c>
      <c r="BM48" s="629">
        <f t="shared" si="78"/>
        <v>705</v>
      </c>
      <c r="BN48" s="629">
        <f t="shared" si="78"/>
        <v>670</v>
      </c>
      <c r="BO48" s="629">
        <f t="shared" si="78"/>
        <v>18</v>
      </c>
      <c r="BP48" s="629">
        <f t="shared" si="78"/>
        <v>97</v>
      </c>
      <c r="BQ48" s="629">
        <f t="shared" si="78"/>
        <v>127</v>
      </c>
      <c r="BR48" s="629">
        <f t="shared" si="78"/>
        <v>149</v>
      </c>
      <c r="BS48" s="629">
        <f t="shared" si="78"/>
        <v>156</v>
      </c>
      <c r="BT48" s="629">
        <f t="shared" si="78"/>
        <v>123</v>
      </c>
      <c r="BU48" s="629">
        <f t="shared" si="78"/>
        <v>760</v>
      </c>
      <c r="BV48" s="629">
        <f t="shared" si="78"/>
        <v>621</v>
      </c>
      <c r="BW48" s="629">
        <f t="shared" si="78"/>
        <v>12</v>
      </c>
      <c r="BX48" s="629">
        <f t="shared" si="78"/>
        <v>80</v>
      </c>
      <c r="BY48" s="629">
        <f t="shared" si="78"/>
        <v>98</v>
      </c>
      <c r="BZ48" s="629">
        <f t="shared" si="78"/>
        <v>121</v>
      </c>
      <c r="CA48" s="629">
        <f t="shared" si="78"/>
        <v>150</v>
      </c>
      <c r="CB48" s="629">
        <f t="shared" si="78"/>
        <v>160</v>
      </c>
      <c r="CC48" s="629">
        <f t="shared" si="78"/>
        <v>760</v>
      </c>
      <c r="CD48" s="629">
        <f t="shared" si="78"/>
        <v>601</v>
      </c>
      <c r="CE48" s="629">
        <f t="shared" si="78"/>
        <v>16</v>
      </c>
      <c r="CF48" s="629">
        <f t="shared" si="78"/>
        <v>72</v>
      </c>
      <c r="CG48" s="629">
        <f t="shared" si="78"/>
        <v>112</v>
      </c>
      <c r="CH48" s="629">
        <f t="shared" si="78"/>
        <v>117</v>
      </c>
      <c r="CI48" s="629">
        <f t="shared" si="78"/>
        <v>124</v>
      </c>
      <c r="CJ48" s="629">
        <f t="shared" si="78"/>
        <v>160</v>
      </c>
      <c r="CK48" s="629">
        <f t="shared" si="78"/>
        <v>760</v>
      </c>
      <c r="CL48" s="629">
        <f t="shared" si="78"/>
        <v>610</v>
      </c>
      <c r="CM48" s="629">
        <f t="shared" si="78"/>
        <v>14</v>
      </c>
      <c r="CN48" s="629">
        <f t="shared" si="78"/>
        <v>95</v>
      </c>
      <c r="CO48" s="629">
        <f t="shared" si="78"/>
        <v>104</v>
      </c>
      <c r="CP48" s="629">
        <f t="shared" si="78"/>
        <v>140</v>
      </c>
      <c r="CQ48" s="629">
        <f t="shared" si="78"/>
        <v>124</v>
      </c>
      <c r="CR48" s="629">
        <f t="shared" si="78"/>
        <v>133</v>
      </c>
      <c r="CS48" s="629">
        <f t="shared" si="78"/>
        <v>760</v>
      </c>
      <c r="CT48" s="629">
        <f t="shared" si="78"/>
        <v>594</v>
      </c>
      <c r="CU48" s="629">
        <f t="shared" si="78"/>
        <v>18</v>
      </c>
      <c r="CV48" s="629">
        <f t="shared" si="78"/>
        <v>80</v>
      </c>
      <c r="CW48" s="629">
        <f t="shared" si="78"/>
        <v>122</v>
      </c>
      <c r="CX48" s="629">
        <f t="shared" si="78"/>
        <v>105</v>
      </c>
      <c r="CY48" s="629">
        <f t="shared" si="78"/>
        <v>140</v>
      </c>
      <c r="CZ48" s="629">
        <f t="shared" si="78"/>
        <v>129</v>
      </c>
      <c r="DA48" s="629">
        <f t="shared" si="78"/>
        <v>760</v>
      </c>
      <c r="DB48" s="630">
        <f>SUM(DB40:DB47)</f>
        <v>555</v>
      </c>
      <c r="DC48" s="629">
        <f t="shared" si="78"/>
        <v>9</v>
      </c>
      <c r="DD48" s="629">
        <f t="shared" si="78"/>
        <v>64</v>
      </c>
      <c r="DE48" s="629">
        <f t="shared" si="78"/>
        <v>91</v>
      </c>
      <c r="DF48" s="629">
        <f t="shared" si="78"/>
        <v>133</v>
      </c>
      <c r="DG48" s="629">
        <f t="shared" si="78"/>
        <v>108</v>
      </c>
      <c r="DH48" s="629">
        <f t="shared" si="78"/>
        <v>150</v>
      </c>
      <c r="DI48" s="629">
        <f t="shared" si="78"/>
        <v>760</v>
      </c>
      <c r="DJ48" s="630">
        <f>SUM(DJ40:DJ47)</f>
        <v>578</v>
      </c>
      <c r="DK48" s="629">
        <f t="shared" ref="DK48:EG48" si="79">SUM(DK40:DK47)</f>
        <v>20</v>
      </c>
      <c r="DL48" s="629">
        <f t="shared" si="79"/>
        <v>90</v>
      </c>
      <c r="DM48" s="629">
        <f t="shared" si="79"/>
        <v>93</v>
      </c>
      <c r="DN48" s="629">
        <f t="shared" si="79"/>
        <v>115</v>
      </c>
      <c r="DO48" s="629">
        <f t="shared" si="79"/>
        <v>141</v>
      </c>
      <c r="DP48" s="629">
        <f t="shared" si="79"/>
        <v>119</v>
      </c>
      <c r="DQ48" s="629">
        <f t="shared" si="79"/>
        <v>760</v>
      </c>
      <c r="DR48" s="630">
        <f>SUM(DR40:DR47)</f>
        <v>557</v>
      </c>
      <c r="DS48" s="629">
        <f t="shared" ref="DS48:DY48" si="80">SUM(DS40:DS47)</f>
        <v>15</v>
      </c>
      <c r="DT48" s="629">
        <f t="shared" si="80"/>
        <v>65</v>
      </c>
      <c r="DU48" s="629">
        <f t="shared" si="80"/>
        <v>108</v>
      </c>
      <c r="DV48" s="629">
        <f t="shared" si="80"/>
        <v>107</v>
      </c>
      <c r="DW48" s="629">
        <f t="shared" si="80"/>
        <v>120</v>
      </c>
      <c r="DX48" s="629">
        <f t="shared" si="80"/>
        <v>142</v>
      </c>
      <c r="DY48" s="629">
        <f t="shared" si="80"/>
        <v>760</v>
      </c>
      <c r="DZ48" s="630">
        <f>SUM(DZ40:DZ47)</f>
        <v>535</v>
      </c>
      <c r="EA48" s="629">
        <f t="shared" ref="EA48:EF48" si="81">SUM(EA40:EA47)</f>
        <v>15</v>
      </c>
      <c r="EB48" s="629">
        <f t="shared" si="81"/>
        <v>91</v>
      </c>
      <c r="EC48" s="629">
        <f t="shared" si="81"/>
        <v>76</v>
      </c>
      <c r="ED48" s="629">
        <f t="shared" si="81"/>
        <v>120</v>
      </c>
      <c r="EE48" s="629">
        <f t="shared" si="81"/>
        <v>111</v>
      </c>
      <c r="EF48" s="629">
        <f t="shared" si="81"/>
        <v>122</v>
      </c>
      <c r="EG48" s="629">
        <f t="shared" si="79"/>
        <v>760</v>
      </c>
      <c r="EH48" s="630">
        <f>SUM(EH40:EH47)</f>
        <v>544</v>
      </c>
      <c r="EI48" s="629">
        <f t="shared" ref="EI48:EO48" si="82">SUM(EI40:EI47)</f>
        <v>16</v>
      </c>
      <c r="EJ48" s="629">
        <f t="shared" si="82"/>
        <v>93</v>
      </c>
      <c r="EK48" s="629">
        <f t="shared" si="82"/>
        <v>117</v>
      </c>
      <c r="EL48" s="629">
        <f t="shared" si="82"/>
        <v>86</v>
      </c>
      <c r="EM48" s="629">
        <f t="shared" si="82"/>
        <v>122</v>
      </c>
      <c r="EN48" s="629">
        <f t="shared" si="82"/>
        <v>110</v>
      </c>
      <c r="EO48" s="629">
        <f t="shared" si="82"/>
        <v>760</v>
      </c>
      <c r="EP48" s="630">
        <f>SUM(EP40:EP47)</f>
        <v>575</v>
      </c>
      <c r="EQ48" s="630">
        <f>SUM(EQ40:EQ47)</f>
        <v>16</v>
      </c>
      <c r="ER48" s="629">
        <f t="shared" ref="ER48:EV48" si="83">SUM(ER40:ER47)</f>
        <v>103</v>
      </c>
      <c r="ES48" s="629">
        <f t="shared" si="83"/>
        <v>103</v>
      </c>
      <c r="ET48" s="629">
        <f t="shared" si="83"/>
        <v>130</v>
      </c>
      <c r="EU48" s="629">
        <f t="shared" si="83"/>
        <v>96</v>
      </c>
      <c r="EV48" s="629">
        <f t="shared" si="83"/>
        <v>127</v>
      </c>
    </row>
    <row r="49" spans="2:152" ht="15" customHeight="1">
      <c r="B49" s="598"/>
      <c r="C49" s="598" t="s">
        <v>459</v>
      </c>
      <c r="D49" s="599" t="s">
        <v>491</v>
      </c>
      <c r="E49" s="600">
        <v>60</v>
      </c>
      <c r="F49" s="600">
        <v>65</v>
      </c>
      <c r="G49" s="600">
        <v>60</v>
      </c>
      <c r="H49" s="600">
        <v>67</v>
      </c>
      <c r="I49" s="600">
        <v>60</v>
      </c>
      <c r="J49" s="601">
        <f>SUM(K49:P49)</f>
        <v>69</v>
      </c>
      <c r="K49" s="590">
        <v>5</v>
      </c>
      <c r="L49" s="590">
        <v>10</v>
      </c>
      <c r="M49" s="590">
        <v>18</v>
      </c>
      <c r="N49" s="590">
        <v>19</v>
      </c>
      <c r="O49" s="590">
        <v>17</v>
      </c>
      <c r="P49" s="590">
        <v>0</v>
      </c>
      <c r="Q49" s="600">
        <v>60</v>
      </c>
      <c r="R49" s="601">
        <f>SUM(S49:X49)</f>
        <v>67</v>
      </c>
      <c r="S49" s="590">
        <v>4</v>
      </c>
      <c r="T49" s="590">
        <v>12</v>
      </c>
      <c r="U49" s="590">
        <v>17</v>
      </c>
      <c r="V49" s="590">
        <v>17</v>
      </c>
      <c r="W49" s="590">
        <v>17</v>
      </c>
      <c r="X49" s="590">
        <v>0</v>
      </c>
      <c r="Y49" s="600">
        <v>60</v>
      </c>
      <c r="Z49" s="601">
        <f>SUM(AA49:AF49)</f>
        <v>66</v>
      </c>
      <c r="AA49" s="590">
        <v>7</v>
      </c>
      <c r="AB49" s="590">
        <v>12</v>
      </c>
      <c r="AC49" s="590">
        <v>13</v>
      </c>
      <c r="AD49" s="590">
        <v>16</v>
      </c>
      <c r="AE49" s="590">
        <v>16</v>
      </c>
      <c r="AF49" s="590">
        <v>2</v>
      </c>
      <c r="AG49" s="600">
        <v>60</v>
      </c>
      <c r="AH49" s="601">
        <f>SUM(AI49:AN49)</f>
        <v>79</v>
      </c>
      <c r="AI49" s="590">
        <v>4</v>
      </c>
      <c r="AJ49" s="590">
        <v>24</v>
      </c>
      <c r="AK49" s="590">
        <v>19</v>
      </c>
      <c r="AL49" s="590">
        <v>16</v>
      </c>
      <c r="AM49" s="590">
        <v>13</v>
      </c>
      <c r="AN49" s="590">
        <v>3</v>
      </c>
      <c r="AO49" s="600">
        <v>80</v>
      </c>
      <c r="AP49" s="601">
        <f>SUM(AQ49:AV49)</f>
        <v>87</v>
      </c>
      <c r="AQ49" s="590">
        <v>4</v>
      </c>
      <c r="AR49" s="590">
        <v>19</v>
      </c>
      <c r="AS49" s="590">
        <v>30</v>
      </c>
      <c r="AT49" s="590">
        <v>17</v>
      </c>
      <c r="AU49" s="590">
        <v>17</v>
      </c>
      <c r="AV49" s="590">
        <v>0</v>
      </c>
      <c r="AW49" s="600">
        <v>80</v>
      </c>
      <c r="AX49" s="601">
        <f>SUM(AY49:BD49)</f>
        <v>89</v>
      </c>
      <c r="AY49" s="590">
        <v>3</v>
      </c>
      <c r="AZ49" s="590">
        <v>13</v>
      </c>
      <c r="BA49" s="590">
        <v>21</v>
      </c>
      <c r="BB49" s="590">
        <v>28</v>
      </c>
      <c r="BC49" s="590">
        <v>17</v>
      </c>
      <c r="BD49" s="590">
        <v>7</v>
      </c>
      <c r="BE49" s="600">
        <v>80</v>
      </c>
      <c r="BF49" s="601">
        <f>SUM(BG49:BL49)</f>
        <v>85</v>
      </c>
      <c r="BG49" s="590">
        <v>4</v>
      </c>
      <c r="BH49" s="590">
        <v>13</v>
      </c>
      <c r="BI49" s="590">
        <v>16</v>
      </c>
      <c r="BJ49" s="590">
        <v>21</v>
      </c>
      <c r="BK49" s="590">
        <v>27</v>
      </c>
      <c r="BL49" s="590">
        <v>4</v>
      </c>
      <c r="BM49" s="600">
        <v>80</v>
      </c>
      <c r="BN49" s="601">
        <f>SUM(BO49:BT49)</f>
        <v>88</v>
      </c>
      <c r="BO49" s="590">
        <v>3</v>
      </c>
      <c r="BP49" s="590">
        <v>15</v>
      </c>
      <c r="BQ49" s="590">
        <v>16</v>
      </c>
      <c r="BR49" s="590">
        <v>17</v>
      </c>
      <c r="BS49" s="590">
        <v>26</v>
      </c>
      <c r="BT49" s="590">
        <v>11</v>
      </c>
      <c r="BU49" s="600">
        <v>80</v>
      </c>
      <c r="BV49" s="601">
        <f>SUM(BW49:CB49)</f>
        <v>84</v>
      </c>
      <c r="BW49" s="590">
        <v>4</v>
      </c>
      <c r="BX49" s="590">
        <v>22</v>
      </c>
      <c r="BY49" s="590">
        <v>22</v>
      </c>
      <c r="BZ49" s="590">
        <v>10</v>
      </c>
      <c r="CA49" s="590">
        <v>15</v>
      </c>
      <c r="CB49" s="590">
        <v>11</v>
      </c>
      <c r="CC49" s="600">
        <v>80</v>
      </c>
      <c r="CD49" s="601">
        <f>SUM(CE49:CJ49)</f>
        <v>85</v>
      </c>
      <c r="CE49" s="590">
        <v>5</v>
      </c>
      <c r="CF49" s="590">
        <v>19</v>
      </c>
      <c r="CG49" s="590">
        <v>24</v>
      </c>
      <c r="CH49" s="590">
        <v>21</v>
      </c>
      <c r="CI49" s="590">
        <v>11</v>
      </c>
      <c r="CJ49" s="590">
        <v>5</v>
      </c>
      <c r="CK49" s="600">
        <v>80</v>
      </c>
      <c r="CL49" s="601">
        <f>SUM(CM49:CR49)</f>
        <v>92</v>
      </c>
      <c r="CM49" s="590">
        <v>2</v>
      </c>
      <c r="CN49" s="590">
        <v>20</v>
      </c>
      <c r="CO49" s="590">
        <v>26</v>
      </c>
      <c r="CP49" s="590">
        <v>22</v>
      </c>
      <c r="CQ49" s="590">
        <v>19</v>
      </c>
      <c r="CR49" s="590">
        <v>3</v>
      </c>
      <c r="CS49" s="600">
        <v>90</v>
      </c>
      <c r="CT49" s="601">
        <f>SUM(CU49:CZ49)</f>
        <v>105</v>
      </c>
      <c r="CU49" s="590">
        <v>1</v>
      </c>
      <c r="CV49" s="590">
        <v>16</v>
      </c>
      <c r="CW49" s="590">
        <v>23</v>
      </c>
      <c r="CX49" s="590">
        <v>26</v>
      </c>
      <c r="CY49" s="590">
        <v>21</v>
      </c>
      <c r="CZ49" s="590">
        <v>18</v>
      </c>
      <c r="DA49" s="600">
        <v>90</v>
      </c>
      <c r="DB49" s="601">
        <f>SUM(DC49:DH49)</f>
        <v>101</v>
      </c>
      <c r="DC49" s="590">
        <v>3</v>
      </c>
      <c r="DD49" s="590">
        <v>11</v>
      </c>
      <c r="DE49" s="590">
        <v>20</v>
      </c>
      <c r="DF49" s="590">
        <v>24</v>
      </c>
      <c r="DG49" s="590">
        <v>26</v>
      </c>
      <c r="DH49" s="590">
        <v>17</v>
      </c>
      <c r="DI49" s="600">
        <v>90</v>
      </c>
      <c r="DJ49" s="601">
        <f>SUM(DK49:DP49)</f>
        <v>104</v>
      </c>
      <c r="DK49" s="590">
        <v>2</v>
      </c>
      <c r="DL49" s="590">
        <v>19</v>
      </c>
      <c r="DM49" s="590">
        <v>13</v>
      </c>
      <c r="DN49" s="590">
        <v>23</v>
      </c>
      <c r="DO49" s="590">
        <v>24</v>
      </c>
      <c r="DP49" s="590">
        <v>23</v>
      </c>
      <c r="DQ49" s="600">
        <v>90</v>
      </c>
      <c r="DR49" s="601">
        <f t="shared" ref="DR49:DR51" si="84">SUM(DS49:DX49)</f>
        <v>98</v>
      </c>
      <c r="DS49" s="590">
        <v>3</v>
      </c>
      <c r="DT49" s="590">
        <v>16</v>
      </c>
      <c r="DU49" s="590">
        <v>19</v>
      </c>
      <c r="DV49" s="590">
        <v>14</v>
      </c>
      <c r="DW49" s="590">
        <v>22</v>
      </c>
      <c r="DX49" s="590">
        <v>24</v>
      </c>
      <c r="DY49" s="600">
        <v>90</v>
      </c>
      <c r="DZ49" s="601">
        <f t="shared" ref="DZ49:DZ51" si="85">SUM(EA49:EF49)</f>
        <v>99</v>
      </c>
      <c r="EA49" s="590">
        <v>2</v>
      </c>
      <c r="EB49" s="590">
        <v>15</v>
      </c>
      <c r="EC49" s="590">
        <v>24</v>
      </c>
      <c r="ED49" s="590">
        <v>19</v>
      </c>
      <c r="EE49" s="590">
        <v>17</v>
      </c>
      <c r="EF49" s="590">
        <v>22</v>
      </c>
      <c r="EG49" s="600">
        <v>90</v>
      </c>
      <c r="EH49" s="601">
        <f t="shared" si="74"/>
        <v>90</v>
      </c>
      <c r="EI49" s="590">
        <v>0</v>
      </c>
      <c r="EJ49" s="590">
        <v>15</v>
      </c>
      <c r="EK49" s="590">
        <v>17</v>
      </c>
      <c r="EL49" s="590">
        <v>25</v>
      </c>
      <c r="EM49" s="590">
        <v>17</v>
      </c>
      <c r="EN49" s="590">
        <v>16</v>
      </c>
      <c r="EO49" s="600">
        <v>90</v>
      </c>
      <c r="EP49" s="601">
        <f t="shared" ref="EP49:EP51" si="86">SUM(EQ49:EV49)</f>
        <v>92</v>
      </c>
      <c r="EQ49" s="590">
        <v>2</v>
      </c>
      <c r="ER49" s="590">
        <v>15</v>
      </c>
      <c r="ES49" s="590">
        <v>16</v>
      </c>
      <c r="ET49" s="590">
        <v>18</v>
      </c>
      <c r="EU49" s="590">
        <v>24</v>
      </c>
      <c r="EV49" s="590">
        <v>17</v>
      </c>
    </row>
    <row r="50" spans="2:152" ht="15" customHeight="1">
      <c r="B50" s="598"/>
      <c r="C50" s="598"/>
      <c r="D50" s="599" t="s">
        <v>492</v>
      </c>
      <c r="E50" s="600">
        <v>90</v>
      </c>
      <c r="F50" s="600">
        <v>93</v>
      </c>
      <c r="G50" s="600">
        <v>90</v>
      </c>
      <c r="H50" s="600">
        <v>82</v>
      </c>
      <c r="I50" s="600">
        <v>90</v>
      </c>
      <c r="J50" s="601">
        <f>SUM(K50:P50)</f>
        <v>78</v>
      </c>
      <c r="K50" s="590">
        <v>2</v>
      </c>
      <c r="L50" s="590">
        <v>16</v>
      </c>
      <c r="M50" s="590">
        <v>12</v>
      </c>
      <c r="N50" s="590">
        <v>17</v>
      </c>
      <c r="O50" s="590">
        <v>21</v>
      </c>
      <c r="P50" s="590">
        <v>10</v>
      </c>
      <c r="Q50" s="600">
        <v>90</v>
      </c>
      <c r="R50" s="601">
        <f>SUM(S50:X50)</f>
        <v>90</v>
      </c>
      <c r="S50" s="590">
        <v>8</v>
      </c>
      <c r="T50" s="590">
        <v>14</v>
      </c>
      <c r="U50" s="590">
        <v>25</v>
      </c>
      <c r="V50" s="590">
        <v>17</v>
      </c>
      <c r="W50" s="590">
        <v>21</v>
      </c>
      <c r="X50" s="590">
        <v>5</v>
      </c>
      <c r="Y50" s="600">
        <v>90</v>
      </c>
      <c r="Z50" s="601">
        <f>SUM(AA50:AF50)</f>
        <v>77</v>
      </c>
      <c r="AA50" s="590">
        <v>5</v>
      </c>
      <c r="AB50" s="590">
        <v>11</v>
      </c>
      <c r="AC50" s="590">
        <v>15</v>
      </c>
      <c r="AD50" s="590">
        <v>23</v>
      </c>
      <c r="AE50" s="590">
        <v>17</v>
      </c>
      <c r="AF50" s="590">
        <v>6</v>
      </c>
      <c r="AG50" s="600">
        <v>90</v>
      </c>
      <c r="AH50" s="601">
        <f>SUM(AI50:AN50)</f>
        <v>74</v>
      </c>
      <c r="AI50" s="590">
        <v>4</v>
      </c>
      <c r="AJ50" s="590">
        <v>14</v>
      </c>
      <c r="AK50" s="590">
        <v>18</v>
      </c>
      <c r="AL50" s="590">
        <v>14</v>
      </c>
      <c r="AM50" s="590">
        <v>22</v>
      </c>
      <c r="AN50" s="590">
        <v>2</v>
      </c>
      <c r="AO50" s="600">
        <v>90</v>
      </c>
      <c r="AP50" s="601">
        <f>SUM(AQ50:AV50)</f>
        <v>73</v>
      </c>
      <c r="AQ50" s="590">
        <v>1</v>
      </c>
      <c r="AR50" s="590">
        <v>13</v>
      </c>
      <c r="AS50" s="590">
        <v>18</v>
      </c>
      <c r="AT50" s="590">
        <v>19</v>
      </c>
      <c r="AU50" s="590">
        <v>13</v>
      </c>
      <c r="AV50" s="590">
        <v>9</v>
      </c>
      <c r="AW50" s="600">
        <v>90</v>
      </c>
      <c r="AX50" s="601">
        <f>SUM(AY50:BD50)</f>
        <v>80</v>
      </c>
      <c r="AY50" s="590">
        <v>5</v>
      </c>
      <c r="AZ50" s="590">
        <v>10</v>
      </c>
      <c r="BA50" s="590">
        <v>20</v>
      </c>
      <c r="BB50" s="590">
        <v>18</v>
      </c>
      <c r="BC50" s="590">
        <v>17</v>
      </c>
      <c r="BD50" s="590">
        <v>10</v>
      </c>
      <c r="BE50" s="600">
        <v>90</v>
      </c>
      <c r="BF50" s="601">
        <f>SUM(BG50:BL50)</f>
        <v>83</v>
      </c>
      <c r="BG50" s="590">
        <v>6</v>
      </c>
      <c r="BH50" s="590">
        <v>14</v>
      </c>
      <c r="BI50" s="590">
        <v>15</v>
      </c>
      <c r="BJ50" s="590">
        <v>22</v>
      </c>
      <c r="BK50" s="590">
        <v>17</v>
      </c>
      <c r="BL50" s="590">
        <v>9</v>
      </c>
      <c r="BM50" s="600">
        <v>90</v>
      </c>
      <c r="BN50" s="601">
        <f>SUM(BO50:BT50)</f>
        <v>97</v>
      </c>
      <c r="BO50" s="590">
        <v>4</v>
      </c>
      <c r="BP50" s="590">
        <v>14</v>
      </c>
      <c r="BQ50" s="590">
        <v>18</v>
      </c>
      <c r="BR50" s="590">
        <v>23</v>
      </c>
      <c r="BS50" s="590">
        <v>23</v>
      </c>
      <c r="BT50" s="590">
        <v>15</v>
      </c>
      <c r="BU50" s="600">
        <v>90</v>
      </c>
      <c r="BV50" s="601">
        <f>SUM(BW50:CB50)</f>
        <v>88</v>
      </c>
      <c r="BW50" s="590">
        <v>6</v>
      </c>
      <c r="BX50" s="590">
        <v>21</v>
      </c>
      <c r="BY50" s="590">
        <v>19</v>
      </c>
      <c r="BZ50" s="590">
        <v>11</v>
      </c>
      <c r="CA50" s="590">
        <v>18</v>
      </c>
      <c r="CB50" s="590">
        <v>13</v>
      </c>
      <c r="CC50" s="600">
        <v>90</v>
      </c>
      <c r="CD50" s="601">
        <f>SUM(CE50:CJ50)</f>
        <v>88</v>
      </c>
      <c r="CE50" s="590">
        <v>5</v>
      </c>
      <c r="CF50" s="590">
        <v>19</v>
      </c>
      <c r="CG50" s="590">
        <v>19</v>
      </c>
      <c r="CH50" s="590">
        <v>17</v>
      </c>
      <c r="CI50" s="590">
        <v>11</v>
      </c>
      <c r="CJ50" s="590">
        <v>17</v>
      </c>
      <c r="CK50" s="600">
        <v>90</v>
      </c>
      <c r="CL50" s="601">
        <f>SUM(CM50:CR50)</f>
        <v>90</v>
      </c>
      <c r="CM50" s="590">
        <v>5</v>
      </c>
      <c r="CN50" s="590">
        <v>17</v>
      </c>
      <c r="CO50" s="590">
        <v>22</v>
      </c>
      <c r="CP50" s="590">
        <v>21</v>
      </c>
      <c r="CQ50" s="590">
        <v>16</v>
      </c>
      <c r="CR50" s="590">
        <v>9</v>
      </c>
      <c r="CS50" s="600">
        <v>140</v>
      </c>
      <c r="CT50" s="601">
        <f>SUM(CU50:CZ50)</f>
        <v>124</v>
      </c>
      <c r="CU50" s="590">
        <v>5</v>
      </c>
      <c r="CV50" s="590">
        <v>29</v>
      </c>
      <c r="CW50" s="590">
        <v>28</v>
      </c>
      <c r="CX50" s="590">
        <v>25</v>
      </c>
      <c r="CY50" s="590">
        <v>21</v>
      </c>
      <c r="CZ50" s="590">
        <v>16</v>
      </c>
      <c r="DA50" s="600">
        <v>140</v>
      </c>
      <c r="DB50" s="601">
        <f>SUM(DC50:DH50)</f>
        <v>136</v>
      </c>
      <c r="DC50" s="590">
        <v>5</v>
      </c>
      <c r="DD50" s="590">
        <v>22</v>
      </c>
      <c r="DE50" s="590">
        <v>31</v>
      </c>
      <c r="DF50" s="590">
        <v>30</v>
      </c>
      <c r="DG50" s="590">
        <v>25</v>
      </c>
      <c r="DH50" s="590">
        <v>23</v>
      </c>
      <c r="DI50" s="600">
        <v>140</v>
      </c>
      <c r="DJ50" s="601">
        <f>SUM(DK50:DP50)</f>
        <v>134</v>
      </c>
      <c r="DK50" s="590">
        <v>3</v>
      </c>
      <c r="DL50" s="590">
        <v>22</v>
      </c>
      <c r="DM50" s="590">
        <v>29</v>
      </c>
      <c r="DN50" s="590">
        <v>27</v>
      </c>
      <c r="DO50" s="590">
        <v>29</v>
      </c>
      <c r="DP50" s="590">
        <v>24</v>
      </c>
      <c r="DQ50" s="600">
        <v>140</v>
      </c>
      <c r="DR50" s="601">
        <f t="shared" si="84"/>
        <v>139</v>
      </c>
      <c r="DS50" s="590">
        <v>1</v>
      </c>
      <c r="DT50" s="590">
        <v>21</v>
      </c>
      <c r="DU50" s="590">
        <v>28</v>
      </c>
      <c r="DV50" s="590">
        <v>30</v>
      </c>
      <c r="DW50" s="590">
        <v>28</v>
      </c>
      <c r="DX50" s="590">
        <v>31</v>
      </c>
      <c r="DY50" s="600">
        <v>140</v>
      </c>
      <c r="DZ50" s="601">
        <f t="shared" si="85"/>
        <v>136</v>
      </c>
      <c r="EA50" s="590">
        <v>3</v>
      </c>
      <c r="EB50" s="590">
        <v>17</v>
      </c>
      <c r="EC50" s="590">
        <v>29</v>
      </c>
      <c r="ED50" s="590">
        <v>29</v>
      </c>
      <c r="EE50" s="590">
        <v>30</v>
      </c>
      <c r="EF50" s="590">
        <v>28</v>
      </c>
      <c r="EG50" s="600">
        <v>140</v>
      </c>
      <c r="EH50" s="601">
        <f t="shared" si="74"/>
        <v>127</v>
      </c>
      <c r="EI50" s="590">
        <v>2</v>
      </c>
      <c r="EJ50" s="590">
        <v>15</v>
      </c>
      <c r="EK50" s="590">
        <v>24</v>
      </c>
      <c r="EL50" s="590">
        <v>28</v>
      </c>
      <c r="EM50" s="590">
        <v>28</v>
      </c>
      <c r="EN50" s="590">
        <v>30</v>
      </c>
      <c r="EO50" s="600">
        <v>140</v>
      </c>
      <c r="EP50" s="601">
        <f t="shared" si="86"/>
        <v>119</v>
      </c>
      <c r="EQ50" s="590">
        <v>4</v>
      </c>
      <c r="ER50" s="590">
        <v>14</v>
      </c>
      <c r="ES50" s="590">
        <v>24</v>
      </c>
      <c r="ET50" s="590">
        <v>27</v>
      </c>
      <c r="EU50" s="590">
        <v>23</v>
      </c>
      <c r="EV50" s="590">
        <v>27</v>
      </c>
    </row>
    <row r="51" spans="2:152" ht="15" customHeight="1">
      <c r="B51" s="598"/>
      <c r="C51" s="598"/>
      <c r="D51" s="599" t="s">
        <v>493</v>
      </c>
      <c r="E51" s="604" t="s">
        <v>415</v>
      </c>
      <c r="F51" s="604"/>
      <c r="G51" s="604"/>
      <c r="H51" s="604"/>
      <c r="I51" s="604" t="s">
        <v>415</v>
      </c>
      <c r="J51" s="604"/>
      <c r="K51" s="604"/>
      <c r="L51" s="604"/>
      <c r="M51" s="604"/>
      <c r="N51" s="604"/>
      <c r="O51" s="604"/>
      <c r="P51" s="604"/>
      <c r="Q51" s="604" t="s">
        <v>415</v>
      </c>
      <c r="R51" s="604"/>
      <c r="S51" s="604"/>
      <c r="T51" s="604"/>
      <c r="U51" s="604"/>
      <c r="V51" s="604"/>
      <c r="W51" s="604"/>
      <c r="X51" s="604"/>
      <c r="Y51" s="604" t="s">
        <v>415</v>
      </c>
      <c r="Z51" s="604"/>
      <c r="AA51" s="604"/>
      <c r="AB51" s="604"/>
      <c r="AC51" s="604"/>
      <c r="AD51" s="604"/>
      <c r="AE51" s="604"/>
      <c r="AF51" s="604"/>
      <c r="AG51" s="604" t="s">
        <v>415</v>
      </c>
      <c r="AH51" s="601"/>
      <c r="AI51" s="590"/>
      <c r="AJ51" s="590"/>
      <c r="AK51" s="590"/>
      <c r="AL51" s="590"/>
      <c r="AM51" s="590"/>
      <c r="AN51" s="590"/>
      <c r="AO51" s="603" t="s">
        <v>415</v>
      </c>
      <c r="AP51" s="604"/>
      <c r="AQ51" s="625"/>
      <c r="AR51" s="625"/>
      <c r="AS51" s="625"/>
      <c r="AT51" s="625"/>
      <c r="AU51" s="625"/>
      <c r="AV51" s="625"/>
      <c r="AW51" s="625" t="s">
        <v>415</v>
      </c>
      <c r="AX51" s="625"/>
      <c r="AY51" s="625"/>
      <c r="AZ51" s="625"/>
      <c r="BA51" s="625"/>
      <c r="BB51" s="625"/>
      <c r="BC51" s="590"/>
      <c r="BD51" s="590"/>
      <c r="BE51" s="625" t="s">
        <v>415</v>
      </c>
      <c r="BF51" s="625"/>
      <c r="BG51" s="625"/>
      <c r="BH51" s="625"/>
      <c r="BI51" s="625"/>
      <c r="BJ51" s="625"/>
      <c r="BK51" s="625"/>
      <c r="BL51" s="625"/>
      <c r="BM51" s="603" t="s">
        <v>415</v>
      </c>
      <c r="BN51" s="604"/>
      <c r="BO51" s="625"/>
      <c r="BP51" s="625"/>
      <c r="BQ51" s="625"/>
      <c r="BR51" s="625"/>
      <c r="BS51" s="625"/>
      <c r="BT51" s="625"/>
      <c r="BU51" s="600">
        <v>180</v>
      </c>
      <c r="BV51" s="601">
        <f>SUM(BW51:CB51)</f>
        <v>141</v>
      </c>
      <c r="BW51" s="590">
        <v>8</v>
      </c>
      <c r="BX51" s="590">
        <v>26</v>
      </c>
      <c r="BY51" s="590">
        <v>43</v>
      </c>
      <c r="BZ51" s="590">
        <v>35</v>
      </c>
      <c r="CA51" s="590">
        <v>15</v>
      </c>
      <c r="CB51" s="590">
        <v>14</v>
      </c>
      <c r="CC51" s="600">
        <v>180</v>
      </c>
      <c r="CD51" s="601">
        <f>SUM(CE51:CJ51)</f>
        <v>167</v>
      </c>
      <c r="CE51" s="590">
        <v>6</v>
      </c>
      <c r="CF51" s="590">
        <v>31</v>
      </c>
      <c r="CG51" s="590">
        <v>39</v>
      </c>
      <c r="CH51" s="590">
        <v>41</v>
      </c>
      <c r="CI51" s="590">
        <v>36</v>
      </c>
      <c r="CJ51" s="590">
        <v>14</v>
      </c>
      <c r="CK51" s="600">
        <v>180</v>
      </c>
      <c r="CL51" s="601">
        <f>SUM(CM51:CR51)</f>
        <v>190</v>
      </c>
      <c r="CM51" s="590">
        <v>3</v>
      </c>
      <c r="CN51" s="590">
        <v>30</v>
      </c>
      <c r="CO51" s="590">
        <v>43</v>
      </c>
      <c r="CP51" s="590">
        <v>39</v>
      </c>
      <c r="CQ51" s="590">
        <v>39</v>
      </c>
      <c r="CR51" s="590">
        <v>36</v>
      </c>
      <c r="CS51" s="600">
        <v>180</v>
      </c>
      <c r="CT51" s="601">
        <f>SUM(CU51:CZ51)</f>
        <v>191</v>
      </c>
      <c r="CU51" s="590">
        <v>6</v>
      </c>
      <c r="CV51" s="590">
        <v>30</v>
      </c>
      <c r="CW51" s="590">
        <v>37</v>
      </c>
      <c r="CX51" s="590">
        <v>46</v>
      </c>
      <c r="CY51" s="590">
        <v>36</v>
      </c>
      <c r="CZ51" s="590">
        <v>36</v>
      </c>
      <c r="DA51" s="600">
        <v>180</v>
      </c>
      <c r="DB51" s="601">
        <f>SUM(DC51:DH51)</f>
        <v>188</v>
      </c>
      <c r="DC51" s="590">
        <v>5</v>
      </c>
      <c r="DD51" s="590">
        <v>31</v>
      </c>
      <c r="DE51" s="590">
        <v>38</v>
      </c>
      <c r="DF51" s="590">
        <v>36</v>
      </c>
      <c r="DG51" s="590">
        <v>44</v>
      </c>
      <c r="DH51" s="590">
        <v>34</v>
      </c>
      <c r="DI51" s="600">
        <v>180</v>
      </c>
      <c r="DJ51" s="601">
        <f>SUM(DK51:DP51)</f>
        <v>184</v>
      </c>
      <c r="DK51" s="590">
        <v>5</v>
      </c>
      <c r="DL51" s="590">
        <v>32</v>
      </c>
      <c r="DM51" s="590">
        <v>34</v>
      </c>
      <c r="DN51" s="590">
        <v>35</v>
      </c>
      <c r="DO51" s="590">
        <v>35</v>
      </c>
      <c r="DP51" s="590">
        <v>43</v>
      </c>
      <c r="DQ51" s="600">
        <v>180</v>
      </c>
      <c r="DR51" s="601">
        <f t="shared" si="84"/>
        <v>157</v>
      </c>
      <c r="DS51" s="590">
        <v>2</v>
      </c>
      <c r="DT51" s="590">
        <v>25</v>
      </c>
      <c r="DU51" s="590">
        <v>33</v>
      </c>
      <c r="DV51" s="590">
        <v>32</v>
      </c>
      <c r="DW51" s="590">
        <v>33</v>
      </c>
      <c r="DX51" s="590">
        <v>32</v>
      </c>
      <c r="DY51" s="600">
        <v>180</v>
      </c>
      <c r="DZ51" s="601">
        <f t="shared" si="85"/>
        <v>156</v>
      </c>
      <c r="EA51" s="590">
        <v>4</v>
      </c>
      <c r="EB51" s="590">
        <v>25</v>
      </c>
      <c r="EC51" s="590">
        <v>31</v>
      </c>
      <c r="ED51" s="590">
        <v>35</v>
      </c>
      <c r="EE51" s="590">
        <v>32</v>
      </c>
      <c r="EF51" s="590">
        <v>29</v>
      </c>
      <c r="EG51" s="600">
        <v>180</v>
      </c>
      <c r="EH51" s="601">
        <f t="shared" si="74"/>
        <v>153</v>
      </c>
      <c r="EI51" s="590">
        <v>4</v>
      </c>
      <c r="EJ51" s="590">
        <v>23</v>
      </c>
      <c r="EK51" s="590">
        <v>29</v>
      </c>
      <c r="EL51" s="590">
        <v>30</v>
      </c>
      <c r="EM51" s="590">
        <v>35</v>
      </c>
      <c r="EN51" s="590">
        <v>32</v>
      </c>
      <c r="EO51" s="600">
        <v>180</v>
      </c>
      <c r="EP51" s="601">
        <f t="shared" si="86"/>
        <v>148</v>
      </c>
      <c r="EQ51" s="590">
        <v>4</v>
      </c>
      <c r="ER51" s="590">
        <v>22</v>
      </c>
      <c r="ES51" s="590">
        <v>30</v>
      </c>
      <c r="ET51" s="590">
        <v>29</v>
      </c>
      <c r="EU51" s="590">
        <v>28</v>
      </c>
      <c r="EV51" s="590">
        <v>35</v>
      </c>
    </row>
    <row r="52" spans="2:152" ht="15" customHeight="1">
      <c r="B52" s="598"/>
      <c r="C52" s="598"/>
      <c r="D52" s="607" t="s">
        <v>458</v>
      </c>
      <c r="E52" s="629">
        <f t="shared" ref="E52:AV52" si="87">SUM(E49:E51)</f>
        <v>150</v>
      </c>
      <c r="F52" s="629">
        <f t="shared" si="87"/>
        <v>158</v>
      </c>
      <c r="G52" s="629">
        <f t="shared" si="87"/>
        <v>150</v>
      </c>
      <c r="H52" s="629">
        <f t="shared" si="87"/>
        <v>149</v>
      </c>
      <c r="I52" s="629">
        <f t="shared" si="87"/>
        <v>150</v>
      </c>
      <c r="J52" s="629">
        <f t="shared" si="87"/>
        <v>147</v>
      </c>
      <c r="K52" s="629">
        <f t="shared" si="87"/>
        <v>7</v>
      </c>
      <c r="L52" s="629">
        <f t="shared" si="87"/>
        <v>26</v>
      </c>
      <c r="M52" s="629">
        <f t="shared" si="87"/>
        <v>30</v>
      </c>
      <c r="N52" s="629">
        <f t="shared" si="87"/>
        <v>36</v>
      </c>
      <c r="O52" s="629">
        <f t="shared" si="87"/>
        <v>38</v>
      </c>
      <c r="P52" s="629">
        <f t="shared" si="87"/>
        <v>10</v>
      </c>
      <c r="Q52" s="629">
        <f t="shared" si="87"/>
        <v>150</v>
      </c>
      <c r="R52" s="629">
        <f t="shared" si="87"/>
        <v>157</v>
      </c>
      <c r="S52" s="629">
        <f t="shared" si="87"/>
        <v>12</v>
      </c>
      <c r="T52" s="629">
        <f t="shared" si="87"/>
        <v>26</v>
      </c>
      <c r="U52" s="629">
        <f t="shared" si="87"/>
        <v>42</v>
      </c>
      <c r="V52" s="629">
        <f t="shared" si="87"/>
        <v>34</v>
      </c>
      <c r="W52" s="629">
        <f t="shared" si="87"/>
        <v>38</v>
      </c>
      <c r="X52" s="629">
        <f t="shared" si="87"/>
        <v>5</v>
      </c>
      <c r="Y52" s="629">
        <f t="shared" si="87"/>
        <v>150</v>
      </c>
      <c r="Z52" s="629">
        <f t="shared" si="87"/>
        <v>143</v>
      </c>
      <c r="AA52" s="629">
        <f t="shared" si="87"/>
        <v>12</v>
      </c>
      <c r="AB52" s="629">
        <f t="shared" si="87"/>
        <v>23</v>
      </c>
      <c r="AC52" s="629">
        <f t="shared" si="87"/>
        <v>28</v>
      </c>
      <c r="AD52" s="629">
        <f t="shared" si="87"/>
        <v>39</v>
      </c>
      <c r="AE52" s="629">
        <f t="shared" si="87"/>
        <v>33</v>
      </c>
      <c r="AF52" s="629">
        <f t="shared" si="87"/>
        <v>8</v>
      </c>
      <c r="AG52" s="629">
        <f t="shared" si="87"/>
        <v>150</v>
      </c>
      <c r="AH52" s="629">
        <f t="shared" si="87"/>
        <v>153</v>
      </c>
      <c r="AI52" s="629">
        <f t="shared" si="87"/>
        <v>8</v>
      </c>
      <c r="AJ52" s="629">
        <f t="shared" si="87"/>
        <v>38</v>
      </c>
      <c r="AK52" s="629">
        <f t="shared" si="87"/>
        <v>37</v>
      </c>
      <c r="AL52" s="629">
        <f t="shared" si="87"/>
        <v>30</v>
      </c>
      <c r="AM52" s="629">
        <f t="shared" si="87"/>
        <v>35</v>
      </c>
      <c r="AN52" s="629">
        <f t="shared" si="87"/>
        <v>5</v>
      </c>
      <c r="AO52" s="629">
        <f t="shared" si="87"/>
        <v>170</v>
      </c>
      <c r="AP52" s="629">
        <f t="shared" si="87"/>
        <v>160</v>
      </c>
      <c r="AQ52" s="629">
        <f t="shared" si="87"/>
        <v>5</v>
      </c>
      <c r="AR52" s="629">
        <f t="shared" si="87"/>
        <v>32</v>
      </c>
      <c r="AS52" s="629">
        <f t="shared" si="87"/>
        <v>48</v>
      </c>
      <c r="AT52" s="629">
        <f t="shared" si="87"/>
        <v>36</v>
      </c>
      <c r="AU52" s="629">
        <f t="shared" si="87"/>
        <v>30</v>
      </c>
      <c r="AV52" s="629">
        <f t="shared" si="87"/>
        <v>9</v>
      </c>
      <c r="AW52" s="629">
        <f>SUM(AW49:AW51)</f>
        <v>170</v>
      </c>
      <c r="AX52" s="629">
        <f t="shared" ref="AX52:DI52" si="88">SUM(AX49:AX51)</f>
        <v>169</v>
      </c>
      <c r="AY52" s="629">
        <f t="shared" si="88"/>
        <v>8</v>
      </c>
      <c r="AZ52" s="629">
        <f t="shared" si="88"/>
        <v>23</v>
      </c>
      <c r="BA52" s="629">
        <f t="shared" si="88"/>
        <v>41</v>
      </c>
      <c r="BB52" s="629">
        <f t="shared" si="88"/>
        <v>46</v>
      </c>
      <c r="BC52" s="629">
        <f t="shared" si="88"/>
        <v>34</v>
      </c>
      <c r="BD52" s="629">
        <f t="shared" si="88"/>
        <v>17</v>
      </c>
      <c r="BE52" s="629">
        <f t="shared" si="88"/>
        <v>170</v>
      </c>
      <c r="BF52" s="629">
        <f t="shared" si="88"/>
        <v>168</v>
      </c>
      <c r="BG52" s="629">
        <f t="shared" si="88"/>
        <v>10</v>
      </c>
      <c r="BH52" s="629">
        <f t="shared" si="88"/>
        <v>27</v>
      </c>
      <c r="BI52" s="629">
        <f t="shared" si="88"/>
        <v>31</v>
      </c>
      <c r="BJ52" s="629">
        <f t="shared" si="88"/>
        <v>43</v>
      </c>
      <c r="BK52" s="629">
        <f t="shared" si="88"/>
        <v>44</v>
      </c>
      <c r="BL52" s="629">
        <f t="shared" si="88"/>
        <v>13</v>
      </c>
      <c r="BM52" s="629">
        <f t="shared" si="88"/>
        <v>170</v>
      </c>
      <c r="BN52" s="629">
        <f t="shared" si="88"/>
        <v>185</v>
      </c>
      <c r="BO52" s="629">
        <f t="shared" si="88"/>
        <v>7</v>
      </c>
      <c r="BP52" s="629">
        <f t="shared" si="88"/>
        <v>29</v>
      </c>
      <c r="BQ52" s="629">
        <f t="shared" si="88"/>
        <v>34</v>
      </c>
      <c r="BR52" s="629">
        <f t="shared" si="88"/>
        <v>40</v>
      </c>
      <c r="BS52" s="629">
        <f t="shared" si="88"/>
        <v>49</v>
      </c>
      <c r="BT52" s="629">
        <f t="shared" si="88"/>
        <v>26</v>
      </c>
      <c r="BU52" s="629">
        <f t="shared" si="88"/>
        <v>350</v>
      </c>
      <c r="BV52" s="629">
        <f t="shared" si="88"/>
        <v>313</v>
      </c>
      <c r="BW52" s="629">
        <f t="shared" si="88"/>
        <v>18</v>
      </c>
      <c r="BX52" s="629">
        <f t="shared" si="88"/>
        <v>69</v>
      </c>
      <c r="BY52" s="629">
        <f t="shared" si="88"/>
        <v>84</v>
      </c>
      <c r="BZ52" s="629">
        <f t="shared" si="88"/>
        <v>56</v>
      </c>
      <c r="CA52" s="629">
        <f t="shared" si="88"/>
        <v>48</v>
      </c>
      <c r="CB52" s="629">
        <f t="shared" si="88"/>
        <v>38</v>
      </c>
      <c r="CC52" s="629">
        <f t="shared" si="88"/>
        <v>350</v>
      </c>
      <c r="CD52" s="629">
        <f t="shared" si="88"/>
        <v>340</v>
      </c>
      <c r="CE52" s="629">
        <f t="shared" si="88"/>
        <v>16</v>
      </c>
      <c r="CF52" s="629">
        <f t="shared" si="88"/>
        <v>69</v>
      </c>
      <c r="CG52" s="629">
        <f t="shared" si="88"/>
        <v>82</v>
      </c>
      <c r="CH52" s="629">
        <f t="shared" si="88"/>
        <v>79</v>
      </c>
      <c r="CI52" s="629">
        <f t="shared" si="88"/>
        <v>58</v>
      </c>
      <c r="CJ52" s="629">
        <f t="shared" si="88"/>
        <v>36</v>
      </c>
      <c r="CK52" s="629">
        <f t="shared" si="88"/>
        <v>350</v>
      </c>
      <c r="CL52" s="629">
        <f t="shared" si="88"/>
        <v>372</v>
      </c>
      <c r="CM52" s="629">
        <f t="shared" si="88"/>
        <v>10</v>
      </c>
      <c r="CN52" s="629">
        <f t="shared" si="88"/>
        <v>67</v>
      </c>
      <c r="CO52" s="629">
        <f t="shared" si="88"/>
        <v>91</v>
      </c>
      <c r="CP52" s="629">
        <f t="shared" si="88"/>
        <v>82</v>
      </c>
      <c r="CQ52" s="629">
        <f t="shared" si="88"/>
        <v>74</v>
      </c>
      <c r="CR52" s="629">
        <f t="shared" si="88"/>
        <v>48</v>
      </c>
      <c r="CS52" s="629">
        <f t="shared" si="88"/>
        <v>410</v>
      </c>
      <c r="CT52" s="629">
        <f t="shared" si="88"/>
        <v>420</v>
      </c>
      <c r="CU52" s="629">
        <f t="shared" si="88"/>
        <v>12</v>
      </c>
      <c r="CV52" s="629">
        <f t="shared" si="88"/>
        <v>75</v>
      </c>
      <c r="CW52" s="629">
        <f t="shared" si="88"/>
        <v>88</v>
      </c>
      <c r="CX52" s="629">
        <f t="shared" si="88"/>
        <v>97</v>
      </c>
      <c r="CY52" s="629">
        <f t="shared" si="88"/>
        <v>78</v>
      </c>
      <c r="CZ52" s="629">
        <f t="shared" si="88"/>
        <v>70</v>
      </c>
      <c r="DA52" s="629">
        <f t="shared" si="88"/>
        <v>410</v>
      </c>
      <c r="DB52" s="630">
        <f>SUM(DB49:DB51)</f>
        <v>425</v>
      </c>
      <c r="DC52" s="629">
        <f t="shared" si="88"/>
        <v>13</v>
      </c>
      <c r="DD52" s="629">
        <f t="shared" si="88"/>
        <v>64</v>
      </c>
      <c r="DE52" s="629">
        <f t="shared" si="88"/>
        <v>89</v>
      </c>
      <c r="DF52" s="629">
        <f t="shared" si="88"/>
        <v>90</v>
      </c>
      <c r="DG52" s="629">
        <f t="shared" si="88"/>
        <v>95</v>
      </c>
      <c r="DH52" s="629">
        <f t="shared" si="88"/>
        <v>74</v>
      </c>
      <c r="DI52" s="629">
        <f t="shared" si="88"/>
        <v>410</v>
      </c>
      <c r="DJ52" s="630">
        <f>SUM(DJ49:DJ51)</f>
        <v>422</v>
      </c>
      <c r="DK52" s="629">
        <f t="shared" ref="DK52:EG52" si="89">SUM(DK49:DK51)</f>
        <v>10</v>
      </c>
      <c r="DL52" s="629">
        <f t="shared" si="89"/>
        <v>73</v>
      </c>
      <c r="DM52" s="629">
        <f t="shared" si="89"/>
        <v>76</v>
      </c>
      <c r="DN52" s="629">
        <f t="shared" si="89"/>
        <v>85</v>
      </c>
      <c r="DO52" s="629">
        <f t="shared" si="89"/>
        <v>88</v>
      </c>
      <c r="DP52" s="629">
        <f t="shared" si="89"/>
        <v>90</v>
      </c>
      <c r="DQ52" s="629">
        <f t="shared" si="89"/>
        <v>410</v>
      </c>
      <c r="DR52" s="630">
        <f>SUM(DR49:DR51)</f>
        <v>394</v>
      </c>
      <c r="DS52" s="629">
        <f t="shared" ref="DS52:DY52" si="90">SUM(DS49:DS51)</f>
        <v>6</v>
      </c>
      <c r="DT52" s="629">
        <f t="shared" si="90"/>
        <v>62</v>
      </c>
      <c r="DU52" s="629">
        <f t="shared" si="90"/>
        <v>80</v>
      </c>
      <c r="DV52" s="629">
        <f t="shared" si="90"/>
        <v>76</v>
      </c>
      <c r="DW52" s="629">
        <f t="shared" si="90"/>
        <v>83</v>
      </c>
      <c r="DX52" s="629">
        <f t="shared" si="90"/>
        <v>87</v>
      </c>
      <c r="DY52" s="629">
        <f t="shared" si="90"/>
        <v>410</v>
      </c>
      <c r="DZ52" s="630">
        <f>SUM(DZ49:DZ51)</f>
        <v>391</v>
      </c>
      <c r="EA52" s="629">
        <f t="shared" ref="EA52:EF52" si="91">SUM(EA49:EA51)</f>
        <v>9</v>
      </c>
      <c r="EB52" s="629">
        <f t="shared" si="91"/>
        <v>57</v>
      </c>
      <c r="EC52" s="629">
        <f t="shared" si="91"/>
        <v>84</v>
      </c>
      <c r="ED52" s="629">
        <f t="shared" si="91"/>
        <v>83</v>
      </c>
      <c r="EE52" s="629">
        <f t="shared" si="91"/>
        <v>79</v>
      </c>
      <c r="EF52" s="629">
        <f t="shared" si="91"/>
        <v>79</v>
      </c>
      <c r="EG52" s="629">
        <f t="shared" si="89"/>
        <v>410</v>
      </c>
      <c r="EH52" s="630">
        <f>SUM(EH49:EH51)</f>
        <v>370</v>
      </c>
      <c r="EI52" s="629">
        <f t="shared" ref="EI52:EO52" si="92">SUM(EI49:EI51)</f>
        <v>6</v>
      </c>
      <c r="EJ52" s="629">
        <f t="shared" si="92"/>
        <v>53</v>
      </c>
      <c r="EK52" s="629">
        <f t="shared" si="92"/>
        <v>70</v>
      </c>
      <c r="EL52" s="629">
        <f t="shared" si="92"/>
        <v>83</v>
      </c>
      <c r="EM52" s="629">
        <f t="shared" si="92"/>
        <v>80</v>
      </c>
      <c r="EN52" s="629">
        <f t="shared" si="92"/>
        <v>78</v>
      </c>
      <c r="EO52" s="629">
        <f t="shared" si="92"/>
        <v>410</v>
      </c>
      <c r="EP52" s="630">
        <f>SUM(EP49:EP51)</f>
        <v>359</v>
      </c>
      <c r="EQ52" s="630">
        <f t="shared" ref="EQ52:EV52" si="93">SUM(EQ49:EQ51)</f>
        <v>10</v>
      </c>
      <c r="ER52" s="630">
        <f t="shared" si="93"/>
        <v>51</v>
      </c>
      <c r="ES52" s="630">
        <f t="shared" si="93"/>
        <v>70</v>
      </c>
      <c r="ET52" s="630">
        <f t="shared" si="93"/>
        <v>74</v>
      </c>
      <c r="EU52" s="630">
        <f t="shared" si="93"/>
        <v>75</v>
      </c>
      <c r="EV52" s="630">
        <f t="shared" si="93"/>
        <v>79</v>
      </c>
    </row>
    <row r="53" spans="2:152" s="624" customFormat="1" ht="15" customHeight="1">
      <c r="B53" s="598"/>
      <c r="C53" s="621" t="s">
        <v>494</v>
      </c>
      <c r="D53" s="621"/>
      <c r="E53" s="631">
        <f>SUM(E52,E48)</f>
        <v>805</v>
      </c>
      <c r="F53" s="631">
        <f t="shared" ref="F53:AV53" si="94">SUM(F52,F48)</f>
        <v>755</v>
      </c>
      <c r="G53" s="631">
        <f t="shared" si="94"/>
        <v>805</v>
      </c>
      <c r="H53" s="631">
        <f t="shared" si="94"/>
        <v>709</v>
      </c>
      <c r="I53" s="631">
        <f t="shared" si="94"/>
        <v>825</v>
      </c>
      <c r="J53" s="631">
        <f t="shared" si="94"/>
        <v>736</v>
      </c>
      <c r="K53" s="631">
        <f t="shared" si="94"/>
        <v>28</v>
      </c>
      <c r="L53" s="631">
        <f t="shared" si="94"/>
        <v>104</v>
      </c>
      <c r="M53" s="631">
        <f t="shared" si="94"/>
        <v>153</v>
      </c>
      <c r="N53" s="631">
        <f t="shared" si="94"/>
        <v>190</v>
      </c>
      <c r="O53" s="631">
        <f t="shared" si="94"/>
        <v>205</v>
      </c>
      <c r="P53" s="631">
        <f t="shared" si="94"/>
        <v>56</v>
      </c>
      <c r="Q53" s="631">
        <f t="shared" si="94"/>
        <v>855</v>
      </c>
      <c r="R53" s="631">
        <f t="shared" si="94"/>
        <v>813</v>
      </c>
      <c r="S53" s="631">
        <f t="shared" si="94"/>
        <v>36</v>
      </c>
      <c r="T53" s="631">
        <f t="shared" si="94"/>
        <v>120</v>
      </c>
      <c r="U53" s="631">
        <f t="shared" si="94"/>
        <v>186</v>
      </c>
      <c r="V53" s="631">
        <f t="shared" si="94"/>
        <v>214</v>
      </c>
      <c r="W53" s="631">
        <f t="shared" si="94"/>
        <v>195</v>
      </c>
      <c r="X53" s="631">
        <f t="shared" si="94"/>
        <v>62</v>
      </c>
      <c r="Y53" s="631">
        <f t="shared" si="94"/>
        <v>855</v>
      </c>
      <c r="Z53" s="631">
        <f t="shared" si="94"/>
        <v>823</v>
      </c>
      <c r="AA53" s="631">
        <f t="shared" si="94"/>
        <v>36</v>
      </c>
      <c r="AB53" s="631">
        <f t="shared" si="94"/>
        <v>119</v>
      </c>
      <c r="AC53" s="631">
        <f t="shared" si="94"/>
        <v>176</v>
      </c>
      <c r="AD53" s="631">
        <f t="shared" si="94"/>
        <v>217</v>
      </c>
      <c r="AE53" s="631">
        <f t="shared" si="94"/>
        <v>212</v>
      </c>
      <c r="AF53" s="631">
        <f t="shared" si="94"/>
        <v>63</v>
      </c>
      <c r="AG53" s="631">
        <f t="shared" si="94"/>
        <v>855</v>
      </c>
      <c r="AH53" s="631">
        <f t="shared" si="94"/>
        <v>857</v>
      </c>
      <c r="AI53" s="631">
        <f t="shared" si="94"/>
        <v>31</v>
      </c>
      <c r="AJ53" s="631">
        <f t="shared" si="94"/>
        <v>139</v>
      </c>
      <c r="AK53" s="631">
        <f t="shared" si="94"/>
        <v>184</v>
      </c>
      <c r="AL53" s="631">
        <f t="shared" si="94"/>
        <v>197</v>
      </c>
      <c r="AM53" s="631">
        <f t="shared" si="94"/>
        <v>213</v>
      </c>
      <c r="AN53" s="631">
        <f t="shared" si="94"/>
        <v>93</v>
      </c>
      <c r="AO53" s="631">
        <f t="shared" si="94"/>
        <v>875</v>
      </c>
      <c r="AP53" s="631">
        <f t="shared" si="94"/>
        <v>851</v>
      </c>
      <c r="AQ53" s="631">
        <f t="shared" si="94"/>
        <v>36</v>
      </c>
      <c r="AR53" s="631">
        <f t="shared" si="94"/>
        <v>114</v>
      </c>
      <c r="AS53" s="631">
        <f t="shared" si="94"/>
        <v>193</v>
      </c>
      <c r="AT53" s="631">
        <f t="shared" si="94"/>
        <v>202</v>
      </c>
      <c r="AU53" s="631">
        <f t="shared" si="94"/>
        <v>193</v>
      </c>
      <c r="AV53" s="631">
        <f t="shared" si="94"/>
        <v>113</v>
      </c>
      <c r="AW53" s="631">
        <f>SUM(AW52,AW48)</f>
        <v>875</v>
      </c>
      <c r="AX53" s="631">
        <f t="shared" ref="AX53:DI53" si="95">SUM(AX52,AX48)</f>
        <v>871</v>
      </c>
      <c r="AY53" s="631">
        <f t="shared" si="95"/>
        <v>28</v>
      </c>
      <c r="AZ53" s="631">
        <f t="shared" si="95"/>
        <v>127</v>
      </c>
      <c r="BA53" s="631">
        <f t="shared" si="95"/>
        <v>177</v>
      </c>
      <c r="BB53" s="631">
        <f t="shared" si="95"/>
        <v>209</v>
      </c>
      <c r="BC53" s="631">
        <f t="shared" si="95"/>
        <v>205</v>
      </c>
      <c r="BD53" s="631">
        <f t="shared" si="95"/>
        <v>125</v>
      </c>
      <c r="BE53" s="631">
        <f t="shared" si="95"/>
        <v>875</v>
      </c>
      <c r="BF53" s="631">
        <f t="shared" si="95"/>
        <v>863</v>
      </c>
      <c r="BG53" s="631">
        <f t="shared" si="95"/>
        <v>32</v>
      </c>
      <c r="BH53" s="631">
        <f t="shared" si="95"/>
        <v>120</v>
      </c>
      <c r="BI53" s="631">
        <f t="shared" si="95"/>
        <v>176</v>
      </c>
      <c r="BJ53" s="631">
        <f t="shared" si="95"/>
        <v>200</v>
      </c>
      <c r="BK53" s="631">
        <f t="shared" si="95"/>
        <v>214</v>
      </c>
      <c r="BL53" s="631">
        <f t="shared" si="95"/>
        <v>121</v>
      </c>
      <c r="BM53" s="631">
        <f t="shared" si="95"/>
        <v>875</v>
      </c>
      <c r="BN53" s="631">
        <f t="shared" si="95"/>
        <v>855</v>
      </c>
      <c r="BO53" s="631">
        <f t="shared" si="95"/>
        <v>25</v>
      </c>
      <c r="BP53" s="631">
        <f t="shared" si="95"/>
        <v>126</v>
      </c>
      <c r="BQ53" s="631">
        <f t="shared" si="95"/>
        <v>161</v>
      </c>
      <c r="BR53" s="631">
        <f t="shared" si="95"/>
        <v>189</v>
      </c>
      <c r="BS53" s="631">
        <f t="shared" si="95"/>
        <v>205</v>
      </c>
      <c r="BT53" s="631">
        <f t="shared" si="95"/>
        <v>149</v>
      </c>
      <c r="BU53" s="631">
        <f t="shared" si="95"/>
        <v>1110</v>
      </c>
      <c r="BV53" s="631">
        <f t="shared" si="95"/>
        <v>934</v>
      </c>
      <c r="BW53" s="631">
        <f t="shared" si="95"/>
        <v>30</v>
      </c>
      <c r="BX53" s="631">
        <f t="shared" si="95"/>
        <v>149</v>
      </c>
      <c r="BY53" s="631">
        <f t="shared" si="95"/>
        <v>182</v>
      </c>
      <c r="BZ53" s="631">
        <f t="shared" si="95"/>
        <v>177</v>
      </c>
      <c r="CA53" s="631">
        <f t="shared" si="95"/>
        <v>198</v>
      </c>
      <c r="CB53" s="631">
        <f t="shared" si="95"/>
        <v>198</v>
      </c>
      <c r="CC53" s="631">
        <f t="shared" si="95"/>
        <v>1110</v>
      </c>
      <c r="CD53" s="631">
        <f t="shared" si="95"/>
        <v>941</v>
      </c>
      <c r="CE53" s="631">
        <f t="shared" si="95"/>
        <v>32</v>
      </c>
      <c r="CF53" s="631">
        <f t="shared" si="95"/>
        <v>141</v>
      </c>
      <c r="CG53" s="631">
        <f t="shared" si="95"/>
        <v>194</v>
      </c>
      <c r="CH53" s="631">
        <f t="shared" si="95"/>
        <v>196</v>
      </c>
      <c r="CI53" s="631">
        <f t="shared" si="95"/>
        <v>182</v>
      </c>
      <c r="CJ53" s="631">
        <f t="shared" si="95"/>
        <v>196</v>
      </c>
      <c r="CK53" s="631">
        <f t="shared" si="95"/>
        <v>1110</v>
      </c>
      <c r="CL53" s="631">
        <f t="shared" si="95"/>
        <v>982</v>
      </c>
      <c r="CM53" s="631">
        <f t="shared" si="95"/>
        <v>24</v>
      </c>
      <c r="CN53" s="631">
        <f t="shared" si="95"/>
        <v>162</v>
      </c>
      <c r="CO53" s="631">
        <f t="shared" si="95"/>
        <v>195</v>
      </c>
      <c r="CP53" s="631">
        <f t="shared" si="95"/>
        <v>222</v>
      </c>
      <c r="CQ53" s="631">
        <f t="shared" si="95"/>
        <v>198</v>
      </c>
      <c r="CR53" s="631">
        <f t="shared" si="95"/>
        <v>181</v>
      </c>
      <c r="CS53" s="631">
        <f t="shared" si="95"/>
        <v>1170</v>
      </c>
      <c r="CT53" s="631">
        <f t="shared" si="95"/>
        <v>1014</v>
      </c>
      <c r="CU53" s="631">
        <f t="shared" si="95"/>
        <v>30</v>
      </c>
      <c r="CV53" s="631">
        <f t="shared" si="95"/>
        <v>155</v>
      </c>
      <c r="CW53" s="631">
        <f t="shared" si="95"/>
        <v>210</v>
      </c>
      <c r="CX53" s="631">
        <f t="shared" si="95"/>
        <v>202</v>
      </c>
      <c r="CY53" s="631">
        <f t="shared" si="95"/>
        <v>218</v>
      </c>
      <c r="CZ53" s="631">
        <f t="shared" si="95"/>
        <v>199</v>
      </c>
      <c r="DA53" s="631">
        <f t="shared" si="95"/>
        <v>1170</v>
      </c>
      <c r="DB53" s="631">
        <f>SUM(DB52,DB48)</f>
        <v>980</v>
      </c>
      <c r="DC53" s="631">
        <f t="shared" si="95"/>
        <v>22</v>
      </c>
      <c r="DD53" s="631">
        <f t="shared" si="95"/>
        <v>128</v>
      </c>
      <c r="DE53" s="631">
        <f t="shared" si="95"/>
        <v>180</v>
      </c>
      <c r="DF53" s="631">
        <f t="shared" si="95"/>
        <v>223</v>
      </c>
      <c r="DG53" s="631">
        <f t="shared" si="95"/>
        <v>203</v>
      </c>
      <c r="DH53" s="631">
        <f t="shared" si="95"/>
        <v>224</v>
      </c>
      <c r="DI53" s="631">
        <f t="shared" si="95"/>
        <v>1170</v>
      </c>
      <c r="DJ53" s="631">
        <f>SUM(DJ52,DJ48)</f>
        <v>1000</v>
      </c>
      <c r="DK53" s="631">
        <f t="shared" ref="DK53:EG53" si="96">SUM(DK52,DK48)</f>
        <v>30</v>
      </c>
      <c r="DL53" s="631">
        <f t="shared" si="96"/>
        <v>163</v>
      </c>
      <c r="DM53" s="631">
        <f t="shared" si="96"/>
        <v>169</v>
      </c>
      <c r="DN53" s="631">
        <f t="shared" si="96"/>
        <v>200</v>
      </c>
      <c r="DO53" s="631">
        <f t="shared" si="96"/>
        <v>229</v>
      </c>
      <c r="DP53" s="631">
        <f t="shared" si="96"/>
        <v>209</v>
      </c>
      <c r="DQ53" s="631">
        <f t="shared" si="96"/>
        <v>1170</v>
      </c>
      <c r="DR53" s="631">
        <f>SUM(DR52,DR48)</f>
        <v>951</v>
      </c>
      <c r="DS53" s="631">
        <f t="shared" ref="DS53:DY53" si="97">SUM(DS52,DS48)</f>
        <v>21</v>
      </c>
      <c r="DT53" s="631">
        <f t="shared" si="97"/>
        <v>127</v>
      </c>
      <c r="DU53" s="631">
        <f t="shared" si="97"/>
        <v>188</v>
      </c>
      <c r="DV53" s="631">
        <f t="shared" si="97"/>
        <v>183</v>
      </c>
      <c r="DW53" s="631">
        <f t="shared" si="97"/>
        <v>203</v>
      </c>
      <c r="DX53" s="631">
        <f t="shared" si="97"/>
        <v>229</v>
      </c>
      <c r="DY53" s="631">
        <f t="shared" si="97"/>
        <v>1170</v>
      </c>
      <c r="DZ53" s="631">
        <f>SUM(DZ52,DZ48)</f>
        <v>926</v>
      </c>
      <c r="EA53" s="631">
        <f t="shared" ref="EA53:EF53" si="98">SUM(EA52,EA48)</f>
        <v>24</v>
      </c>
      <c r="EB53" s="631">
        <f t="shared" si="98"/>
        <v>148</v>
      </c>
      <c r="EC53" s="631">
        <f t="shared" si="98"/>
        <v>160</v>
      </c>
      <c r="ED53" s="631">
        <f t="shared" si="98"/>
        <v>203</v>
      </c>
      <c r="EE53" s="631">
        <f t="shared" si="98"/>
        <v>190</v>
      </c>
      <c r="EF53" s="631">
        <f t="shared" si="98"/>
        <v>201</v>
      </c>
      <c r="EG53" s="631">
        <f t="shared" si="96"/>
        <v>1170</v>
      </c>
      <c r="EH53" s="631">
        <f>SUM(EH52,EH48)</f>
        <v>914</v>
      </c>
      <c r="EI53" s="631">
        <f t="shared" ref="EI53:EO53" si="99">SUM(EI52,EI48)</f>
        <v>22</v>
      </c>
      <c r="EJ53" s="631">
        <f t="shared" si="99"/>
        <v>146</v>
      </c>
      <c r="EK53" s="631">
        <f t="shared" si="99"/>
        <v>187</v>
      </c>
      <c r="EL53" s="631">
        <f t="shared" si="99"/>
        <v>169</v>
      </c>
      <c r="EM53" s="631">
        <f t="shared" si="99"/>
        <v>202</v>
      </c>
      <c r="EN53" s="631">
        <f t="shared" si="99"/>
        <v>188</v>
      </c>
      <c r="EO53" s="631">
        <f t="shared" si="99"/>
        <v>1170</v>
      </c>
      <c r="EP53" s="631">
        <f>SUM(EP52,EP48)</f>
        <v>934</v>
      </c>
      <c r="EQ53" s="631">
        <f t="shared" ref="EQ53:EV53" si="100">SUM(EQ52,EQ48)</f>
        <v>26</v>
      </c>
      <c r="ER53" s="631">
        <f t="shared" si="100"/>
        <v>154</v>
      </c>
      <c r="ES53" s="631">
        <f t="shared" si="100"/>
        <v>173</v>
      </c>
      <c r="ET53" s="631">
        <f t="shared" si="100"/>
        <v>204</v>
      </c>
      <c r="EU53" s="631">
        <f t="shared" si="100"/>
        <v>171</v>
      </c>
      <c r="EV53" s="631">
        <f t="shared" si="100"/>
        <v>206</v>
      </c>
    </row>
    <row r="54" spans="2:152" ht="13.5" hidden="1" customHeight="1">
      <c r="B54" s="598" t="s">
        <v>13</v>
      </c>
      <c r="C54" s="598" t="s">
        <v>446</v>
      </c>
      <c r="D54" s="599" t="s">
        <v>495</v>
      </c>
      <c r="E54" s="600">
        <v>190</v>
      </c>
      <c r="F54" s="600">
        <v>168</v>
      </c>
      <c r="G54" s="600">
        <v>190</v>
      </c>
      <c r="H54" s="600">
        <v>167</v>
      </c>
      <c r="I54" s="600">
        <v>190</v>
      </c>
      <c r="J54" s="601">
        <v>166</v>
      </c>
      <c r="K54" s="590">
        <v>0</v>
      </c>
      <c r="L54" s="590">
        <v>0</v>
      </c>
      <c r="M54" s="590">
        <v>23</v>
      </c>
      <c r="N54" s="590">
        <v>50</v>
      </c>
      <c r="O54" s="590">
        <v>54</v>
      </c>
      <c r="P54" s="590">
        <v>39</v>
      </c>
      <c r="Q54" s="600">
        <v>190</v>
      </c>
      <c r="R54" s="601">
        <v>158</v>
      </c>
      <c r="S54" s="590">
        <v>0</v>
      </c>
      <c r="T54" s="590">
        <v>0</v>
      </c>
      <c r="U54" s="590">
        <v>16</v>
      </c>
      <c r="V54" s="590">
        <v>58</v>
      </c>
      <c r="W54" s="590">
        <v>50</v>
      </c>
      <c r="X54" s="590">
        <v>34</v>
      </c>
      <c r="Y54" s="600">
        <v>190</v>
      </c>
      <c r="Z54" s="601">
        <f t="shared" ref="Z54:Z55" si="101">SUM(AA54:AF54)</f>
        <v>166</v>
      </c>
      <c r="AA54" s="590">
        <v>0</v>
      </c>
      <c r="AB54" s="590">
        <v>0</v>
      </c>
      <c r="AC54" s="590">
        <v>18</v>
      </c>
      <c r="AD54" s="590">
        <v>59</v>
      </c>
      <c r="AE54" s="590">
        <v>57</v>
      </c>
      <c r="AF54" s="590">
        <v>32</v>
      </c>
      <c r="AG54" s="600">
        <v>190</v>
      </c>
      <c r="AH54" s="601">
        <v>189</v>
      </c>
      <c r="AI54" s="590">
        <v>0</v>
      </c>
      <c r="AJ54" s="590">
        <v>0</v>
      </c>
      <c r="AK54" s="590">
        <v>18</v>
      </c>
      <c r="AL54" s="590">
        <v>67</v>
      </c>
      <c r="AM54" s="590">
        <v>61</v>
      </c>
      <c r="AN54" s="590">
        <v>43</v>
      </c>
      <c r="AO54" s="600">
        <v>190</v>
      </c>
      <c r="AP54" s="601">
        <v>181</v>
      </c>
      <c r="AQ54" s="590">
        <v>0</v>
      </c>
      <c r="AR54" s="590">
        <v>0</v>
      </c>
      <c r="AS54" s="590">
        <v>24</v>
      </c>
      <c r="AT54" s="590">
        <v>53</v>
      </c>
      <c r="AU54" s="590">
        <v>64</v>
      </c>
      <c r="AV54" s="590">
        <v>40</v>
      </c>
      <c r="AW54" s="600">
        <v>190</v>
      </c>
      <c r="AX54" s="601">
        <v>191</v>
      </c>
      <c r="AY54" s="590">
        <v>0</v>
      </c>
      <c r="AZ54" s="590">
        <v>0</v>
      </c>
      <c r="BA54" s="590">
        <v>12</v>
      </c>
      <c r="BB54" s="590">
        <v>63</v>
      </c>
      <c r="BC54" s="590">
        <v>56</v>
      </c>
      <c r="BD54" s="590">
        <v>60</v>
      </c>
      <c r="BE54" s="600">
        <v>120</v>
      </c>
      <c r="BF54" s="601">
        <v>115</v>
      </c>
      <c r="BG54" s="590">
        <v>0</v>
      </c>
      <c r="BH54" s="590">
        <v>0</v>
      </c>
      <c r="BI54" s="590">
        <v>11</v>
      </c>
      <c r="BJ54" s="590">
        <v>25</v>
      </c>
      <c r="BK54" s="590">
        <v>40</v>
      </c>
      <c r="BL54" s="590">
        <v>38</v>
      </c>
      <c r="BM54" s="605">
        <v>120</v>
      </c>
      <c r="BN54" s="606">
        <v>101</v>
      </c>
      <c r="BO54" s="629" t="s">
        <v>416</v>
      </c>
      <c r="BP54" s="629" t="s">
        <v>416</v>
      </c>
      <c r="BQ54" s="629" t="s">
        <v>416</v>
      </c>
      <c r="BR54" s="629">
        <v>35</v>
      </c>
      <c r="BS54" s="629">
        <v>23</v>
      </c>
      <c r="BT54" s="629">
        <v>43</v>
      </c>
      <c r="BU54" s="604" t="s">
        <v>415</v>
      </c>
      <c r="BV54" s="604"/>
      <c r="BW54" s="604"/>
      <c r="BX54" s="604"/>
      <c r="BY54" s="604"/>
      <c r="BZ54" s="604"/>
      <c r="CA54" s="604"/>
      <c r="CB54" s="604"/>
      <c r="CC54" s="604" t="s">
        <v>415</v>
      </c>
      <c r="CD54" s="604"/>
      <c r="CE54" s="604"/>
      <c r="CF54" s="604"/>
      <c r="CG54" s="604"/>
      <c r="CH54" s="604"/>
      <c r="CI54" s="604"/>
      <c r="CJ54" s="604"/>
      <c r="CK54" s="604" t="s">
        <v>415</v>
      </c>
      <c r="CL54" s="604"/>
      <c r="CM54" s="604"/>
      <c r="CN54" s="604"/>
      <c r="CO54" s="604"/>
      <c r="CP54" s="604"/>
      <c r="CQ54" s="604"/>
      <c r="CR54" s="604"/>
      <c r="CS54" s="604" t="s">
        <v>415</v>
      </c>
      <c r="CT54" s="604"/>
      <c r="CU54" s="604"/>
      <c r="CV54" s="604"/>
      <c r="CW54" s="604"/>
      <c r="CX54" s="604"/>
      <c r="CY54" s="604"/>
      <c r="CZ54" s="604"/>
      <c r="DA54" s="604" t="s">
        <v>415</v>
      </c>
      <c r="DB54" s="604"/>
      <c r="DC54" s="604"/>
      <c r="DD54" s="604"/>
      <c r="DE54" s="604"/>
      <c r="DF54" s="604"/>
      <c r="DG54" s="604"/>
      <c r="DH54" s="604"/>
      <c r="DI54" s="604" t="s">
        <v>416</v>
      </c>
      <c r="DJ54" s="604"/>
      <c r="DK54" s="604"/>
      <c r="DL54" s="604"/>
      <c r="DM54" s="604"/>
      <c r="DN54" s="604"/>
      <c r="DO54" s="604"/>
      <c r="DP54" s="604"/>
      <c r="DQ54" s="604" t="s">
        <v>416</v>
      </c>
      <c r="DR54" s="604"/>
      <c r="DS54" s="604"/>
      <c r="DT54" s="604"/>
      <c r="DU54" s="604"/>
      <c r="DV54" s="604"/>
      <c r="DW54" s="604"/>
      <c r="DX54" s="604"/>
      <c r="DY54" s="604" t="s">
        <v>416</v>
      </c>
      <c r="DZ54" s="604"/>
      <c r="EA54" s="604"/>
      <c r="EB54" s="604"/>
      <c r="EC54" s="604"/>
      <c r="ED54" s="604"/>
      <c r="EE54" s="604"/>
      <c r="EF54" s="604"/>
      <c r="EG54" s="604" t="s">
        <v>416</v>
      </c>
      <c r="EH54" s="604"/>
      <c r="EI54" s="604"/>
      <c r="EJ54" s="604"/>
      <c r="EK54" s="604"/>
      <c r="EL54" s="604"/>
      <c r="EM54" s="604"/>
      <c r="EN54" s="604"/>
      <c r="EO54" s="604" t="s">
        <v>416</v>
      </c>
      <c r="EP54" s="604"/>
      <c r="EQ54" s="604"/>
      <c r="ER54" s="604"/>
      <c r="ES54" s="604"/>
      <c r="ET54" s="604"/>
      <c r="EU54" s="604"/>
      <c r="EV54" s="604"/>
    </row>
    <row r="55" spans="2:152" ht="13.5" hidden="1" customHeight="1">
      <c r="B55" s="598"/>
      <c r="C55" s="598"/>
      <c r="D55" s="599" t="s">
        <v>496</v>
      </c>
      <c r="E55" s="600">
        <v>80</v>
      </c>
      <c r="F55" s="600">
        <v>62</v>
      </c>
      <c r="G55" s="600">
        <v>80</v>
      </c>
      <c r="H55" s="600">
        <v>57</v>
      </c>
      <c r="I55" s="600">
        <v>80</v>
      </c>
      <c r="J55" s="601">
        <v>61</v>
      </c>
      <c r="K55" s="590">
        <v>11</v>
      </c>
      <c r="L55" s="590">
        <v>25</v>
      </c>
      <c r="M55" s="590">
        <v>25</v>
      </c>
      <c r="N55" s="590">
        <v>0</v>
      </c>
      <c r="O55" s="590">
        <v>0</v>
      </c>
      <c r="P55" s="590">
        <v>0</v>
      </c>
      <c r="Q55" s="600">
        <v>80</v>
      </c>
      <c r="R55" s="601">
        <v>61</v>
      </c>
      <c r="S55" s="590">
        <v>6</v>
      </c>
      <c r="T55" s="590">
        <v>33</v>
      </c>
      <c r="U55" s="590">
        <v>22</v>
      </c>
      <c r="V55" s="590">
        <v>0</v>
      </c>
      <c r="W55" s="590">
        <v>0</v>
      </c>
      <c r="X55" s="590">
        <v>0</v>
      </c>
      <c r="Y55" s="600">
        <v>80</v>
      </c>
      <c r="Z55" s="601">
        <f t="shared" si="101"/>
        <v>74</v>
      </c>
      <c r="AA55" s="590">
        <v>11</v>
      </c>
      <c r="AB55" s="590">
        <v>27</v>
      </c>
      <c r="AC55" s="590">
        <v>36</v>
      </c>
      <c r="AD55" s="590">
        <v>0</v>
      </c>
      <c r="AE55" s="590">
        <v>0</v>
      </c>
      <c r="AF55" s="590">
        <v>0</v>
      </c>
      <c r="AG55" s="600">
        <v>80</v>
      </c>
      <c r="AH55" s="601">
        <v>70</v>
      </c>
      <c r="AI55" s="590">
        <v>11</v>
      </c>
      <c r="AJ55" s="590">
        <v>36</v>
      </c>
      <c r="AK55" s="590">
        <v>23</v>
      </c>
      <c r="AL55" s="590"/>
      <c r="AM55" s="590"/>
      <c r="AN55" s="590"/>
      <c r="AO55" s="600">
        <v>80</v>
      </c>
      <c r="AP55" s="601">
        <v>69</v>
      </c>
      <c r="AQ55" s="590">
        <v>7</v>
      </c>
      <c r="AR55" s="590">
        <v>30</v>
      </c>
      <c r="AS55" s="590">
        <v>32</v>
      </c>
      <c r="AT55" s="590">
        <v>0</v>
      </c>
      <c r="AU55" s="590">
        <v>0</v>
      </c>
      <c r="AV55" s="590">
        <v>0</v>
      </c>
      <c r="AW55" s="600">
        <v>80</v>
      </c>
      <c r="AX55" s="601">
        <v>70</v>
      </c>
      <c r="AY55" s="590">
        <v>8</v>
      </c>
      <c r="AZ55" s="590">
        <v>32</v>
      </c>
      <c r="BA55" s="590">
        <v>30</v>
      </c>
      <c r="BB55" s="590">
        <v>0</v>
      </c>
      <c r="BC55" s="590">
        <v>0</v>
      </c>
      <c r="BD55" s="590">
        <v>0</v>
      </c>
      <c r="BE55" s="600">
        <v>60</v>
      </c>
      <c r="BF55" s="601">
        <v>51</v>
      </c>
      <c r="BG55" s="590">
        <v>3</v>
      </c>
      <c r="BH55" s="590">
        <v>22</v>
      </c>
      <c r="BI55" s="590">
        <v>26</v>
      </c>
      <c r="BJ55" s="590">
        <v>0</v>
      </c>
      <c r="BK55" s="590">
        <v>0</v>
      </c>
      <c r="BL55" s="590">
        <v>0</v>
      </c>
      <c r="BM55" s="605">
        <v>60</v>
      </c>
      <c r="BN55" s="606">
        <v>45</v>
      </c>
      <c r="BO55" s="629">
        <v>3</v>
      </c>
      <c r="BP55" s="629">
        <v>16</v>
      </c>
      <c r="BQ55" s="629">
        <v>26</v>
      </c>
      <c r="BR55" s="629" t="s">
        <v>416</v>
      </c>
      <c r="BS55" s="629" t="s">
        <v>416</v>
      </c>
      <c r="BT55" s="629" t="s">
        <v>416</v>
      </c>
      <c r="BU55" s="604" t="s">
        <v>415</v>
      </c>
      <c r="BV55" s="604"/>
      <c r="BW55" s="604"/>
      <c r="BX55" s="604"/>
      <c r="BY55" s="604"/>
      <c r="BZ55" s="604"/>
      <c r="CA55" s="604"/>
      <c r="CB55" s="604"/>
      <c r="CC55" s="604" t="s">
        <v>415</v>
      </c>
      <c r="CD55" s="604"/>
      <c r="CE55" s="604"/>
      <c r="CF55" s="604"/>
      <c r="CG55" s="604"/>
      <c r="CH55" s="604"/>
      <c r="CI55" s="604"/>
      <c r="CJ55" s="604"/>
      <c r="CK55" s="604" t="s">
        <v>415</v>
      </c>
      <c r="CL55" s="604"/>
      <c r="CM55" s="604"/>
      <c r="CN55" s="604"/>
      <c r="CO55" s="604"/>
      <c r="CP55" s="604"/>
      <c r="CQ55" s="604"/>
      <c r="CR55" s="604"/>
      <c r="CS55" s="604" t="s">
        <v>415</v>
      </c>
      <c r="CT55" s="604"/>
      <c r="CU55" s="604"/>
      <c r="CV55" s="604"/>
      <c r="CW55" s="604"/>
      <c r="CX55" s="604"/>
      <c r="CY55" s="604"/>
      <c r="CZ55" s="604"/>
      <c r="DA55" s="604" t="s">
        <v>415</v>
      </c>
      <c r="DB55" s="604"/>
      <c r="DC55" s="604"/>
      <c r="DD55" s="604"/>
      <c r="DE55" s="604"/>
      <c r="DF55" s="604"/>
      <c r="DG55" s="604"/>
      <c r="DH55" s="604"/>
      <c r="DI55" s="604" t="s">
        <v>416</v>
      </c>
      <c r="DJ55" s="604"/>
      <c r="DK55" s="604"/>
      <c r="DL55" s="604"/>
      <c r="DM55" s="604"/>
      <c r="DN55" s="604"/>
      <c r="DO55" s="604"/>
      <c r="DP55" s="604"/>
      <c r="DQ55" s="604" t="s">
        <v>416</v>
      </c>
      <c r="DR55" s="604"/>
      <c r="DS55" s="604"/>
      <c r="DT55" s="604"/>
      <c r="DU55" s="604"/>
      <c r="DV55" s="604"/>
      <c r="DW55" s="604"/>
      <c r="DX55" s="604"/>
      <c r="DY55" s="604" t="s">
        <v>416</v>
      </c>
      <c r="DZ55" s="604"/>
      <c r="EA55" s="604"/>
      <c r="EB55" s="604"/>
      <c r="EC55" s="604"/>
      <c r="ED55" s="604"/>
      <c r="EE55" s="604"/>
      <c r="EF55" s="604"/>
      <c r="EG55" s="604" t="s">
        <v>416</v>
      </c>
      <c r="EH55" s="604"/>
      <c r="EI55" s="604"/>
      <c r="EJ55" s="604"/>
      <c r="EK55" s="604"/>
      <c r="EL55" s="604"/>
      <c r="EM55" s="604"/>
      <c r="EN55" s="604"/>
      <c r="EO55" s="604" t="s">
        <v>416</v>
      </c>
      <c r="EP55" s="604"/>
      <c r="EQ55" s="604"/>
      <c r="ER55" s="604"/>
      <c r="ES55" s="604"/>
      <c r="ET55" s="604"/>
      <c r="EU55" s="604"/>
      <c r="EV55" s="604"/>
    </row>
    <row r="56" spans="2:152" ht="15" customHeight="1">
      <c r="B56" s="598"/>
      <c r="C56" s="598"/>
      <c r="D56" s="599" t="s">
        <v>497</v>
      </c>
      <c r="E56" s="603" t="s">
        <v>448</v>
      </c>
      <c r="F56" s="603" t="s">
        <v>448</v>
      </c>
      <c r="G56" s="603" t="s">
        <v>448</v>
      </c>
      <c r="H56" s="603" t="s">
        <v>448</v>
      </c>
      <c r="I56" s="603" t="s">
        <v>448</v>
      </c>
      <c r="J56" s="603" t="s">
        <v>448</v>
      </c>
      <c r="K56" s="590"/>
      <c r="L56" s="590"/>
      <c r="M56" s="590"/>
      <c r="N56" s="590"/>
      <c r="O56" s="590"/>
      <c r="P56" s="590"/>
      <c r="Q56" s="603" t="s">
        <v>448</v>
      </c>
      <c r="R56" s="603" t="s">
        <v>448</v>
      </c>
      <c r="S56" s="590"/>
      <c r="T56" s="590"/>
      <c r="U56" s="590"/>
      <c r="V56" s="590"/>
      <c r="W56" s="590"/>
      <c r="X56" s="590"/>
      <c r="Y56" s="603" t="s">
        <v>448</v>
      </c>
      <c r="Z56" s="603" t="s">
        <v>448</v>
      </c>
      <c r="AA56" s="590"/>
      <c r="AB56" s="590"/>
      <c r="AC56" s="590"/>
      <c r="AD56" s="590"/>
      <c r="AE56" s="590"/>
      <c r="AF56" s="590"/>
      <c r="AG56" s="603" t="s">
        <v>415</v>
      </c>
      <c r="AH56" s="604" t="s">
        <v>415</v>
      </c>
      <c r="AI56" s="625"/>
      <c r="AJ56" s="625"/>
      <c r="AK56" s="625"/>
      <c r="AL56" s="625"/>
      <c r="AM56" s="625"/>
      <c r="AN56" s="625"/>
      <c r="AO56" s="603" t="s">
        <v>415</v>
      </c>
      <c r="AP56" s="604" t="s">
        <v>415</v>
      </c>
      <c r="AQ56" s="625"/>
      <c r="AR56" s="625"/>
      <c r="AS56" s="625"/>
      <c r="AT56" s="625"/>
      <c r="AU56" s="625"/>
      <c r="AV56" s="625"/>
      <c r="AW56" s="603" t="s">
        <v>415</v>
      </c>
      <c r="AX56" s="604" t="s">
        <v>415</v>
      </c>
      <c r="AY56" s="625"/>
      <c r="AZ56" s="625"/>
      <c r="BA56" s="625"/>
      <c r="BB56" s="625"/>
      <c r="BC56" s="625"/>
      <c r="BD56" s="625"/>
      <c r="BE56" s="603" t="s">
        <v>415</v>
      </c>
      <c r="BF56" s="604"/>
      <c r="BG56" s="625"/>
      <c r="BH56" s="625"/>
      <c r="BI56" s="625"/>
      <c r="BJ56" s="625"/>
      <c r="BK56" s="625"/>
      <c r="BL56" s="625"/>
      <c r="BM56" s="603" t="s">
        <v>448</v>
      </c>
      <c r="BN56" s="601"/>
      <c r="BO56" s="590"/>
      <c r="BP56" s="590"/>
      <c r="BQ56" s="590"/>
      <c r="BR56" s="590"/>
      <c r="BS56" s="590"/>
      <c r="BT56" s="590"/>
      <c r="BU56" s="600">
        <v>150</v>
      </c>
      <c r="BV56" s="601">
        <f>SUM(BW56:CB56)</f>
        <v>151</v>
      </c>
      <c r="BW56" s="590">
        <v>7</v>
      </c>
      <c r="BX56" s="590">
        <v>19</v>
      </c>
      <c r="BY56" s="590">
        <v>26</v>
      </c>
      <c r="BZ56" s="590">
        <v>29</v>
      </c>
      <c r="CA56" s="590">
        <v>41</v>
      </c>
      <c r="CB56" s="590">
        <v>29</v>
      </c>
      <c r="CC56" s="600">
        <v>150</v>
      </c>
      <c r="CD56" s="601">
        <f>SUM(CE56:CJ56)</f>
        <v>159</v>
      </c>
      <c r="CE56" s="590">
        <v>2</v>
      </c>
      <c r="CF56" s="590">
        <v>27</v>
      </c>
      <c r="CG56" s="590">
        <v>26</v>
      </c>
      <c r="CH56" s="590">
        <v>33</v>
      </c>
      <c r="CI56" s="590">
        <v>31</v>
      </c>
      <c r="CJ56" s="590">
        <v>40</v>
      </c>
      <c r="CK56" s="600">
        <v>150</v>
      </c>
      <c r="CL56" s="601">
        <f>SUM(CM56:CR56)</f>
        <v>151</v>
      </c>
      <c r="CM56" s="590">
        <v>0</v>
      </c>
      <c r="CN56" s="590">
        <v>21</v>
      </c>
      <c r="CO56" s="590">
        <v>38</v>
      </c>
      <c r="CP56" s="590">
        <v>28</v>
      </c>
      <c r="CQ56" s="590">
        <v>34</v>
      </c>
      <c r="CR56" s="590">
        <v>30</v>
      </c>
      <c r="CS56" s="600">
        <v>150</v>
      </c>
      <c r="CT56" s="601">
        <f>SUM(CU56:CZ56)</f>
        <v>158</v>
      </c>
      <c r="CU56" s="590">
        <v>4</v>
      </c>
      <c r="CV56" s="590">
        <v>19</v>
      </c>
      <c r="CW56" s="590">
        <v>32</v>
      </c>
      <c r="CX56" s="590">
        <v>38</v>
      </c>
      <c r="CY56" s="590">
        <v>30</v>
      </c>
      <c r="CZ56" s="590">
        <v>35</v>
      </c>
      <c r="DA56" s="600">
        <v>150</v>
      </c>
      <c r="DB56" s="601">
        <f>SUM(DC56:DH56)</f>
        <v>145</v>
      </c>
      <c r="DC56" s="590">
        <v>3</v>
      </c>
      <c r="DD56" s="590">
        <v>19</v>
      </c>
      <c r="DE56" s="590">
        <v>26</v>
      </c>
      <c r="DF56" s="590">
        <v>29</v>
      </c>
      <c r="DG56" s="590">
        <v>37</v>
      </c>
      <c r="DH56" s="590">
        <v>31</v>
      </c>
      <c r="DI56" s="600">
        <v>150</v>
      </c>
      <c r="DJ56" s="601">
        <f>SUM(DK56:DP56)</f>
        <v>136</v>
      </c>
      <c r="DK56" s="590">
        <v>2</v>
      </c>
      <c r="DL56" s="590">
        <v>16</v>
      </c>
      <c r="DM56" s="590">
        <v>24</v>
      </c>
      <c r="DN56" s="590">
        <v>28</v>
      </c>
      <c r="DO56" s="590">
        <v>30</v>
      </c>
      <c r="DP56" s="590">
        <v>36</v>
      </c>
      <c r="DQ56" s="600">
        <v>150</v>
      </c>
      <c r="DR56" s="601">
        <f>SUM(DS56:DX56)</f>
        <v>117</v>
      </c>
      <c r="DS56" s="590">
        <v>0</v>
      </c>
      <c r="DT56" s="590">
        <v>17</v>
      </c>
      <c r="DU56" s="590">
        <v>16</v>
      </c>
      <c r="DV56" s="590">
        <v>25</v>
      </c>
      <c r="DW56" s="590">
        <v>29</v>
      </c>
      <c r="DX56" s="590">
        <v>30</v>
      </c>
      <c r="DY56" s="600">
        <v>150</v>
      </c>
      <c r="DZ56" s="601">
        <f>SUM(EA56:EF56)</f>
        <v>114</v>
      </c>
      <c r="EA56" s="590">
        <v>5</v>
      </c>
      <c r="EB56" s="590">
        <v>19</v>
      </c>
      <c r="EC56" s="590">
        <v>18</v>
      </c>
      <c r="ED56" s="590">
        <v>18</v>
      </c>
      <c r="EE56" s="590">
        <v>25</v>
      </c>
      <c r="EF56" s="590">
        <v>29</v>
      </c>
      <c r="EG56" s="600">
        <v>150</v>
      </c>
      <c r="EH56" s="601">
        <f t="shared" ref="EH56" si="102">SUM(EI56:EN56)</f>
        <v>117</v>
      </c>
      <c r="EI56" s="590">
        <v>4</v>
      </c>
      <c r="EJ56" s="590">
        <v>20</v>
      </c>
      <c r="EK56" s="590">
        <v>25</v>
      </c>
      <c r="EL56" s="590">
        <v>22</v>
      </c>
      <c r="EM56" s="590">
        <v>19</v>
      </c>
      <c r="EN56" s="590">
        <v>27</v>
      </c>
      <c r="EO56" s="600">
        <v>150</v>
      </c>
      <c r="EP56" s="601">
        <f t="shared" ref="EP56" si="103">SUM(EQ56:EV56)</f>
        <v>111</v>
      </c>
      <c r="EQ56" s="590">
        <v>3</v>
      </c>
      <c r="ER56" s="590">
        <v>19</v>
      </c>
      <c r="ES56" s="590">
        <v>23</v>
      </c>
      <c r="ET56" s="590">
        <v>24</v>
      </c>
      <c r="EU56" s="590">
        <v>23</v>
      </c>
      <c r="EV56" s="590">
        <v>19</v>
      </c>
    </row>
    <row r="57" spans="2:152" ht="15" customHeight="1">
      <c r="B57" s="598"/>
      <c r="C57" s="598"/>
      <c r="D57" s="607" t="s">
        <v>458</v>
      </c>
      <c r="E57" s="605">
        <f>SUM(E54:E56)</f>
        <v>270</v>
      </c>
      <c r="F57" s="605">
        <f t="shared" ref="F57:AV57" si="104">SUM(F54:F56)</f>
        <v>230</v>
      </c>
      <c r="G57" s="605">
        <f t="shared" si="104"/>
        <v>270</v>
      </c>
      <c r="H57" s="605">
        <f t="shared" si="104"/>
        <v>224</v>
      </c>
      <c r="I57" s="605">
        <f t="shared" si="104"/>
        <v>270</v>
      </c>
      <c r="J57" s="605">
        <f t="shared" si="104"/>
        <v>227</v>
      </c>
      <c r="K57" s="605">
        <f t="shared" si="104"/>
        <v>11</v>
      </c>
      <c r="L57" s="605">
        <f t="shared" si="104"/>
        <v>25</v>
      </c>
      <c r="M57" s="605">
        <f t="shared" si="104"/>
        <v>48</v>
      </c>
      <c r="N57" s="605">
        <f t="shared" si="104"/>
        <v>50</v>
      </c>
      <c r="O57" s="605">
        <f t="shared" si="104"/>
        <v>54</v>
      </c>
      <c r="P57" s="605">
        <f t="shared" si="104"/>
        <v>39</v>
      </c>
      <c r="Q57" s="605">
        <f t="shared" si="104"/>
        <v>270</v>
      </c>
      <c r="R57" s="605">
        <f t="shared" si="104"/>
        <v>219</v>
      </c>
      <c r="S57" s="605">
        <f t="shared" si="104"/>
        <v>6</v>
      </c>
      <c r="T57" s="605">
        <f t="shared" si="104"/>
        <v>33</v>
      </c>
      <c r="U57" s="605">
        <f t="shared" si="104"/>
        <v>38</v>
      </c>
      <c r="V57" s="605">
        <f t="shared" si="104"/>
        <v>58</v>
      </c>
      <c r="W57" s="605">
        <f t="shared" si="104"/>
        <v>50</v>
      </c>
      <c r="X57" s="605">
        <f t="shared" si="104"/>
        <v>34</v>
      </c>
      <c r="Y57" s="605">
        <f t="shared" si="104"/>
        <v>270</v>
      </c>
      <c r="Z57" s="605">
        <f t="shared" si="104"/>
        <v>240</v>
      </c>
      <c r="AA57" s="605">
        <f t="shared" si="104"/>
        <v>11</v>
      </c>
      <c r="AB57" s="605">
        <f t="shared" si="104"/>
        <v>27</v>
      </c>
      <c r="AC57" s="605">
        <f t="shared" si="104"/>
        <v>54</v>
      </c>
      <c r="AD57" s="605">
        <f t="shared" si="104"/>
        <v>59</v>
      </c>
      <c r="AE57" s="605">
        <f t="shared" si="104"/>
        <v>57</v>
      </c>
      <c r="AF57" s="605">
        <f t="shared" si="104"/>
        <v>32</v>
      </c>
      <c r="AG57" s="605">
        <f t="shared" si="104"/>
        <v>270</v>
      </c>
      <c r="AH57" s="605">
        <f t="shared" si="104"/>
        <v>259</v>
      </c>
      <c r="AI57" s="605">
        <f>SUM(AI54:AI56)</f>
        <v>11</v>
      </c>
      <c r="AJ57" s="605">
        <f t="shared" si="104"/>
        <v>36</v>
      </c>
      <c r="AK57" s="605">
        <f t="shared" si="104"/>
        <v>41</v>
      </c>
      <c r="AL57" s="605">
        <f t="shared" si="104"/>
        <v>67</v>
      </c>
      <c r="AM57" s="605">
        <f t="shared" si="104"/>
        <v>61</v>
      </c>
      <c r="AN57" s="605">
        <f t="shared" si="104"/>
        <v>43</v>
      </c>
      <c r="AO57" s="605">
        <f t="shared" si="104"/>
        <v>270</v>
      </c>
      <c r="AP57" s="605">
        <f t="shared" si="104"/>
        <v>250</v>
      </c>
      <c r="AQ57" s="605">
        <f t="shared" si="104"/>
        <v>7</v>
      </c>
      <c r="AR57" s="605">
        <f t="shared" si="104"/>
        <v>30</v>
      </c>
      <c r="AS57" s="605">
        <f t="shared" si="104"/>
        <v>56</v>
      </c>
      <c r="AT57" s="605">
        <f t="shared" si="104"/>
        <v>53</v>
      </c>
      <c r="AU57" s="605">
        <f t="shared" si="104"/>
        <v>64</v>
      </c>
      <c r="AV57" s="605">
        <f t="shared" si="104"/>
        <v>40</v>
      </c>
      <c r="AW57" s="605">
        <f>SUM(AW54:AW56)</f>
        <v>270</v>
      </c>
      <c r="AX57" s="605">
        <f t="shared" ref="AX57:DH57" si="105">SUM(AX54:AX56)</f>
        <v>261</v>
      </c>
      <c r="AY57" s="605">
        <f t="shared" si="105"/>
        <v>8</v>
      </c>
      <c r="AZ57" s="605">
        <f t="shared" si="105"/>
        <v>32</v>
      </c>
      <c r="BA57" s="605">
        <f t="shared" si="105"/>
        <v>42</v>
      </c>
      <c r="BB57" s="605">
        <f t="shared" si="105"/>
        <v>63</v>
      </c>
      <c r="BC57" s="605">
        <f t="shared" si="105"/>
        <v>56</v>
      </c>
      <c r="BD57" s="605">
        <f t="shared" si="105"/>
        <v>60</v>
      </c>
      <c r="BE57" s="605">
        <f t="shared" si="105"/>
        <v>180</v>
      </c>
      <c r="BF57" s="605">
        <f t="shared" si="105"/>
        <v>166</v>
      </c>
      <c r="BG57" s="605">
        <f t="shared" si="105"/>
        <v>3</v>
      </c>
      <c r="BH57" s="605">
        <f t="shared" si="105"/>
        <v>22</v>
      </c>
      <c r="BI57" s="605">
        <f t="shared" si="105"/>
        <v>37</v>
      </c>
      <c r="BJ57" s="605">
        <f t="shared" si="105"/>
        <v>25</v>
      </c>
      <c r="BK57" s="605">
        <f t="shared" si="105"/>
        <v>40</v>
      </c>
      <c r="BL57" s="605">
        <f t="shared" si="105"/>
        <v>38</v>
      </c>
      <c r="BM57" s="605">
        <f t="shared" si="105"/>
        <v>180</v>
      </c>
      <c r="BN57" s="605">
        <f t="shared" si="105"/>
        <v>146</v>
      </c>
      <c r="BO57" s="605">
        <f t="shared" si="105"/>
        <v>3</v>
      </c>
      <c r="BP57" s="605">
        <f t="shared" si="105"/>
        <v>16</v>
      </c>
      <c r="BQ57" s="605">
        <f t="shared" si="105"/>
        <v>26</v>
      </c>
      <c r="BR57" s="605">
        <f t="shared" si="105"/>
        <v>35</v>
      </c>
      <c r="BS57" s="605">
        <f t="shared" si="105"/>
        <v>23</v>
      </c>
      <c r="BT57" s="605">
        <f t="shared" si="105"/>
        <v>43</v>
      </c>
      <c r="BU57" s="605">
        <f t="shared" si="105"/>
        <v>150</v>
      </c>
      <c r="BV57" s="605">
        <f t="shared" si="105"/>
        <v>151</v>
      </c>
      <c r="BW57" s="605">
        <f t="shared" si="105"/>
        <v>7</v>
      </c>
      <c r="BX57" s="605">
        <f t="shared" si="105"/>
        <v>19</v>
      </c>
      <c r="BY57" s="605">
        <f t="shared" si="105"/>
        <v>26</v>
      </c>
      <c r="BZ57" s="605">
        <f t="shared" si="105"/>
        <v>29</v>
      </c>
      <c r="CA57" s="605">
        <f t="shared" si="105"/>
        <v>41</v>
      </c>
      <c r="CB57" s="605">
        <f t="shared" si="105"/>
        <v>29</v>
      </c>
      <c r="CC57" s="605">
        <f t="shared" si="105"/>
        <v>150</v>
      </c>
      <c r="CD57" s="605">
        <f t="shared" si="105"/>
        <v>159</v>
      </c>
      <c r="CE57" s="605">
        <f t="shared" si="105"/>
        <v>2</v>
      </c>
      <c r="CF57" s="605">
        <f t="shared" si="105"/>
        <v>27</v>
      </c>
      <c r="CG57" s="605">
        <f t="shared" si="105"/>
        <v>26</v>
      </c>
      <c r="CH57" s="605">
        <f t="shared" si="105"/>
        <v>33</v>
      </c>
      <c r="CI57" s="605">
        <f t="shared" si="105"/>
        <v>31</v>
      </c>
      <c r="CJ57" s="605">
        <f t="shared" si="105"/>
        <v>40</v>
      </c>
      <c r="CK57" s="605">
        <f t="shared" si="105"/>
        <v>150</v>
      </c>
      <c r="CL57" s="605">
        <f t="shared" si="105"/>
        <v>151</v>
      </c>
      <c r="CM57" s="605">
        <f t="shared" si="105"/>
        <v>0</v>
      </c>
      <c r="CN57" s="605">
        <f t="shared" si="105"/>
        <v>21</v>
      </c>
      <c r="CO57" s="605">
        <f t="shared" si="105"/>
        <v>38</v>
      </c>
      <c r="CP57" s="605">
        <f t="shared" si="105"/>
        <v>28</v>
      </c>
      <c r="CQ57" s="605">
        <f t="shared" si="105"/>
        <v>34</v>
      </c>
      <c r="CR57" s="605">
        <f t="shared" si="105"/>
        <v>30</v>
      </c>
      <c r="CS57" s="605">
        <f t="shared" si="105"/>
        <v>150</v>
      </c>
      <c r="CT57" s="605">
        <f t="shared" si="105"/>
        <v>158</v>
      </c>
      <c r="CU57" s="605">
        <f t="shared" si="105"/>
        <v>4</v>
      </c>
      <c r="CV57" s="605">
        <f t="shared" si="105"/>
        <v>19</v>
      </c>
      <c r="CW57" s="605">
        <f t="shared" si="105"/>
        <v>32</v>
      </c>
      <c r="CX57" s="605">
        <f t="shared" si="105"/>
        <v>38</v>
      </c>
      <c r="CY57" s="605">
        <f t="shared" si="105"/>
        <v>30</v>
      </c>
      <c r="CZ57" s="605">
        <f t="shared" si="105"/>
        <v>35</v>
      </c>
      <c r="DA57" s="605">
        <f t="shared" si="105"/>
        <v>150</v>
      </c>
      <c r="DB57" s="608">
        <f>SUM(DB54:DB56)</f>
        <v>145</v>
      </c>
      <c r="DC57" s="605">
        <f t="shared" si="105"/>
        <v>3</v>
      </c>
      <c r="DD57" s="605">
        <f t="shared" si="105"/>
        <v>19</v>
      </c>
      <c r="DE57" s="605">
        <f t="shared" si="105"/>
        <v>26</v>
      </c>
      <c r="DF57" s="605">
        <f t="shared" si="105"/>
        <v>29</v>
      </c>
      <c r="DG57" s="605">
        <f t="shared" si="105"/>
        <v>37</v>
      </c>
      <c r="DH57" s="605">
        <f t="shared" si="105"/>
        <v>31</v>
      </c>
      <c r="DI57" s="608">
        <f>SUM(DI54:DI56)</f>
        <v>150</v>
      </c>
      <c r="DJ57" s="608">
        <f>SUM(DJ54:DJ56)</f>
        <v>136</v>
      </c>
      <c r="DK57" s="605">
        <f t="shared" ref="DK57:DP57" si="106">SUM(DK54:DK56)</f>
        <v>2</v>
      </c>
      <c r="DL57" s="605">
        <f t="shared" si="106"/>
        <v>16</v>
      </c>
      <c r="DM57" s="605">
        <f t="shared" si="106"/>
        <v>24</v>
      </c>
      <c r="DN57" s="605">
        <f t="shared" si="106"/>
        <v>28</v>
      </c>
      <c r="DO57" s="605">
        <f t="shared" si="106"/>
        <v>30</v>
      </c>
      <c r="DP57" s="605">
        <f t="shared" si="106"/>
        <v>36</v>
      </c>
      <c r="DQ57" s="608">
        <f>SUM(DQ54:DQ56)</f>
        <v>150</v>
      </c>
      <c r="DR57" s="608">
        <f>SUM(DR54:DR56)</f>
        <v>117</v>
      </c>
      <c r="DS57" s="605">
        <f t="shared" ref="DS57:DX57" si="107">SUM(DS54:DS56)</f>
        <v>0</v>
      </c>
      <c r="DT57" s="605">
        <f t="shared" si="107"/>
        <v>17</v>
      </c>
      <c r="DU57" s="605">
        <f t="shared" si="107"/>
        <v>16</v>
      </c>
      <c r="DV57" s="605">
        <f t="shared" si="107"/>
        <v>25</v>
      </c>
      <c r="DW57" s="605">
        <f t="shared" si="107"/>
        <v>29</v>
      </c>
      <c r="DX57" s="605">
        <f t="shared" si="107"/>
        <v>30</v>
      </c>
      <c r="DY57" s="608">
        <f>SUM(DY54:DY56)</f>
        <v>150</v>
      </c>
      <c r="DZ57" s="608">
        <f>SUM(DZ54:DZ56)</f>
        <v>114</v>
      </c>
      <c r="EA57" s="605">
        <f t="shared" ref="EA57:EF57" si="108">SUM(EA54:EA56)</f>
        <v>5</v>
      </c>
      <c r="EB57" s="605">
        <f t="shared" si="108"/>
        <v>19</v>
      </c>
      <c r="EC57" s="605">
        <f t="shared" si="108"/>
        <v>18</v>
      </c>
      <c r="ED57" s="605">
        <f t="shared" si="108"/>
        <v>18</v>
      </c>
      <c r="EE57" s="605">
        <f t="shared" si="108"/>
        <v>25</v>
      </c>
      <c r="EF57" s="605">
        <f t="shared" si="108"/>
        <v>29</v>
      </c>
      <c r="EG57" s="608">
        <f>SUM(EG54:EG56)</f>
        <v>150</v>
      </c>
      <c r="EH57" s="608">
        <f>SUM(EH54:EH56)</f>
        <v>117</v>
      </c>
      <c r="EI57" s="605">
        <f t="shared" ref="EI57:EN57" si="109">SUM(EI54:EI56)</f>
        <v>4</v>
      </c>
      <c r="EJ57" s="605">
        <f t="shared" si="109"/>
        <v>20</v>
      </c>
      <c r="EK57" s="605">
        <f t="shared" si="109"/>
        <v>25</v>
      </c>
      <c r="EL57" s="605">
        <f t="shared" si="109"/>
        <v>22</v>
      </c>
      <c r="EM57" s="605">
        <f t="shared" si="109"/>
        <v>19</v>
      </c>
      <c r="EN57" s="605">
        <f t="shared" si="109"/>
        <v>27</v>
      </c>
      <c r="EO57" s="608">
        <f>SUM(EO54:EO56)</f>
        <v>150</v>
      </c>
      <c r="EP57" s="608">
        <f>SUM(EP54:EP56)</f>
        <v>111</v>
      </c>
      <c r="EQ57" s="608">
        <f t="shared" ref="EQ57:EV57" si="110">SUM(EQ54:EQ56)</f>
        <v>3</v>
      </c>
      <c r="ER57" s="608">
        <f t="shared" si="110"/>
        <v>19</v>
      </c>
      <c r="ES57" s="608">
        <f t="shared" si="110"/>
        <v>23</v>
      </c>
      <c r="ET57" s="608">
        <f t="shared" si="110"/>
        <v>24</v>
      </c>
      <c r="EU57" s="608">
        <f t="shared" si="110"/>
        <v>23</v>
      </c>
      <c r="EV57" s="608">
        <f t="shared" si="110"/>
        <v>19</v>
      </c>
    </row>
    <row r="58" spans="2:152" ht="15" customHeight="1">
      <c r="B58" s="598"/>
      <c r="C58" s="598" t="s">
        <v>459</v>
      </c>
      <c r="D58" s="599" t="s">
        <v>498</v>
      </c>
      <c r="E58" s="600"/>
      <c r="F58" s="600"/>
      <c r="G58" s="600"/>
      <c r="H58" s="600"/>
      <c r="I58" s="600"/>
      <c r="J58" s="601"/>
      <c r="K58" s="590"/>
      <c r="L58" s="590"/>
      <c r="M58" s="590"/>
      <c r="N58" s="590"/>
      <c r="O58" s="590"/>
      <c r="P58" s="590"/>
      <c r="Q58" s="600"/>
      <c r="R58" s="601"/>
      <c r="S58" s="590"/>
      <c r="T58" s="590"/>
      <c r="U58" s="590"/>
      <c r="V58" s="590"/>
      <c r="W58" s="590"/>
      <c r="X58" s="590"/>
      <c r="Y58" s="600">
        <v>120</v>
      </c>
      <c r="Z58" s="601">
        <f>SUM(AA58:AF58)</f>
        <v>116</v>
      </c>
      <c r="AA58" s="590">
        <v>4</v>
      </c>
      <c r="AB58" s="590">
        <v>19</v>
      </c>
      <c r="AC58" s="590">
        <v>18</v>
      </c>
      <c r="AD58" s="590">
        <v>22</v>
      </c>
      <c r="AE58" s="590">
        <v>27</v>
      </c>
      <c r="AF58" s="590">
        <v>26</v>
      </c>
      <c r="AG58" s="600">
        <v>120</v>
      </c>
      <c r="AH58" s="601">
        <v>108</v>
      </c>
      <c r="AI58" s="590">
        <v>5</v>
      </c>
      <c r="AJ58" s="590">
        <v>14</v>
      </c>
      <c r="AK58" s="590">
        <v>27</v>
      </c>
      <c r="AL58" s="590">
        <v>21</v>
      </c>
      <c r="AM58" s="590">
        <v>22</v>
      </c>
      <c r="AN58" s="590">
        <v>19</v>
      </c>
      <c r="AO58" s="605">
        <v>120</v>
      </c>
      <c r="AP58" s="601">
        <f>SUM(AQ58:AV58)</f>
        <v>109</v>
      </c>
      <c r="AQ58" s="629">
        <v>4</v>
      </c>
      <c r="AR58" s="629">
        <v>15</v>
      </c>
      <c r="AS58" s="629">
        <v>20</v>
      </c>
      <c r="AT58" s="629">
        <v>27</v>
      </c>
      <c r="AU58" s="629">
        <v>20</v>
      </c>
      <c r="AV58" s="629">
        <v>23</v>
      </c>
      <c r="AW58" s="629">
        <v>120</v>
      </c>
      <c r="AX58" s="629">
        <v>125</v>
      </c>
      <c r="AY58" s="629">
        <v>4</v>
      </c>
      <c r="AZ58" s="629">
        <v>25</v>
      </c>
      <c r="BA58" s="629">
        <v>25</v>
      </c>
      <c r="BB58" s="629">
        <v>22</v>
      </c>
      <c r="BC58" s="629">
        <v>27</v>
      </c>
      <c r="BD58" s="629">
        <v>22</v>
      </c>
      <c r="BE58" s="629">
        <v>120</v>
      </c>
      <c r="BF58" s="601">
        <f>SUM(BG58:BL58)</f>
        <v>122</v>
      </c>
      <c r="BG58" s="629">
        <v>2</v>
      </c>
      <c r="BH58" s="629">
        <v>11</v>
      </c>
      <c r="BI58" s="629">
        <v>29</v>
      </c>
      <c r="BJ58" s="629">
        <v>29</v>
      </c>
      <c r="BK58" s="629">
        <v>23</v>
      </c>
      <c r="BL58" s="629">
        <v>28</v>
      </c>
      <c r="BM58" s="605">
        <v>120</v>
      </c>
      <c r="BN58" s="606">
        <v>119</v>
      </c>
      <c r="BO58" s="629">
        <v>1</v>
      </c>
      <c r="BP58" s="629">
        <v>18</v>
      </c>
      <c r="BQ58" s="629">
        <v>15</v>
      </c>
      <c r="BR58" s="629">
        <v>30</v>
      </c>
      <c r="BS58" s="629">
        <v>29</v>
      </c>
      <c r="BT58" s="629">
        <v>26</v>
      </c>
      <c r="BU58" s="600">
        <v>120</v>
      </c>
      <c r="BV58" s="601">
        <f>SUM(BW58:CB58)</f>
        <v>110</v>
      </c>
      <c r="BW58" s="590">
        <v>4</v>
      </c>
      <c r="BX58" s="590">
        <v>9</v>
      </c>
      <c r="BY58" s="590">
        <v>24</v>
      </c>
      <c r="BZ58" s="590">
        <v>14</v>
      </c>
      <c r="CA58" s="590">
        <v>31</v>
      </c>
      <c r="CB58" s="590">
        <v>28</v>
      </c>
      <c r="CC58" s="600">
        <v>120</v>
      </c>
      <c r="CD58" s="601">
        <f>SUM(CE58:CJ58)</f>
        <v>108</v>
      </c>
      <c r="CE58" s="590">
        <v>4</v>
      </c>
      <c r="CF58" s="590">
        <v>17</v>
      </c>
      <c r="CG58" s="590">
        <v>17</v>
      </c>
      <c r="CH58" s="590">
        <v>25</v>
      </c>
      <c r="CI58" s="590">
        <v>14</v>
      </c>
      <c r="CJ58" s="590">
        <v>31</v>
      </c>
      <c r="CK58" s="600">
        <v>120</v>
      </c>
      <c r="CL58" s="601">
        <f>SUM(CM58:CR58)</f>
        <v>102</v>
      </c>
      <c r="CM58" s="590">
        <v>3</v>
      </c>
      <c r="CN58" s="590">
        <v>15</v>
      </c>
      <c r="CO58" s="590">
        <v>25</v>
      </c>
      <c r="CP58" s="590">
        <v>20</v>
      </c>
      <c r="CQ58" s="590">
        <v>26</v>
      </c>
      <c r="CR58" s="590">
        <v>13</v>
      </c>
      <c r="CS58" s="600">
        <v>120</v>
      </c>
      <c r="CT58" s="601">
        <f>SUM(CU58:CZ58)</f>
        <v>109</v>
      </c>
      <c r="CU58" s="590">
        <v>4</v>
      </c>
      <c r="CV58" s="590">
        <v>17</v>
      </c>
      <c r="CW58" s="590">
        <v>18</v>
      </c>
      <c r="CX58" s="590">
        <v>25</v>
      </c>
      <c r="CY58" s="590">
        <v>20</v>
      </c>
      <c r="CZ58" s="590">
        <v>25</v>
      </c>
      <c r="DA58" s="600">
        <v>120</v>
      </c>
      <c r="DB58" s="601">
        <f>SUM(DC58:DH58)</f>
        <v>107</v>
      </c>
      <c r="DC58" s="590">
        <v>2</v>
      </c>
      <c r="DD58" s="590">
        <v>21</v>
      </c>
      <c r="DE58" s="590">
        <v>19</v>
      </c>
      <c r="DF58" s="590">
        <v>20</v>
      </c>
      <c r="DG58" s="590">
        <v>25</v>
      </c>
      <c r="DH58" s="590">
        <v>20</v>
      </c>
      <c r="DI58" s="600">
        <v>120</v>
      </c>
      <c r="DJ58" s="601">
        <f>SUM(DK58:DP58)</f>
        <v>103</v>
      </c>
      <c r="DK58" s="590">
        <v>2</v>
      </c>
      <c r="DL58" s="590">
        <v>8</v>
      </c>
      <c r="DM58" s="590">
        <v>24</v>
      </c>
      <c r="DN58" s="590">
        <v>20</v>
      </c>
      <c r="DO58" s="590">
        <v>21</v>
      </c>
      <c r="DP58" s="590">
        <v>28</v>
      </c>
      <c r="DQ58" s="600">
        <v>120</v>
      </c>
      <c r="DR58" s="601">
        <f t="shared" ref="DR58:DR61" si="111">SUM(DS58:DX58)</f>
        <v>95</v>
      </c>
      <c r="DS58" s="590">
        <v>3</v>
      </c>
      <c r="DT58" s="590">
        <v>15</v>
      </c>
      <c r="DU58" s="590">
        <v>13</v>
      </c>
      <c r="DV58" s="590">
        <v>24</v>
      </c>
      <c r="DW58" s="590">
        <v>20</v>
      </c>
      <c r="DX58" s="590">
        <v>20</v>
      </c>
      <c r="DY58" s="600">
        <v>120</v>
      </c>
      <c r="DZ58" s="601">
        <f t="shared" ref="DZ58:DZ61" si="112">SUM(EA58:EF58)</f>
        <v>101</v>
      </c>
      <c r="EA58" s="590">
        <v>2</v>
      </c>
      <c r="EB58" s="590">
        <v>22</v>
      </c>
      <c r="EC58" s="590">
        <v>19</v>
      </c>
      <c r="ED58" s="590">
        <v>14</v>
      </c>
      <c r="EE58" s="590">
        <v>24</v>
      </c>
      <c r="EF58" s="590">
        <v>20</v>
      </c>
      <c r="EG58" s="600">
        <v>120</v>
      </c>
      <c r="EH58" s="601">
        <f t="shared" ref="EH58:EH61" si="113">SUM(EI58:EN58)</f>
        <v>99</v>
      </c>
      <c r="EI58" s="590">
        <v>3</v>
      </c>
      <c r="EJ58" s="590">
        <v>15</v>
      </c>
      <c r="EK58" s="590">
        <v>21</v>
      </c>
      <c r="EL58" s="590">
        <v>21</v>
      </c>
      <c r="EM58" s="590">
        <v>16</v>
      </c>
      <c r="EN58" s="590">
        <v>23</v>
      </c>
      <c r="EO58" s="600">
        <v>120</v>
      </c>
      <c r="EP58" s="601">
        <f t="shared" ref="EP58:EP61" si="114">SUM(EQ58:EV58)</f>
        <v>85</v>
      </c>
      <c r="EQ58" s="590">
        <v>2</v>
      </c>
      <c r="ER58" s="590">
        <v>9</v>
      </c>
      <c r="ES58" s="590">
        <v>13</v>
      </c>
      <c r="ET58" s="590">
        <v>23</v>
      </c>
      <c r="EU58" s="590">
        <v>21</v>
      </c>
      <c r="EV58" s="590">
        <v>17</v>
      </c>
    </row>
    <row r="59" spans="2:152" ht="15" customHeight="1">
      <c r="B59" s="598"/>
      <c r="C59" s="598"/>
      <c r="D59" s="599" t="s">
        <v>499</v>
      </c>
      <c r="E59" s="600">
        <v>45</v>
      </c>
      <c r="F59" s="600">
        <v>41</v>
      </c>
      <c r="G59" s="600">
        <v>45</v>
      </c>
      <c r="H59" s="600">
        <v>34</v>
      </c>
      <c r="I59" s="600">
        <v>45</v>
      </c>
      <c r="J59" s="601">
        <f>SUM(K59:P59)</f>
        <v>40</v>
      </c>
      <c r="K59" s="590">
        <v>2</v>
      </c>
      <c r="L59" s="590">
        <v>7</v>
      </c>
      <c r="M59" s="590">
        <v>4</v>
      </c>
      <c r="N59" s="590">
        <v>16</v>
      </c>
      <c r="O59" s="590">
        <v>11</v>
      </c>
      <c r="P59" s="590">
        <v>0</v>
      </c>
      <c r="Q59" s="600">
        <v>45</v>
      </c>
      <c r="R59" s="601">
        <f>SUM(S59:X59)</f>
        <v>41</v>
      </c>
      <c r="S59" s="590">
        <v>2</v>
      </c>
      <c r="T59" s="590">
        <v>9</v>
      </c>
      <c r="U59" s="590">
        <v>7</v>
      </c>
      <c r="V59" s="590">
        <v>7</v>
      </c>
      <c r="W59" s="590">
        <v>16</v>
      </c>
      <c r="X59" s="590">
        <v>0</v>
      </c>
      <c r="Y59" s="600">
        <v>45</v>
      </c>
      <c r="Z59" s="601">
        <f>SUM(AA59:AF59)</f>
        <v>38</v>
      </c>
      <c r="AA59" s="590">
        <v>1</v>
      </c>
      <c r="AB59" s="590">
        <v>10</v>
      </c>
      <c r="AC59" s="590">
        <v>11</v>
      </c>
      <c r="AD59" s="590">
        <v>9</v>
      </c>
      <c r="AE59" s="590">
        <v>7</v>
      </c>
      <c r="AF59" s="590">
        <v>0</v>
      </c>
      <c r="AG59" s="600">
        <v>45</v>
      </c>
      <c r="AH59" s="601">
        <f>SUM(AI59:AN59)</f>
        <v>57</v>
      </c>
      <c r="AI59" s="590">
        <v>2</v>
      </c>
      <c r="AJ59" s="590">
        <v>12</v>
      </c>
      <c r="AK59" s="590">
        <v>12</v>
      </c>
      <c r="AL59" s="590">
        <v>12</v>
      </c>
      <c r="AM59" s="590">
        <v>10</v>
      </c>
      <c r="AN59" s="590">
        <v>9</v>
      </c>
      <c r="AO59" s="600">
        <v>60</v>
      </c>
      <c r="AP59" s="601">
        <f>SUM(AQ59:AV59)</f>
        <v>60</v>
      </c>
      <c r="AQ59" s="590">
        <v>2</v>
      </c>
      <c r="AR59" s="590">
        <v>4</v>
      </c>
      <c r="AS59" s="590">
        <v>15</v>
      </c>
      <c r="AT59" s="590">
        <v>16</v>
      </c>
      <c r="AU59" s="590">
        <v>13</v>
      </c>
      <c r="AV59" s="590">
        <v>10</v>
      </c>
      <c r="AW59" s="600">
        <v>60</v>
      </c>
      <c r="AX59" s="601">
        <f>SUM(AY59:BD59)</f>
        <v>66</v>
      </c>
      <c r="AY59" s="590">
        <v>2</v>
      </c>
      <c r="AZ59" s="590">
        <v>7</v>
      </c>
      <c r="BA59" s="590">
        <v>10</v>
      </c>
      <c r="BB59" s="590">
        <v>18</v>
      </c>
      <c r="BC59" s="590">
        <v>16</v>
      </c>
      <c r="BD59" s="590">
        <v>13</v>
      </c>
      <c r="BE59" s="600">
        <v>60</v>
      </c>
      <c r="BF59" s="601">
        <f>SUM(BG59:BL59)</f>
        <v>65</v>
      </c>
      <c r="BG59" s="590">
        <v>2</v>
      </c>
      <c r="BH59" s="590">
        <v>9</v>
      </c>
      <c r="BI59" s="590">
        <v>10</v>
      </c>
      <c r="BJ59" s="590">
        <v>12</v>
      </c>
      <c r="BK59" s="590">
        <v>16</v>
      </c>
      <c r="BL59" s="590">
        <v>16</v>
      </c>
      <c r="BM59" s="600">
        <v>60</v>
      </c>
      <c r="BN59" s="601">
        <f>SUM(BO59:BT59)</f>
        <v>65</v>
      </c>
      <c r="BO59" s="590">
        <v>1</v>
      </c>
      <c r="BP59" s="590">
        <v>11</v>
      </c>
      <c r="BQ59" s="590">
        <v>10</v>
      </c>
      <c r="BR59" s="590">
        <v>10</v>
      </c>
      <c r="BS59" s="590">
        <v>14</v>
      </c>
      <c r="BT59" s="590">
        <v>19</v>
      </c>
      <c r="BU59" s="600">
        <v>60</v>
      </c>
      <c r="BV59" s="601">
        <f>SUM(BW59:CB59)</f>
        <v>63</v>
      </c>
      <c r="BW59" s="590">
        <v>3</v>
      </c>
      <c r="BX59" s="590">
        <v>8</v>
      </c>
      <c r="BY59" s="590">
        <v>18</v>
      </c>
      <c r="BZ59" s="590">
        <v>11</v>
      </c>
      <c r="CA59" s="590">
        <v>10</v>
      </c>
      <c r="CB59" s="590">
        <v>13</v>
      </c>
      <c r="CC59" s="600">
        <v>60</v>
      </c>
      <c r="CD59" s="601">
        <f>SUM(CE59:CJ59)</f>
        <v>67</v>
      </c>
      <c r="CE59" s="590">
        <v>2</v>
      </c>
      <c r="CF59" s="590">
        <v>11</v>
      </c>
      <c r="CG59" s="590">
        <v>11</v>
      </c>
      <c r="CH59" s="590">
        <v>22</v>
      </c>
      <c r="CI59" s="590">
        <v>11</v>
      </c>
      <c r="CJ59" s="590">
        <v>10</v>
      </c>
      <c r="CK59" s="600">
        <v>60</v>
      </c>
      <c r="CL59" s="601">
        <f>SUM(CM59:CR59)</f>
        <v>74</v>
      </c>
      <c r="CM59" s="590">
        <v>2</v>
      </c>
      <c r="CN59" s="590">
        <v>9</v>
      </c>
      <c r="CO59" s="590">
        <v>18</v>
      </c>
      <c r="CP59" s="590">
        <v>12</v>
      </c>
      <c r="CQ59" s="590">
        <v>22</v>
      </c>
      <c r="CR59" s="590">
        <v>11</v>
      </c>
      <c r="CS59" s="600">
        <v>60</v>
      </c>
      <c r="CT59" s="601">
        <f>SUM(CU59:CZ59)</f>
        <v>70</v>
      </c>
      <c r="CU59" s="590">
        <v>0</v>
      </c>
      <c r="CV59" s="590">
        <v>6</v>
      </c>
      <c r="CW59" s="590">
        <v>11</v>
      </c>
      <c r="CX59" s="590">
        <v>19</v>
      </c>
      <c r="CY59" s="590">
        <v>12</v>
      </c>
      <c r="CZ59" s="590">
        <v>22</v>
      </c>
      <c r="DA59" s="600">
        <v>60</v>
      </c>
      <c r="DB59" s="601">
        <f>SUM(DC59:DH59)</f>
        <v>63</v>
      </c>
      <c r="DC59" s="590">
        <v>3</v>
      </c>
      <c r="DD59" s="590">
        <v>8</v>
      </c>
      <c r="DE59" s="590">
        <v>8</v>
      </c>
      <c r="DF59" s="590">
        <v>10</v>
      </c>
      <c r="DG59" s="590">
        <v>21</v>
      </c>
      <c r="DH59" s="590">
        <v>13</v>
      </c>
      <c r="DI59" s="600">
        <v>60</v>
      </c>
      <c r="DJ59" s="601">
        <f>SUM(DK59:DP59)</f>
        <v>60</v>
      </c>
      <c r="DK59" s="590">
        <v>0</v>
      </c>
      <c r="DL59" s="590">
        <v>10</v>
      </c>
      <c r="DM59" s="590">
        <v>11</v>
      </c>
      <c r="DN59" s="590">
        <v>8</v>
      </c>
      <c r="DO59" s="590">
        <v>11</v>
      </c>
      <c r="DP59" s="590">
        <v>20</v>
      </c>
      <c r="DQ59" s="600">
        <v>60</v>
      </c>
      <c r="DR59" s="601">
        <f t="shared" si="111"/>
        <v>53</v>
      </c>
      <c r="DS59" s="590">
        <v>1</v>
      </c>
      <c r="DT59" s="590">
        <v>7</v>
      </c>
      <c r="DU59" s="590">
        <v>14</v>
      </c>
      <c r="DV59" s="590">
        <v>12</v>
      </c>
      <c r="DW59" s="590">
        <v>8</v>
      </c>
      <c r="DX59" s="590">
        <v>11</v>
      </c>
      <c r="DY59" s="600">
        <v>60</v>
      </c>
      <c r="DZ59" s="601">
        <f t="shared" si="112"/>
        <v>59</v>
      </c>
      <c r="EA59" s="590">
        <v>1</v>
      </c>
      <c r="EB59" s="590">
        <v>13</v>
      </c>
      <c r="EC59" s="590">
        <v>10</v>
      </c>
      <c r="ED59" s="590">
        <v>16</v>
      </c>
      <c r="EE59" s="590">
        <v>12</v>
      </c>
      <c r="EF59" s="590">
        <v>7</v>
      </c>
      <c r="EG59" s="600">
        <v>60</v>
      </c>
      <c r="EH59" s="601">
        <f t="shared" si="113"/>
        <v>56</v>
      </c>
      <c r="EI59" s="590">
        <v>0</v>
      </c>
      <c r="EJ59" s="590">
        <v>4</v>
      </c>
      <c r="EK59" s="590">
        <v>15</v>
      </c>
      <c r="EL59" s="590">
        <v>9</v>
      </c>
      <c r="EM59" s="590">
        <v>16</v>
      </c>
      <c r="EN59" s="590">
        <v>12</v>
      </c>
      <c r="EO59" s="600">
        <v>60</v>
      </c>
      <c r="EP59" s="601">
        <f t="shared" si="114"/>
        <v>56</v>
      </c>
      <c r="EQ59" s="590">
        <v>1</v>
      </c>
      <c r="ER59" s="590">
        <v>11</v>
      </c>
      <c r="ES59" s="590">
        <v>6</v>
      </c>
      <c r="ET59" s="590">
        <v>14</v>
      </c>
      <c r="EU59" s="590">
        <v>10</v>
      </c>
      <c r="EV59" s="590">
        <v>14</v>
      </c>
    </row>
    <row r="60" spans="2:152" ht="15" customHeight="1">
      <c r="B60" s="598"/>
      <c r="C60" s="598"/>
      <c r="D60" s="599" t="s">
        <v>500</v>
      </c>
      <c r="E60" s="600">
        <v>80</v>
      </c>
      <c r="F60" s="600">
        <v>91</v>
      </c>
      <c r="G60" s="600">
        <v>80</v>
      </c>
      <c r="H60" s="600">
        <v>90</v>
      </c>
      <c r="I60" s="600">
        <v>90</v>
      </c>
      <c r="J60" s="601">
        <f>SUM(K60:P60)</f>
        <v>88</v>
      </c>
      <c r="K60" s="590">
        <v>4</v>
      </c>
      <c r="L60" s="590">
        <v>10</v>
      </c>
      <c r="M60" s="590">
        <v>16</v>
      </c>
      <c r="N60" s="590">
        <v>16</v>
      </c>
      <c r="O60" s="590">
        <v>24</v>
      </c>
      <c r="P60" s="590">
        <v>18</v>
      </c>
      <c r="Q60" s="600">
        <v>90</v>
      </c>
      <c r="R60" s="601">
        <f>SUM(S60:X60)</f>
        <v>103</v>
      </c>
      <c r="S60" s="590">
        <v>3</v>
      </c>
      <c r="T60" s="590">
        <v>21</v>
      </c>
      <c r="U60" s="590">
        <v>14</v>
      </c>
      <c r="V60" s="590">
        <v>19</v>
      </c>
      <c r="W60" s="590">
        <v>20</v>
      </c>
      <c r="X60" s="590">
        <v>26</v>
      </c>
      <c r="Y60" s="600">
        <v>90</v>
      </c>
      <c r="Z60" s="601">
        <f>SUM(AA60:AF60)</f>
        <v>103</v>
      </c>
      <c r="AA60" s="590">
        <v>7</v>
      </c>
      <c r="AB60" s="590">
        <v>10</v>
      </c>
      <c r="AC60" s="590">
        <v>27</v>
      </c>
      <c r="AD60" s="590">
        <v>18</v>
      </c>
      <c r="AE60" s="590">
        <v>23</v>
      </c>
      <c r="AF60" s="590">
        <v>18</v>
      </c>
      <c r="AG60" s="600">
        <v>90</v>
      </c>
      <c r="AH60" s="601">
        <f>SUM(AI60:AN60)</f>
        <v>104</v>
      </c>
      <c r="AI60" s="590">
        <v>5</v>
      </c>
      <c r="AJ60" s="590">
        <v>16</v>
      </c>
      <c r="AK60" s="590">
        <v>16</v>
      </c>
      <c r="AL60" s="590">
        <v>27</v>
      </c>
      <c r="AM60" s="590">
        <v>17</v>
      </c>
      <c r="AN60" s="590">
        <v>23</v>
      </c>
      <c r="AO60" s="600">
        <v>90</v>
      </c>
      <c r="AP60" s="601">
        <f>SUM(AQ60:AV60)</f>
        <v>103</v>
      </c>
      <c r="AQ60" s="590">
        <v>3</v>
      </c>
      <c r="AR60" s="590">
        <v>12</v>
      </c>
      <c r="AS60" s="590">
        <v>23</v>
      </c>
      <c r="AT60" s="590">
        <v>20</v>
      </c>
      <c r="AU60" s="590">
        <v>27</v>
      </c>
      <c r="AV60" s="590">
        <v>18</v>
      </c>
      <c r="AW60" s="600">
        <v>90</v>
      </c>
      <c r="AX60" s="601">
        <f>SUM(AY60:BD60)</f>
        <v>104</v>
      </c>
      <c r="AY60" s="590">
        <v>4</v>
      </c>
      <c r="AZ60" s="590">
        <v>11</v>
      </c>
      <c r="BA60" s="590">
        <v>14</v>
      </c>
      <c r="BB60" s="590">
        <v>25</v>
      </c>
      <c r="BC60" s="590">
        <v>24</v>
      </c>
      <c r="BD60" s="590">
        <v>26</v>
      </c>
      <c r="BE60" s="600">
        <v>90</v>
      </c>
      <c r="BF60" s="601">
        <f>SUM(BG60:BL60)</f>
        <v>99</v>
      </c>
      <c r="BG60" s="590">
        <v>3</v>
      </c>
      <c r="BH60" s="590">
        <v>12</v>
      </c>
      <c r="BI60" s="590">
        <v>16</v>
      </c>
      <c r="BJ60" s="590">
        <v>16</v>
      </c>
      <c r="BK60" s="590">
        <v>27</v>
      </c>
      <c r="BL60" s="590">
        <v>25</v>
      </c>
      <c r="BM60" s="600">
        <v>90</v>
      </c>
      <c r="BN60" s="601">
        <f>SUM(BO60:BT60)</f>
        <v>85</v>
      </c>
      <c r="BO60" s="590">
        <v>1</v>
      </c>
      <c r="BP60" s="590">
        <v>8</v>
      </c>
      <c r="BQ60" s="590">
        <v>15</v>
      </c>
      <c r="BR60" s="590">
        <v>18</v>
      </c>
      <c r="BS60" s="590">
        <v>17</v>
      </c>
      <c r="BT60" s="590">
        <v>26</v>
      </c>
      <c r="BU60" s="605">
        <v>80</v>
      </c>
      <c r="BV60" s="601">
        <f>SUM(BW60:CB60)</f>
        <v>73</v>
      </c>
      <c r="BW60" s="590">
        <v>1</v>
      </c>
      <c r="BX60" s="590">
        <v>10</v>
      </c>
      <c r="BY60" s="590">
        <v>8</v>
      </c>
      <c r="BZ60" s="590">
        <v>17</v>
      </c>
      <c r="CA60" s="590">
        <v>20</v>
      </c>
      <c r="CB60" s="590">
        <v>17</v>
      </c>
      <c r="CC60" s="600">
        <v>70</v>
      </c>
      <c r="CD60" s="601">
        <f>SUM(CE60:CJ60)</f>
        <v>67</v>
      </c>
      <c r="CE60" s="590">
        <v>0</v>
      </c>
      <c r="CF60" s="590">
        <v>8</v>
      </c>
      <c r="CG60" s="590">
        <v>12</v>
      </c>
      <c r="CH60" s="590">
        <v>9</v>
      </c>
      <c r="CI60" s="590">
        <v>17</v>
      </c>
      <c r="CJ60" s="590">
        <v>21</v>
      </c>
      <c r="CK60" s="600">
        <v>60</v>
      </c>
      <c r="CL60" s="601">
        <f>SUM(CM60:CR60)</f>
        <v>56</v>
      </c>
      <c r="CM60" s="590">
        <v>1</v>
      </c>
      <c r="CN60" s="590">
        <v>8</v>
      </c>
      <c r="CO60" s="590">
        <v>9</v>
      </c>
      <c r="CP60" s="590">
        <v>12</v>
      </c>
      <c r="CQ60" s="590">
        <v>9</v>
      </c>
      <c r="CR60" s="590">
        <v>17</v>
      </c>
      <c r="CS60" s="600">
        <v>60</v>
      </c>
      <c r="CT60" s="601">
        <f>SUM(CU60:CZ60)</f>
        <v>52</v>
      </c>
      <c r="CU60" s="590">
        <v>4</v>
      </c>
      <c r="CV60" s="590">
        <v>7</v>
      </c>
      <c r="CW60" s="590">
        <v>11</v>
      </c>
      <c r="CX60" s="590">
        <v>8</v>
      </c>
      <c r="CY60" s="590">
        <v>13</v>
      </c>
      <c r="CZ60" s="590">
        <v>9</v>
      </c>
      <c r="DA60" s="600">
        <v>60</v>
      </c>
      <c r="DB60" s="601">
        <f>SUM(DC60:DH60)</f>
        <v>52</v>
      </c>
      <c r="DC60" s="590">
        <v>1</v>
      </c>
      <c r="DD60" s="590">
        <v>9</v>
      </c>
      <c r="DE60" s="590">
        <v>9</v>
      </c>
      <c r="DF60" s="590">
        <v>12</v>
      </c>
      <c r="DG60" s="590">
        <v>8</v>
      </c>
      <c r="DH60" s="590">
        <v>13</v>
      </c>
      <c r="DI60" s="600">
        <v>60</v>
      </c>
      <c r="DJ60" s="601">
        <f>SUM(DK60:DP60)</f>
        <v>47</v>
      </c>
      <c r="DK60" s="590">
        <v>0</v>
      </c>
      <c r="DL60" s="590">
        <v>8</v>
      </c>
      <c r="DM60" s="590">
        <v>10</v>
      </c>
      <c r="DN60" s="590">
        <v>9</v>
      </c>
      <c r="DO60" s="590">
        <v>12</v>
      </c>
      <c r="DP60" s="590">
        <v>8</v>
      </c>
      <c r="DQ60" s="600">
        <v>50</v>
      </c>
      <c r="DR60" s="601">
        <f t="shared" si="111"/>
        <v>48</v>
      </c>
      <c r="DS60" s="590">
        <v>3</v>
      </c>
      <c r="DT60" s="590">
        <v>3</v>
      </c>
      <c r="DU60" s="590">
        <v>9</v>
      </c>
      <c r="DV60" s="590">
        <v>11</v>
      </c>
      <c r="DW60" s="590">
        <v>10</v>
      </c>
      <c r="DX60" s="590">
        <v>12</v>
      </c>
      <c r="DY60" s="600">
        <v>50</v>
      </c>
      <c r="DZ60" s="601">
        <f t="shared" si="112"/>
        <v>46</v>
      </c>
      <c r="EA60" s="590">
        <v>0</v>
      </c>
      <c r="EB60" s="590">
        <v>10</v>
      </c>
      <c r="EC60" s="590">
        <v>4</v>
      </c>
      <c r="ED60" s="590">
        <v>11</v>
      </c>
      <c r="EE60" s="590">
        <v>11</v>
      </c>
      <c r="EF60" s="590">
        <v>10</v>
      </c>
      <c r="EG60" s="600">
        <v>50</v>
      </c>
      <c r="EH60" s="601">
        <f t="shared" si="113"/>
        <v>45</v>
      </c>
      <c r="EI60" s="590">
        <v>2</v>
      </c>
      <c r="EJ60" s="590">
        <v>6</v>
      </c>
      <c r="EK60" s="590">
        <v>10</v>
      </c>
      <c r="EL60" s="590">
        <v>5</v>
      </c>
      <c r="EM60" s="590">
        <v>11</v>
      </c>
      <c r="EN60" s="590">
        <v>11</v>
      </c>
      <c r="EO60" s="600">
        <v>50</v>
      </c>
      <c r="EP60" s="601">
        <f t="shared" si="114"/>
        <v>46</v>
      </c>
      <c r="EQ60" s="590">
        <v>2</v>
      </c>
      <c r="ER60" s="590">
        <v>9</v>
      </c>
      <c r="ES60" s="590">
        <v>8</v>
      </c>
      <c r="ET60" s="590">
        <v>11</v>
      </c>
      <c r="EU60" s="590">
        <v>5</v>
      </c>
      <c r="EV60" s="590">
        <v>11</v>
      </c>
    </row>
    <row r="61" spans="2:152" ht="15" customHeight="1">
      <c r="B61" s="598"/>
      <c r="C61" s="598"/>
      <c r="D61" s="599" t="s">
        <v>501</v>
      </c>
      <c r="E61" s="618" t="s">
        <v>415</v>
      </c>
      <c r="F61" s="600"/>
      <c r="G61" s="618" t="s">
        <v>415</v>
      </c>
      <c r="H61" s="600"/>
      <c r="I61" s="618" t="s">
        <v>415</v>
      </c>
      <c r="J61" s="601"/>
      <c r="K61" s="590"/>
      <c r="L61" s="590"/>
      <c r="M61" s="590"/>
      <c r="N61" s="590"/>
      <c r="O61" s="590"/>
      <c r="P61" s="590"/>
      <c r="Q61" s="618" t="s">
        <v>415</v>
      </c>
      <c r="R61" s="601"/>
      <c r="S61" s="590"/>
      <c r="T61" s="590"/>
      <c r="U61" s="590"/>
      <c r="V61" s="590"/>
      <c r="W61" s="590"/>
      <c r="X61" s="590"/>
      <c r="Y61" s="618" t="s">
        <v>415</v>
      </c>
      <c r="Z61" s="618"/>
      <c r="AA61" s="618"/>
      <c r="AB61" s="618"/>
      <c r="AC61" s="618"/>
      <c r="AD61" s="618"/>
      <c r="AE61" s="618"/>
      <c r="AF61" s="618"/>
      <c r="AG61" s="618" t="s">
        <v>415</v>
      </c>
      <c r="AH61" s="618"/>
      <c r="AI61" s="590"/>
      <c r="AJ61" s="590"/>
      <c r="AK61" s="590"/>
      <c r="AL61" s="590"/>
      <c r="AM61" s="590"/>
      <c r="AN61" s="618"/>
      <c r="AO61" s="618" t="s">
        <v>415</v>
      </c>
      <c r="AP61" s="618"/>
      <c r="AQ61" s="618"/>
      <c r="AR61" s="618"/>
      <c r="AS61" s="618"/>
      <c r="AT61" s="618"/>
      <c r="AU61" s="618"/>
      <c r="AV61" s="618"/>
      <c r="AW61" s="618" t="s">
        <v>415</v>
      </c>
      <c r="AX61" s="604"/>
      <c r="AY61" s="604"/>
      <c r="AZ61" s="604"/>
      <c r="BA61" s="604"/>
      <c r="BB61" s="604"/>
      <c r="BC61" s="604"/>
      <c r="BD61" s="604"/>
      <c r="BE61" s="605">
        <v>130</v>
      </c>
      <c r="BF61" s="601">
        <f>SUM(BG61:BL61)</f>
        <v>114</v>
      </c>
      <c r="BG61" s="590">
        <v>1</v>
      </c>
      <c r="BH61" s="590">
        <v>23</v>
      </c>
      <c r="BI61" s="590">
        <v>18</v>
      </c>
      <c r="BJ61" s="590">
        <v>29</v>
      </c>
      <c r="BK61" s="590">
        <v>26</v>
      </c>
      <c r="BL61" s="590">
        <v>17</v>
      </c>
      <c r="BM61" s="605">
        <v>130</v>
      </c>
      <c r="BN61" s="601">
        <f>SUM(BO61:BT61)</f>
        <v>136</v>
      </c>
      <c r="BO61" s="590">
        <v>2</v>
      </c>
      <c r="BP61" s="590">
        <v>20</v>
      </c>
      <c r="BQ61" s="590">
        <v>30</v>
      </c>
      <c r="BR61" s="590">
        <v>26</v>
      </c>
      <c r="BS61" s="590">
        <v>30</v>
      </c>
      <c r="BT61" s="590">
        <v>28</v>
      </c>
      <c r="BU61" s="605">
        <v>130</v>
      </c>
      <c r="BV61" s="601">
        <f>SUM(BW61:CB61)</f>
        <v>140</v>
      </c>
      <c r="BW61" s="590">
        <v>6</v>
      </c>
      <c r="BX61" s="590">
        <v>17</v>
      </c>
      <c r="BY61" s="590">
        <v>29</v>
      </c>
      <c r="BZ61" s="590">
        <v>33</v>
      </c>
      <c r="CA61" s="590">
        <v>26</v>
      </c>
      <c r="CB61" s="590">
        <v>29</v>
      </c>
      <c r="CC61" s="605">
        <v>130</v>
      </c>
      <c r="CD61" s="601">
        <f>SUM(CE61:CJ61)</f>
        <v>146</v>
      </c>
      <c r="CE61" s="590">
        <v>4</v>
      </c>
      <c r="CF61" s="590">
        <v>22</v>
      </c>
      <c r="CG61" s="590">
        <v>29</v>
      </c>
      <c r="CH61" s="590">
        <v>32</v>
      </c>
      <c r="CI61" s="590">
        <v>33</v>
      </c>
      <c r="CJ61" s="590">
        <v>26</v>
      </c>
      <c r="CK61" s="605">
        <v>130</v>
      </c>
      <c r="CL61" s="601">
        <f>SUM(CM61:CR61)</f>
        <v>149</v>
      </c>
      <c r="CM61" s="590">
        <v>6</v>
      </c>
      <c r="CN61" s="590">
        <v>19</v>
      </c>
      <c r="CO61" s="590">
        <v>30</v>
      </c>
      <c r="CP61" s="590">
        <v>29</v>
      </c>
      <c r="CQ61" s="590">
        <v>32</v>
      </c>
      <c r="CR61" s="590">
        <v>33</v>
      </c>
      <c r="CS61" s="605">
        <v>130</v>
      </c>
      <c r="CT61" s="601">
        <f>SUM(CU61:CZ61)</f>
        <v>141</v>
      </c>
      <c r="CU61" s="590">
        <v>2</v>
      </c>
      <c r="CV61" s="590">
        <v>18</v>
      </c>
      <c r="CW61" s="590">
        <v>27</v>
      </c>
      <c r="CX61" s="590">
        <v>30</v>
      </c>
      <c r="CY61" s="590">
        <v>31</v>
      </c>
      <c r="CZ61" s="590">
        <v>33</v>
      </c>
      <c r="DA61" s="605">
        <v>130</v>
      </c>
      <c r="DB61" s="601">
        <f>SUM(DC61:DH61)</f>
        <v>137</v>
      </c>
      <c r="DC61" s="590">
        <v>1</v>
      </c>
      <c r="DD61" s="590">
        <v>21</v>
      </c>
      <c r="DE61" s="590">
        <v>21</v>
      </c>
      <c r="DF61" s="590">
        <v>32</v>
      </c>
      <c r="DG61" s="590">
        <v>31</v>
      </c>
      <c r="DH61" s="590">
        <v>31</v>
      </c>
      <c r="DI61" s="605">
        <v>145</v>
      </c>
      <c r="DJ61" s="601">
        <f>SUM(DK61:DP61)</f>
        <v>135</v>
      </c>
      <c r="DK61" s="590">
        <v>4</v>
      </c>
      <c r="DL61" s="590">
        <v>19</v>
      </c>
      <c r="DM61" s="590">
        <v>27</v>
      </c>
      <c r="DN61" s="590">
        <v>23</v>
      </c>
      <c r="DO61" s="590">
        <v>31</v>
      </c>
      <c r="DP61" s="590">
        <v>31</v>
      </c>
      <c r="DQ61" s="605">
        <v>145</v>
      </c>
      <c r="DR61" s="601">
        <f t="shared" si="111"/>
        <v>130</v>
      </c>
      <c r="DS61" s="590">
        <v>2</v>
      </c>
      <c r="DT61" s="590">
        <v>17</v>
      </c>
      <c r="DU61" s="590">
        <v>26</v>
      </c>
      <c r="DV61" s="590">
        <v>30</v>
      </c>
      <c r="DW61" s="590">
        <v>24</v>
      </c>
      <c r="DX61" s="590">
        <v>31</v>
      </c>
      <c r="DY61" s="605">
        <v>145</v>
      </c>
      <c r="DZ61" s="601">
        <f t="shared" si="112"/>
        <v>137</v>
      </c>
      <c r="EA61" s="590">
        <v>1</v>
      </c>
      <c r="EB61" s="590">
        <v>22</v>
      </c>
      <c r="EC61" s="590">
        <v>27</v>
      </c>
      <c r="ED61" s="590">
        <v>30</v>
      </c>
      <c r="EE61" s="590">
        <v>30</v>
      </c>
      <c r="EF61" s="590">
        <v>27</v>
      </c>
      <c r="EG61" s="605">
        <v>145</v>
      </c>
      <c r="EH61" s="601">
        <f t="shared" si="113"/>
        <v>144</v>
      </c>
      <c r="EI61" s="590">
        <v>2</v>
      </c>
      <c r="EJ61" s="590">
        <v>22</v>
      </c>
      <c r="EK61" s="590">
        <v>29</v>
      </c>
      <c r="EL61" s="590">
        <v>30</v>
      </c>
      <c r="EM61" s="590">
        <v>32</v>
      </c>
      <c r="EN61" s="590">
        <v>29</v>
      </c>
      <c r="EO61" s="605">
        <v>145</v>
      </c>
      <c r="EP61" s="601">
        <f t="shared" si="114"/>
        <v>140</v>
      </c>
      <c r="EQ61" s="590">
        <v>2</v>
      </c>
      <c r="ER61" s="590">
        <v>16</v>
      </c>
      <c r="ES61" s="590">
        <v>30</v>
      </c>
      <c r="ET61" s="590">
        <v>30</v>
      </c>
      <c r="EU61" s="590">
        <v>30</v>
      </c>
      <c r="EV61" s="590">
        <v>32</v>
      </c>
    </row>
    <row r="62" spans="2:152" ht="15" customHeight="1">
      <c r="B62" s="598"/>
      <c r="C62" s="598"/>
      <c r="D62" s="607" t="s">
        <v>458</v>
      </c>
      <c r="E62" s="619">
        <f>SUM(E58:E61)</f>
        <v>125</v>
      </c>
      <c r="F62" s="619">
        <f t="shared" ref="F62:AV62" si="115">SUM(F58:F61)</f>
        <v>132</v>
      </c>
      <c r="G62" s="619">
        <f t="shared" si="115"/>
        <v>125</v>
      </c>
      <c r="H62" s="619">
        <f t="shared" si="115"/>
        <v>124</v>
      </c>
      <c r="I62" s="619">
        <f t="shared" si="115"/>
        <v>135</v>
      </c>
      <c r="J62" s="619">
        <f t="shared" si="115"/>
        <v>128</v>
      </c>
      <c r="K62" s="619">
        <f t="shared" si="115"/>
        <v>6</v>
      </c>
      <c r="L62" s="619">
        <f t="shared" si="115"/>
        <v>17</v>
      </c>
      <c r="M62" s="619">
        <f t="shared" si="115"/>
        <v>20</v>
      </c>
      <c r="N62" s="619">
        <f t="shared" si="115"/>
        <v>32</v>
      </c>
      <c r="O62" s="619">
        <f t="shared" si="115"/>
        <v>35</v>
      </c>
      <c r="P62" s="619">
        <f t="shared" si="115"/>
        <v>18</v>
      </c>
      <c r="Q62" s="619">
        <f t="shared" si="115"/>
        <v>135</v>
      </c>
      <c r="R62" s="619">
        <f t="shared" si="115"/>
        <v>144</v>
      </c>
      <c r="S62" s="619">
        <f t="shared" si="115"/>
        <v>5</v>
      </c>
      <c r="T62" s="619">
        <f t="shared" si="115"/>
        <v>30</v>
      </c>
      <c r="U62" s="619">
        <f t="shared" si="115"/>
        <v>21</v>
      </c>
      <c r="V62" s="619">
        <f t="shared" si="115"/>
        <v>26</v>
      </c>
      <c r="W62" s="619">
        <f t="shared" si="115"/>
        <v>36</v>
      </c>
      <c r="X62" s="619">
        <f t="shared" si="115"/>
        <v>26</v>
      </c>
      <c r="Y62" s="619">
        <f t="shared" si="115"/>
        <v>255</v>
      </c>
      <c r="Z62" s="619">
        <f t="shared" si="115"/>
        <v>257</v>
      </c>
      <c r="AA62" s="619">
        <f t="shared" si="115"/>
        <v>12</v>
      </c>
      <c r="AB62" s="619">
        <f t="shared" si="115"/>
        <v>39</v>
      </c>
      <c r="AC62" s="619">
        <f t="shared" si="115"/>
        <v>56</v>
      </c>
      <c r="AD62" s="619">
        <f t="shared" si="115"/>
        <v>49</v>
      </c>
      <c r="AE62" s="619">
        <f t="shared" si="115"/>
        <v>57</v>
      </c>
      <c r="AF62" s="619">
        <f t="shared" si="115"/>
        <v>44</v>
      </c>
      <c r="AG62" s="619">
        <f t="shared" si="115"/>
        <v>255</v>
      </c>
      <c r="AH62" s="619">
        <f t="shared" si="115"/>
        <v>269</v>
      </c>
      <c r="AI62" s="619">
        <f t="shared" si="115"/>
        <v>12</v>
      </c>
      <c r="AJ62" s="619">
        <f t="shared" si="115"/>
        <v>42</v>
      </c>
      <c r="AK62" s="619">
        <f t="shared" si="115"/>
        <v>55</v>
      </c>
      <c r="AL62" s="619">
        <f t="shared" si="115"/>
        <v>60</v>
      </c>
      <c r="AM62" s="619">
        <f t="shared" si="115"/>
        <v>49</v>
      </c>
      <c r="AN62" s="619">
        <f t="shared" si="115"/>
        <v>51</v>
      </c>
      <c r="AO62" s="619">
        <f t="shared" si="115"/>
        <v>270</v>
      </c>
      <c r="AP62" s="619">
        <f t="shared" si="115"/>
        <v>272</v>
      </c>
      <c r="AQ62" s="619">
        <f t="shared" si="115"/>
        <v>9</v>
      </c>
      <c r="AR62" s="619">
        <f t="shared" si="115"/>
        <v>31</v>
      </c>
      <c r="AS62" s="619">
        <f t="shared" si="115"/>
        <v>58</v>
      </c>
      <c r="AT62" s="619">
        <f t="shared" si="115"/>
        <v>63</v>
      </c>
      <c r="AU62" s="619">
        <f t="shared" si="115"/>
        <v>60</v>
      </c>
      <c r="AV62" s="619">
        <f t="shared" si="115"/>
        <v>51</v>
      </c>
      <c r="AW62" s="619">
        <f>SUM(AW58:AW61)</f>
        <v>270</v>
      </c>
      <c r="AX62" s="619">
        <f t="shared" ref="AX62:DI62" si="116">SUM(AX58:AX61)</f>
        <v>295</v>
      </c>
      <c r="AY62" s="619">
        <f>SUM(AY58:AY61)</f>
        <v>10</v>
      </c>
      <c r="AZ62" s="619">
        <f t="shared" si="116"/>
        <v>43</v>
      </c>
      <c r="BA62" s="619">
        <f t="shared" si="116"/>
        <v>49</v>
      </c>
      <c r="BB62" s="619">
        <f t="shared" si="116"/>
        <v>65</v>
      </c>
      <c r="BC62" s="619">
        <f t="shared" si="116"/>
        <v>67</v>
      </c>
      <c r="BD62" s="619">
        <f t="shared" si="116"/>
        <v>61</v>
      </c>
      <c r="BE62" s="619">
        <f t="shared" si="116"/>
        <v>400</v>
      </c>
      <c r="BF62" s="619">
        <f>SUM(BF58:BF61)</f>
        <v>400</v>
      </c>
      <c r="BG62" s="619">
        <f t="shared" si="116"/>
        <v>8</v>
      </c>
      <c r="BH62" s="619">
        <f t="shared" si="116"/>
        <v>55</v>
      </c>
      <c r="BI62" s="619">
        <f t="shared" si="116"/>
        <v>73</v>
      </c>
      <c r="BJ62" s="619">
        <f t="shared" si="116"/>
        <v>86</v>
      </c>
      <c r="BK62" s="619">
        <f t="shared" si="116"/>
        <v>92</v>
      </c>
      <c r="BL62" s="619">
        <f t="shared" si="116"/>
        <v>86</v>
      </c>
      <c r="BM62" s="619">
        <f t="shared" si="116"/>
        <v>400</v>
      </c>
      <c r="BN62" s="619">
        <f t="shared" si="116"/>
        <v>405</v>
      </c>
      <c r="BO62" s="619">
        <f t="shared" si="116"/>
        <v>5</v>
      </c>
      <c r="BP62" s="619">
        <f t="shared" si="116"/>
        <v>57</v>
      </c>
      <c r="BQ62" s="619">
        <f t="shared" si="116"/>
        <v>70</v>
      </c>
      <c r="BR62" s="619">
        <f t="shared" si="116"/>
        <v>84</v>
      </c>
      <c r="BS62" s="619">
        <f t="shared" si="116"/>
        <v>90</v>
      </c>
      <c r="BT62" s="619">
        <f t="shared" si="116"/>
        <v>99</v>
      </c>
      <c r="BU62" s="619">
        <f t="shared" si="116"/>
        <v>390</v>
      </c>
      <c r="BV62" s="619">
        <f t="shared" si="116"/>
        <v>386</v>
      </c>
      <c r="BW62" s="619">
        <f t="shared" si="116"/>
        <v>14</v>
      </c>
      <c r="BX62" s="619">
        <f t="shared" si="116"/>
        <v>44</v>
      </c>
      <c r="BY62" s="619">
        <f t="shared" si="116"/>
        <v>79</v>
      </c>
      <c r="BZ62" s="619">
        <f t="shared" si="116"/>
        <v>75</v>
      </c>
      <c r="CA62" s="619">
        <f t="shared" si="116"/>
        <v>87</v>
      </c>
      <c r="CB62" s="619">
        <f t="shared" si="116"/>
        <v>87</v>
      </c>
      <c r="CC62" s="619">
        <f t="shared" si="116"/>
        <v>380</v>
      </c>
      <c r="CD62" s="619">
        <f t="shared" si="116"/>
        <v>388</v>
      </c>
      <c r="CE62" s="619">
        <f t="shared" si="116"/>
        <v>10</v>
      </c>
      <c r="CF62" s="619">
        <f t="shared" si="116"/>
        <v>58</v>
      </c>
      <c r="CG62" s="619">
        <f t="shared" si="116"/>
        <v>69</v>
      </c>
      <c r="CH62" s="619">
        <f t="shared" si="116"/>
        <v>88</v>
      </c>
      <c r="CI62" s="619">
        <f t="shared" si="116"/>
        <v>75</v>
      </c>
      <c r="CJ62" s="619">
        <f t="shared" si="116"/>
        <v>88</v>
      </c>
      <c r="CK62" s="619">
        <f t="shared" si="116"/>
        <v>370</v>
      </c>
      <c r="CL62" s="619">
        <f t="shared" si="116"/>
        <v>381</v>
      </c>
      <c r="CM62" s="619">
        <f t="shared" si="116"/>
        <v>12</v>
      </c>
      <c r="CN62" s="619">
        <f t="shared" si="116"/>
        <v>51</v>
      </c>
      <c r="CO62" s="619">
        <f t="shared" si="116"/>
        <v>82</v>
      </c>
      <c r="CP62" s="619">
        <f t="shared" si="116"/>
        <v>73</v>
      </c>
      <c r="CQ62" s="619">
        <f t="shared" si="116"/>
        <v>89</v>
      </c>
      <c r="CR62" s="619">
        <f t="shared" si="116"/>
        <v>74</v>
      </c>
      <c r="CS62" s="619">
        <f t="shared" si="116"/>
        <v>370</v>
      </c>
      <c r="CT62" s="619">
        <f t="shared" si="116"/>
        <v>372</v>
      </c>
      <c r="CU62" s="619">
        <f t="shared" si="116"/>
        <v>10</v>
      </c>
      <c r="CV62" s="619">
        <f t="shared" si="116"/>
        <v>48</v>
      </c>
      <c r="CW62" s="619">
        <f t="shared" si="116"/>
        <v>67</v>
      </c>
      <c r="CX62" s="619">
        <f t="shared" si="116"/>
        <v>82</v>
      </c>
      <c r="CY62" s="619">
        <f t="shared" si="116"/>
        <v>76</v>
      </c>
      <c r="CZ62" s="619">
        <f t="shared" si="116"/>
        <v>89</v>
      </c>
      <c r="DA62" s="619">
        <f t="shared" si="116"/>
        <v>370</v>
      </c>
      <c r="DB62" s="620">
        <f>SUM(DB58:DB61)</f>
        <v>359</v>
      </c>
      <c r="DC62" s="619">
        <f t="shared" si="116"/>
        <v>7</v>
      </c>
      <c r="DD62" s="619">
        <f t="shared" si="116"/>
        <v>59</v>
      </c>
      <c r="DE62" s="619">
        <f t="shared" si="116"/>
        <v>57</v>
      </c>
      <c r="DF62" s="619">
        <f t="shared" si="116"/>
        <v>74</v>
      </c>
      <c r="DG62" s="619">
        <f t="shared" si="116"/>
        <v>85</v>
      </c>
      <c r="DH62" s="619">
        <f t="shared" si="116"/>
        <v>77</v>
      </c>
      <c r="DI62" s="619">
        <f t="shared" si="116"/>
        <v>385</v>
      </c>
      <c r="DJ62" s="620">
        <f>SUM(DJ58:DJ61)</f>
        <v>345</v>
      </c>
      <c r="DK62" s="619">
        <f t="shared" ref="DK62:EG62" si="117">SUM(DK58:DK61)</f>
        <v>6</v>
      </c>
      <c r="DL62" s="619">
        <f t="shared" si="117"/>
        <v>45</v>
      </c>
      <c r="DM62" s="619">
        <f t="shared" si="117"/>
        <v>72</v>
      </c>
      <c r="DN62" s="619">
        <f t="shared" si="117"/>
        <v>60</v>
      </c>
      <c r="DO62" s="619">
        <f t="shared" si="117"/>
        <v>75</v>
      </c>
      <c r="DP62" s="619">
        <f t="shared" si="117"/>
        <v>87</v>
      </c>
      <c r="DQ62" s="619">
        <f t="shared" si="117"/>
        <v>375</v>
      </c>
      <c r="DR62" s="620">
        <f>SUM(DR58:DR61)</f>
        <v>326</v>
      </c>
      <c r="DS62" s="619">
        <f t="shared" ref="DS62:DY62" si="118">SUM(DS58:DS61)</f>
        <v>9</v>
      </c>
      <c r="DT62" s="619">
        <f t="shared" si="118"/>
        <v>42</v>
      </c>
      <c r="DU62" s="619">
        <f t="shared" si="118"/>
        <v>62</v>
      </c>
      <c r="DV62" s="619">
        <f t="shared" si="118"/>
        <v>77</v>
      </c>
      <c r="DW62" s="619">
        <f t="shared" si="118"/>
        <v>62</v>
      </c>
      <c r="DX62" s="619">
        <f t="shared" si="118"/>
        <v>74</v>
      </c>
      <c r="DY62" s="619">
        <f t="shared" si="118"/>
        <v>375</v>
      </c>
      <c r="DZ62" s="620">
        <f>SUM(DZ58:DZ61)</f>
        <v>343</v>
      </c>
      <c r="EA62" s="619">
        <f t="shared" ref="EA62:EF62" si="119">SUM(EA58:EA61)</f>
        <v>4</v>
      </c>
      <c r="EB62" s="619">
        <f t="shared" si="119"/>
        <v>67</v>
      </c>
      <c r="EC62" s="619">
        <f t="shared" si="119"/>
        <v>60</v>
      </c>
      <c r="ED62" s="619">
        <f t="shared" si="119"/>
        <v>71</v>
      </c>
      <c r="EE62" s="619">
        <f t="shared" si="119"/>
        <v>77</v>
      </c>
      <c r="EF62" s="619">
        <f t="shared" si="119"/>
        <v>64</v>
      </c>
      <c r="EG62" s="619">
        <f t="shared" si="117"/>
        <v>375</v>
      </c>
      <c r="EH62" s="620">
        <f>SUM(EH58:EH61)</f>
        <v>344</v>
      </c>
      <c r="EI62" s="619">
        <f t="shared" ref="EI62:EO62" si="120">SUM(EI58:EI61)</f>
        <v>7</v>
      </c>
      <c r="EJ62" s="619">
        <f t="shared" si="120"/>
        <v>47</v>
      </c>
      <c r="EK62" s="619">
        <f t="shared" si="120"/>
        <v>75</v>
      </c>
      <c r="EL62" s="619">
        <f t="shared" si="120"/>
        <v>65</v>
      </c>
      <c r="EM62" s="619">
        <f t="shared" si="120"/>
        <v>75</v>
      </c>
      <c r="EN62" s="619">
        <f t="shared" si="120"/>
        <v>75</v>
      </c>
      <c r="EO62" s="619">
        <f t="shared" si="120"/>
        <v>375</v>
      </c>
      <c r="EP62" s="620">
        <f>SUM(EP58:EP61)</f>
        <v>327</v>
      </c>
      <c r="EQ62" s="620">
        <f t="shared" ref="EQ62:EV62" si="121">SUM(EQ58:EQ61)</f>
        <v>7</v>
      </c>
      <c r="ER62" s="620">
        <f t="shared" si="121"/>
        <v>45</v>
      </c>
      <c r="ES62" s="620">
        <f t="shared" si="121"/>
        <v>57</v>
      </c>
      <c r="ET62" s="620">
        <f t="shared" si="121"/>
        <v>78</v>
      </c>
      <c r="EU62" s="620">
        <f t="shared" si="121"/>
        <v>66</v>
      </c>
      <c r="EV62" s="620">
        <f t="shared" si="121"/>
        <v>74</v>
      </c>
    </row>
    <row r="63" spans="2:152" s="624" customFormat="1" ht="15" customHeight="1">
      <c r="B63" s="598"/>
      <c r="C63" s="621" t="s">
        <v>502</v>
      </c>
      <c r="D63" s="621"/>
      <c r="E63" s="622">
        <f>SUM(E62,E57)</f>
        <v>395</v>
      </c>
      <c r="F63" s="622">
        <f t="shared" ref="F63:AV63" si="122">SUM(F62,F57)</f>
        <v>362</v>
      </c>
      <c r="G63" s="622">
        <f t="shared" si="122"/>
        <v>395</v>
      </c>
      <c r="H63" s="622">
        <f t="shared" si="122"/>
        <v>348</v>
      </c>
      <c r="I63" s="622">
        <f t="shared" si="122"/>
        <v>405</v>
      </c>
      <c r="J63" s="622">
        <f t="shared" si="122"/>
        <v>355</v>
      </c>
      <c r="K63" s="622">
        <f>SUM(K62,K57)</f>
        <v>17</v>
      </c>
      <c r="L63" s="622">
        <f t="shared" si="122"/>
        <v>42</v>
      </c>
      <c r="M63" s="622">
        <f t="shared" si="122"/>
        <v>68</v>
      </c>
      <c r="N63" s="622">
        <f t="shared" si="122"/>
        <v>82</v>
      </c>
      <c r="O63" s="622">
        <f t="shared" si="122"/>
        <v>89</v>
      </c>
      <c r="P63" s="622">
        <f t="shared" si="122"/>
        <v>57</v>
      </c>
      <c r="Q63" s="622">
        <f t="shared" si="122"/>
        <v>405</v>
      </c>
      <c r="R63" s="622">
        <f t="shared" si="122"/>
        <v>363</v>
      </c>
      <c r="S63" s="622">
        <f t="shared" si="122"/>
        <v>11</v>
      </c>
      <c r="T63" s="622">
        <f t="shared" si="122"/>
        <v>63</v>
      </c>
      <c r="U63" s="622">
        <f t="shared" si="122"/>
        <v>59</v>
      </c>
      <c r="V63" s="622">
        <f t="shared" si="122"/>
        <v>84</v>
      </c>
      <c r="W63" s="622">
        <f t="shared" si="122"/>
        <v>86</v>
      </c>
      <c r="X63" s="622">
        <f t="shared" si="122"/>
        <v>60</v>
      </c>
      <c r="Y63" s="622">
        <f t="shared" si="122"/>
        <v>525</v>
      </c>
      <c r="Z63" s="622">
        <f t="shared" si="122"/>
        <v>497</v>
      </c>
      <c r="AA63" s="622">
        <f t="shared" si="122"/>
        <v>23</v>
      </c>
      <c r="AB63" s="622">
        <f t="shared" si="122"/>
        <v>66</v>
      </c>
      <c r="AC63" s="622">
        <f t="shared" si="122"/>
        <v>110</v>
      </c>
      <c r="AD63" s="622">
        <f t="shared" si="122"/>
        <v>108</v>
      </c>
      <c r="AE63" s="622">
        <f t="shared" si="122"/>
        <v>114</v>
      </c>
      <c r="AF63" s="622">
        <f t="shared" si="122"/>
        <v>76</v>
      </c>
      <c r="AG63" s="622">
        <f t="shared" si="122"/>
        <v>525</v>
      </c>
      <c r="AH63" s="622">
        <f t="shared" si="122"/>
        <v>528</v>
      </c>
      <c r="AI63" s="622">
        <f t="shared" si="122"/>
        <v>23</v>
      </c>
      <c r="AJ63" s="622">
        <f t="shared" si="122"/>
        <v>78</v>
      </c>
      <c r="AK63" s="622">
        <f t="shared" si="122"/>
        <v>96</v>
      </c>
      <c r="AL63" s="622">
        <f t="shared" si="122"/>
        <v>127</v>
      </c>
      <c r="AM63" s="622">
        <f t="shared" si="122"/>
        <v>110</v>
      </c>
      <c r="AN63" s="622">
        <f t="shared" si="122"/>
        <v>94</v>
      </c>
      <c r="AO63" s="622">
        <f t="shared" si="122"/>
        <v>540</v>
      </c>
      <c r="AP63" s="622">
        <f t="shared" si="122"/>
        <v>522</v>
      </c>
      <c r="AQ63" s="622">
        <f t="shared" si="122"/>
        <v>16</v>
      </c>
      <c r="AR63" s="622">
        <f t="shared" si="122"/>
        <v>61</v>
      </c>
      <c r="AS63" s="622">
        <f t="shared" si="122"/>
        <v>114</v>
      </c>
      <c r="AT63" s="622">
        <f t="shared" si="122"/>
        <v>116</v>
      </c>
      <c r="AU63" s="622">
        <f t="shared" si="122"/>
        <v>124</v>
      </c>
      <c r="AV63" s="622">
        <f t="shared" si="122"/>
        <v>91</v>
      </c>
      <c r="AW63" s="622">
        <f>SUM(AW62,AW57)</f>
        <v>540</v>
      </c>
      <c r="AX63" s="622">
        <f t="shared" ref="AX63:DI63" si="123">SUM(AX62,AX57)</f>
        <v>556</v>
      </c>
      <c r="AY63" s="622">
        <f t="shared" si="123"/>
        <v>18</v>
      </c>
      <c r="AZ63" s="622">
        <f t="shared" si="123"/>
        <v>75</v>
      </c>
      <c r="BA63" s="622">
        <f t="shared" si="123"/>
        <v>91</v>
      </c>
      <c r="BB63" s="622">
        <f t="shared" si="123"/>
        <v>128</v>
      </c>
      <c r="BC63" s="622">
        <f t="shared" si="123"/>
        <v>123</v>
      </c>
      <c r="BD63" s="622">
        <f t="shared" si="123"/>
        <v>121</v>
      </c>
      <c r="BE63" s="622">
        <f t="shared" si="123"/>
        <v>580</v>
      </c>
      <c r="BF63" s="622">
        <f t="shared" si="123"/>
        <v>566</v>
      </c>
      <c r="BG63" s="622">
        <f t="shared" si="123"/>
        <v>11</v>
      </c>
      <c r="BH63" s="622">
        <f t="shared" si="123"/>
        <v>77</v>
      </c>
      <c r="BI63" s="622">
        <f t="shared" si="123"/>
        <v>110</v>
      </c>
      <c r="BJ63" s="622">
        <f t="shared" si="123"/>
        <v>111</v>
      </c>
      <c r="BK63" s="622">
        <f t="shared" si="123"/>
        <v>132</v>
      </c>
      <c r="BL63" s="622">
        <f t="shared" si="123"/>
        <v>124</v>
      </c>
      <c r="BM63" s="622">
        <f t="shared" si="123"/>
        <v>580</v>
      </c>
      <c r="BN63" s="622">
        <f t="shared" si="123"/>
        <v>551</v>
      </c>
      <c r="BO63" s="622">
        <f t="shared" si="123"/>
        <v>8</v>
      </c>
      <c r="BP63" s="622">
        <f t="shared" si="123"/>
        <v>73</v>
      </c>
      <c r="BQ63" s="622">
        <f t="shared" si="123"/>
        <v>96</v>
      </c>
      <c r="BR63" s="622">
        <f t="shared" si="123"/>
        <v>119</v>
      </c>
      <c r="BS63" s="622">
        <f t="shared" si="123"/>
        <v>113</v>
      </c>
      <c r="BT63" s="622">
        <f t="shared" si="123"/>
        <v>142</v>
      </c>
      <c r="BU63" s="622">
        <f t="shared" si="123"/>
        <v>540</v>
      </c>
      <c r="BV63" s="622">
        <f t="shared" si="123"/>
        <v>537</v>
      </c>
      <c r="BW63" s="622">
        <f t="shared" si="123"/>
        <v>21</v>
      </c>
      <c r="BX63" s="622">
        <f t="shared" si="123"/>
        <v>63</v>
      </c>
      <c r="BY63" s="622">
        <f t="shared" si="123"/>
        <v>105</v>
      </c>
      <c r="BZ63" s="622">
        <f t="shared" si="123"/>
        <v>104</v>
      </c>
      <c r="CA63" s="622">
        <f t="shared" si="123"/>
        <v>128</v>
      </c>
      <c r="CB63" s="622">
        <f t="shared" si="123"/>
        <v>116</v>
      </c>
      <c r="CC63" s="622">
        <f t="shared" si="123"/>
        <v>530</v>
      </c>
      <c r="CD63" s="622">
        <f t="shared" si="123"/>
        <v>547</v>
      </c>
      <c r="CE63" s="622">
        <f t="shared" si="123"/>
        <v>12</v>
      </c>
      <c r="CF63" s="622">
        <f t="shared" si="123"/>
        <v>85</v>
      </c>
      <c r="CG63" s="622">
        <f t="shared" si="123"/>
        <v>95</v>
      </c>
      <c r="CH63" s="622">
        <f t="shared" si="123"/>
        <v>121</v>
      </c>
      <c r="CI63" s="622">
        <f t="shared" si="123"/>
        <v>106</v>
      </c>
      <c r="CJ63" s="622">
        <f t="shared" si="123"/>
        <v>128</v>
      </c>
      <c r="CK63" s="622">
        <f t="shared" si="123"/>
        <v>520</v>
      </c>
      <c r="CL63" s="622">
        <f t="shared" si="123"/>
        <v>532</v>
      </c>
      <c r="CM63" s="622">
        <f t="shared" si="123"/>
        <v>12</v>
      </c>
      <c r="CN63" s="622">
        <f t="shared" si="123"/>
        <v>72</v>
      </c>
      <c r="CO63" s="622">
        <f t="shared" si="123"/>
        <v>120</v>
      </c>
      <c r="CP63" s="622">
        <f t="shared" si="123"/>
        <v>101</v>
      </c>
      <c r="CQ63" s="622">
        <f t="shared" si="123"/>
        <v>123</v>
      </c>
      <c r="CR63" s="622">
        <f t="shared" si="123"/>
        <v>104</v>
      </c>
      <c r="CS63" s="622">
        <f t="shared" si="123"/>
        <v>520</v>
      </c>
      <c r="CT63" s="622">
        <f t="shared" si="123"/>
        <v>530</v>
      </c>
      <c r="CU63" s="622">
        <f t="shared" si="123"/>
        <v>14</v>
      </c>
      <c r="CV63" s="622">
        <f t="shared" si="123"/>
        <v>67</v>
      </c>
      <c r="CW63" s="622">
        <f t="shared" si="123"/>
        <v>99</v>
      </c>
      <c r="CX63" s="622">
        <f t="shared" si="123"/>
        <v>120</v>
      </c>
      <c r="CY63" s="622">
        <f t="shared" si="123"/>
        <v>106</v>
      </c>
      <c r="CZ63" s="622">
        <f t="shared" si="123"/>
        <v>124</v>
      </c>
      <c r="DA63" s="622">
        <f t="shared" si="123"/>
        <v>520</v>
      </c>
      <c r="DB63" s="623">
        <f>SUM(DB62,DB57)</f>
        <v>504</v>
      </c>
      <c r="DC63" s="622">
        <f t="shared" si="123"/>
        <v>10</v>
      </c>
      <c r="DD63" s="622">
        <f t="shared" si="123"/>
        <v>78</v>
      </c>
      <c r="DE63" s="622">
        <f t="shared" si="123"/>
        <v>83</v>
      </c>
      <c r="DF63" s="622">
        <f t="shared" si="123"/>
        <v>103</v>
      </c>
      <c r="DG63" s="622">
        <f t="shared" si="123"/>
        <v>122</v>
      </c>
      <c r="DH63" s="622">
        <f t="shared" si="123"/>
        <v>108</v>
      </c>
      <c r="DI63" s="622">
        <f t="shared" si="123"/>
        <v>535</v>
      </c>
      <c r="DJ63" s="623">
        <f>SUM(DJ62,DJ57)</f>
        <v>481</v>
      </c>
      <c r="DK63" s="622">
        <f t="shared" ref="DK63:EG63" si="124">SUM(DK62,DK57)</f>
        <v>8</v>
      </c>
      <c r="DL63" s="622">
        <f t="shared" si="124"/>
        <v>61</v>
      </c>
      <c r="DM63" s="622">
        <f t="shared" si="124"/>
        <v>96</v>
      </c>
      <c r="DN63" s="622">
        <f t="shared" si="124"/>
        <v>88</v>
      </c>
      <c r="DO63" s="622">
        <f t="shared" si="124"/>
        <v>105</v>
      </c>
      <c r="DP63" s="622">
        <f t="shared" si="124"/>
        <v>123</v>
      </c>
      <c r="DQ63" s="622">
        <f t="shared" si="124"/>
        <v>525</v>
      </c>
      <c r="DR63" s="623">
        <f>SUM(DR62,DR57)</f>
        <v>443</v>
      </c>
      <c r="DS63" s="622">
        <f t="shared" ref="DS63:DY63" si="125">SUM(DS62,DS57)</f>
        <v>9</v>
      </c>
      <c r="DT63" s="622">
        <f t="shared" si="125"/>
        <v>59</v>
      </c>
      <c r="DU63" s="622">
        <f t="shared" si="125"/>
        <v>78</v>
      </c>
      <c r="DV63" s="622">
        <f t="shared" si="125"/>
        <v>102</v>
      </c>
      <c r="DW63" s="622">
        <f t="shared" si="125"/>
        <v>91</v>
      </c>
      <c r="DX63" s="622">
        <f t="shared" si="125"/>
        <v>104</v>
      </c>
      <c r="DY63" s="622">
        <f t="shared" si="125"/>
        <v>525</v>
      </c>
      <c r="DZ63" s="623">
        <f>SUM(DZ62,DZ57)</f>
        <v>457</v>
      </c>
      <c r="EA63" s="622">
        <f t="shared" ref="EA63:EF63" si="126">SUM(EA62,EA57)</f>
        <v>9</v>
      </c>
      <c r="EB63" s="622">
        <f t="shared" si="126"/>
        <v>86</v>
      </c>
      <c r="EC63" s="622">
        <f t="shared" si="126"/>
        <v>78</v>
      </c>
      <c r="ED63" s="622">
        <f t="shared" si="126"/>
        <v>89</v>
      </c>
      <c r="EE63" s="622">
        <f t="shared" si="126"/>
        <v>102</v>
      </c>
      <c r="EF63" s="622">
        <f t="shared" si="126"/>
        <v>93</v>
      </c>
      <c r="EG63" s="622">
        <f t="shared" si="124"/>
        <v>525</v>
      </c>
      <c r="EH63" s="623">
        <f>SUM(EH62,EH57)</f>
        <v>461</v>
      </c>
      <c r="EI63" s="622">
        <f t="shared" ref="EI63:EO63" si="127">SUM(EI62,EI57)</f>
        <v>11</v>
      </c>
      <c r="EJ63" s="622">
        <f t="shared" si="127"/>
        <v>67</v>
      </c>
      <c r="EK63" s="622">
        <f t="shared" si="127"/>
        <v>100</v>
      </c>
      <c r="EL63" s="622">
        <f t="shared" si="127"/>
        <v>87</v>
      </c>
      <c r="EM63" s="622">
        <f t="shared" si="127"/>
        <v>94</v>
      </c>
      <c r="EN63" s="622">
        <f t="shared" si="127"/>
        <v>102</v>
      </c>
      <c r="EO63" s="622">
        <f t="shared" si="127"/>
        <v>525</v>
      </c>
      <c r="EP63" s="623">
        <f>SUM(EP62,EP57)</f>
        <v>438</v>
      </c>
      <c r="EQ63" s="622">
        <f t="shared" ref="EQ63:EV63" si="128">SUM(EQ62,EQ57)</f>
        <v>10</v>
      </c>
      <c r="ER63" s="622">
        <f t="shared" si="128"/>
        <v>64</v>
      </c>
      <c r="ES63" s="622">
        <f t="shared" si="128"/>
        <v>80</v>
      </c>
      <c r="ET63" s="622">
        <f t="shared" si="128"/>
        <v>102</v>
      </c>
      <c r="EU63" s="622">
        <f t="shared" si="128"/>
        <v>89</v>
      </c>
      <c r="EV63" s="622">
        <f t="shared" si="128"/>
        <v>93</v>
      </c>
    </row>
    <row r="64" spans="2:152" ht="15" customHeight="1">
      <c r="B64" s="632" t="s">
        <v>503</v>
      </c>
      <c r="C64" s="633"/>
      <c r="D64" s="634"/>
      <c r="E64" s="635">
        <f>SUM(E16,E30,E48,E57)</f>
        <v>2255</v>
      </c>
      <c r="F64" s="635">
        <f t="shared" ref="F64:AV64" si="129">SUM(F16,F30,F48,F57)</f>
        <v>1950</v>
      </c>
      <c r="G64" s="635">
        <f t="shared" si="129"/>
        <v>2375</v>
      </c>
      <c r="H64" s="635">
        <f t="shared" si="129"/>
        <v>2031</v>
      </c>
      <c r="I64" s="635">
        <f t="shared" si="129"/>
        <v>2395</v>
      </c>
      <c r="J64" s="635">
        <f t="shared" si="129"/>
        <v>2005</v>
      </c>
      <c r="K64" s="635">
        <f t="shared" si="129"/>
        <v>57</v>
      </c>
      <c r="L64" s="635">
        <f t="shared" si="129"/>
        <v>223</v>
      </c>
      <c r="M64" s="635">
        <f t="shared" si="129"/>
        <v>420</v>
      </c>
      <c r="N64" s="635">
        <f t="shared" si="129"/>
        <v>501</v>
      </c>
      <c r="O64" s="635">
        <f t="shared" si="129"/>
        <v>529</v>
      </c>
      <c r="P64" s="635">
        <f t="shared" si="129"/>
        <v>275</v>
      </c>
      <c r="Q64" s="635">
        <f t="shared" si="129"/>
        <v>2425</v>
      </c>
      <c r="R64" s="635">
        <f t="shared" si="129"/>
        <v>2073</v>
      </c>
      <c r="S64" s="635">
        <f t="shared" si="129"/>
        <v>53</v>
      </c>
      <c r="T64" s="635">
        <f t="shared" si="129"/>
        <v>280</v>
      </c>
      <c r="U64" s="635">
        <f t="shared" si="129"/>
        <v>403</v>
      </c>
      <c r="V64" s="635">
        <f t="shared" si="129"/>
        <v>530</v>
      </c>
      <c r="W64" s="635">
        <f t="shared" si="129"/>
        <v>495</v>
      </c>
      <c r="X64" s="635">
        <f t="shared" si="129"/>
        <v>312</v>
      </c>
      <c r="Y64" s="635">
        <f t="shared" si="129"/>
        <v>2305</v>
      </c>
      <c r="Z64" s="635">
        <f t="shared" si="129"/>
        <v>1941</v>
      </c>
      <c r="AA64" s="635">
        <f t="shared" si="129"/>
        <v>46</v>
      </c>
      <c r="AB64" s="635">
        <f t="shared" si="129"/>
        <v>254</v>
      </c>
      <c r="AC64" s="635">
        <f t="shared" si="129"/>
        <v>431</v>
      </c>
      <c r="AD64" s="635">
        <f t="shared" si="129"/>
        <v>463</v>
      </c>
      <c r="AE64" s="635">
        <f t="shared" si="129"/>
        <v>498</v>
      </c>
      <c r="AF64" s="635">
        <f t="shared" si="129"/>
        <v>249</v>
      </c>
      <c r="AG64" s="635">
        <f t="shared" si="129"/>
        <v>2305</v>
      </c>
      <c r="AH64" s="635">
        <f t="shared" si="129"/>
        <v>1998</v>
      </c>
      <c r="AI64" s="635">
        <f t="shared" si="129"/>
        <v>46</v>
      </c>
      <c r="AJ64" s="635">
        <f t="shared" si="129"/>
        <v>268</v>
      </c>
      <c r="AK64" s="635">
        <f t="shared" si="129"/>
        <v>417</v>
      </c>
      <c r="AL64" s="635">
        <f t="shared" si="129"/>
        <v>479</v>
      </c>
      <c r="AM64" s="635">
        <f t="shared" si="129"/>
        <v>475</v>
      </c>
      <c r="AN64" s="635">
        <f t="shared" si="129"/>
        <v>313</v>
      </c>
      <c r="AO64" s="635">
        <f t="shared" si="129"/>
        <v>2095</v>
      </c>
      <c r="AP64" s="635">
        <f t="shared" si="129"/>
        <v>1845</v>
      </c>
      <c r="AQ64" s="635">
        <f t="shared" si="129"/>
        <v>51</v>
      </c>
      <c r="AR64" s="635">
        <f t="shared" si="129"/>
        <v>232</v>
      </c>
      <c r="AS64" s="635">
        <f t="shared" si="129"/>
        <v>394</v>
      </c>
      <c r="AT64" s="635">
        <f t="shared" si="129"/>
        <v>442</v>
      </c>
      <c r="AU64" s="635">
        <f t="shared" si="129"/>
        <v>430</v>
      </c>
      <c r="AV64" s="635">
        <f t="shared" si="129"/>
        <v>296</v>
      </c>
      <c r="AW64" s="635">
        <f>SUM(AW16,AW30,AW48,AW57)</f>
        <v>1985</v>
      </c>
      <c r="AX64" s="635">
        <f t="shared" ref="AX64:DG64" si="130">SUM(AX16,AX30,AX48,AX57)</f>
        <v>1821</v>
      </c>
      <c r="AY64" s="635">
        <f t="shared" si="130"/>
        <v>41</v>
      </c>
      <c r="AZ64" s="635">
        <f t="shared" si="130"/>
        <v>251</v>
      </c>
      <c r="BA64" s="635">
        <f t="shared" si="130"/>
        <v>362</v>
      </c>
      <c r="BB64" s="635">
        <f t="shared" si="130"/>
        <v>421</v>
      </c>
      <c r="BC64" s="635">
        <f t="shared" si="130"/>
        <v>436</v>
      </c>
      <c r="BD64" s="635">
        <f>SUM(BD16,BD30,BD48,BD57)</f>
        <v>310</v>
      </c>
      <c r="BE64" s="635">
        <f t="shared" si="130"/>
        <v>1955</v>
      </c>
      <c r="BF64" s="635">
        <f t="shared" si="130"/>
        <v>1774</v>
      </c>
      <c r="BG64" s="635">
        <f t="shared" si="130"/>
        <v>46</v>
      </c>
      <c r="BH64" s="635">
        <f t="shared" si="130"/>
        <v>238</v>
      </c>
      <c r="BI64" s="635">
        <f t="shared" si="130"/>
        <v>358</v>
      </c>
      <c r="BJ64" s="635">
        <f t="shared" si="130"/>
        <v>385</v>
      </c>
      <c r="BK64" s="635">
        <f t="shared" si="130"/>
        <v>398</v>
      </c>
      <c r="BL64" s="635">
        <f t="shared" si="130"/>
        <v>348</v>
      </c>
      <c r="BM64" s="635">
        <f>SUM(BM16,BM30,BM48,BM57)</f>
        <v>2145</v>
      </c>
      <c r="BN64" s="635">
        <f t="shared" si="130"/>
        <v>1754</v>
      </c>
      <c r="BO64" s="635">
        <f t="shared" si="130"/>
        <v>37</v>
      </c>
      <c r="BP64" s="635">
        <f t="shared" si="130"/>
        <v>263</v>
      </c>
      <c r="BQ64" s="635">
        <f t="shared" si="130"/>
        <v>330</v>
      </c>
      <c r="BR64" s="635">
        <f t="shared" si="130"/>
        <v>375</v>
      </c>
      <c r="BS64" s="635">
        <f t="shared" si="130"/>
        <v>376</v>
      </c>
      <c r="BT64" s="635">
        <f t="shared" si="130"/>
        <v>373</v>
      </c>
      <c r="BU64" s="635">
        <f>SUM(BU16,BU30,BU48,BU57)</f>
        <v>2250</v>
      </c>
      <c r="BV64" s="635">
        <f t="shared" si="130"/>
        <v>1738</v>
      </c>
      <c r="BW64" s="635">
        <f>SUM(BW16,BW30,BW48,BW57)</f>
        <v>44</v>
      </c>
      <c r="BX64" s="635">
        <f t="shared" si="130"/>
        <v>231</v>
      </c>
      <c r="BY64" s="635">
        <f t="shared" si="130"/>
        <v>334</v>
      </c>
      <c r="BZ64" s="635">
        <f t="shared" si="130"/>
        <v>353</v>
      </c>
      <c r="CA64" s="635">
        <f t="shared" si="130"/>
        <v>390</v>
      </c>
      <c r="CB64" s="635">
        <f t="shared" si="130"/>
        <v>386</v>
      </c>
      <c r="CC64" s="635">
        <f t="shared" si="130"/>
        <v>2130</v>
      </c>
      <c r="CD64" s="635">
        <f t="shared" si="130"/>
        <v>1623</v>
      </c>
      <c r="CE64" s="635">
        <f t="shared" si="130"/>
        <v>42</v>
      </c>
      <c r="CF64" s="635">
        <f t="shared" si="130"/>
        <v>218</v>
      </c>
      <c r="CG64" s="635">
        <f t="shared" si="130"/>
        <v>281</v>
      </c>
      <c r="CH64" s="635">
        <f t="shared" si="130"/>
        <v>362</v>
      </c>
      <c r="CI64" s="635">
        <f t="shared" si="130"/>
        <v>336</v>
      </c>
      <c r="CJ64" s="635">
        <f t="shared" si="130"/>
        <v>384</v>
      </c>
      <c r="CK64" s="635">
        <f t="shared" si="130"/>
        <v>2110</v>
      </c>
      <c r="CL64" s="635">
        <f t="shared" si="130"/>
        <v>1619</v>
      </c>
      <c r="CM64" s="635">
        <f t="shared" si="130"/>
        <v>31</v>
      </c>
      <c r="CN64" s="635">
        <f t="shared" si="130"/>
        <v>239</v>
      </c>
      <c r="CO64" s="635">
        <f t="shared" si="130"/>
        <v>299</v>
      </c>
      <c r="CP64" s="635">
        <f t="shared" si="130"/>
        <v>328</v>
      </c>
      <c r="CQ64" s="635">
        <f t="shared" si="130"/>
        <v>373</v>
      </c>
      <c r="CR64" s="635">
        <f t="shared" si="130"/>
        <v>349</v>
      </c>
      <c r="CS64" s="635">
        <f t="shared" si="130"/>
        <v>2110</v>
      </c>
      <c r="CT64" s="635">
        <f t="shared" si="130"/>
        <v>1568</v>
      </c>
      <c r="CU64" s="635">
        <f t="shared" si="130"/>
        <v>46</v>
      </c>
      <c r="CV64" s="635">
        <f t="shared" si="130"/>
        <v>199</v>
      </c>
      <c r="CW64" s="635">
        <f t="shared" si="130"/>
        <v>301</v>
      </c>
      <c r="CX64" s="635">
        <f t="shared" si="130"/>
        <v>307</v>
      </c>
      <c r="CY64" s="635">
        <f t="shared" si="130"/>
        <v>335</v>
      </c>
      <c r="CZ64" s="635">
        <f t="shared" si="130"/>
        <v>380</v>
      </c>
      <c r="DA64" s="635">
        <f t="shared" si="130"/>
        <v>2030</v>
      </c>
      <c r="DB64" s="635">
        <f>SUM(DB16,DB30,DB48,DB57)</f>
        <v>1449</v>
      </c>
      <c r="DC64" s="635">
        <f t="shared" si="130"/>
        <v>26</v>
      </c>
      <c r="DD64" s="635">
        <f t="shared" si="130"/>
        <v>189</v>
      </c>
      <c r="DE64" s="635">
        <f t="shared" si="130"/>
        <v>248</v>
      </c>
      <c r="DF64" s="635">
        <f t="shared" si="130"/>
        <v>323</v>
      </c>
      <c r="DG64" s="635">
        <f t="shared" si="130"/>
        <v>313</v>
      </c>
      <c r="DH64" s="635">
        <f>SUM(DH16,DH30,DH48,DH57)</f>
        <v>350</v>
      </c>
      <c r="DI64" s="635">
        <f t="shared" ref="DI64" si="131">SUM(DI16,DI30,DI48,DI57)</f>
        <v>2030</v>
      </c>
      <c r="DJ64" s="635">
        <f>SUM(DJ16,DJ30,DJ48,DJ57)</f>
        <v>1454</v>
      </c>
      <c r="DK64" s="635">
        <f t="shared" ref="DK64:DO64" si="132">SUM(DK16,DK30,DK48,DK57)</f>
        <v>39</v>
      </c>
      <c r="DL64" s="635">
        <f t="shared" si="132"/>
        <v>203</v>
      </c>
      <c r="DM64" s="635">
        <f t="shared" si="132"/>
        <v>256</v>
      </c>
      <c r="DN64" s="635">
        <f t="shared" si="132"/>
        <v>295</v>
      </c>
      <c r="DO64" s="635">
        <f t="shared" si="132"/>
        <v>339</v>
      </c>
      <c r="DP64" s="635">
        <f>SUM(DP16,DP30,DP48,DP57)</f>
        <v>322</v>
      </c>
      <c r="DQ64" s="635">
        <f t="shared" ref="DQ64" si="133">SUM(DQ16,DQ30,DQ48,DQ57)</f>
        <v>2030</v>
      </c>
      <c r="DR64" s="635">
        <f>SUM(DR16,DR30,DR48,DR57)</f>
        <v>1399</v>
      </c>
      <c r="DS64" s="635">
        <f t="shared" ref="DS64:DW64" si="134">SUM(DS16,DS30,DS48,DS57)</f>
        <v>34</v>
      </c>
      <c r="DT64" s="635">
        <f t="shared" si="134"/>
        <v>183</v>
      </c>
      <c r="DU64" s="635">
        <f t="shared" si="134"/>
        <v>247</v>
      </c>
      <c r="DV64" s="635">
        <f t="shared" si="134"/>
        <v>287</v>
      </c>
      <c r="DW64" s="635">
        <f t="shared" si="134"/>
        <v>304</v>
      </c>
      <c r="DX64" s="635">
        <f>SUM(DX16,DX30,DX48,DX57)</f>
        <v>344</v>
      </c>
      <c r="DY64" s="635">
        <f t="shared" ref="DY64" si="135">SUM(DY16,DY30,DY48,DY57)</f>
        <v>2030</v>
      </c>
      <c r="DZ64" s="635">
        <f>SUM(DZ16,DZ30,DZ48,DZ57)</f>
        <v>1371</v>
      </c>
      <c r="EA64" s="635">
        <f t="shared" ref="EA64:EE64" si="136">SUM(EA16,EA30,EA48,EA57)</f>
        <v>36</v>
      </c>
      <c r="EB64" s="635">
        <f t="shared" si="136"/>
        <v>233</v>
      </c>
      <c r="EC64" s="635">
        <f t="shared" si="136"/>
        <v>223</v>
      </c>
      <c r="ED64" s="635">
        <f t="shared" si="136"/>
        <v>274</v>
      </c>
      <c r="EE64" s="635">
        <f t="shared" si="136"/>
        <v>292</v>
      </c>
      <c r="EF64" s="635">
        <f>SUM(EF16,EF30,EF48,EF57)</f>
        <v>313</v>
      </c>
      <c r="EG64" s="635">
        <f t="shared" ref="EG64" si="137">SUM(EG16,EG30,EG48,EG57)</f>
        <v>1950</v>
      </c>
      <c r="EH64" s="635">
        <f>SUM(EH16,EH30,EH48,EH57)</f>
        <v>1361</v>
      </c>
      <c r="EI64" s="635">
        <f t="shared" ref="EI64:EM64" si="138">SUM(EI16,EI30,EI48,EI57)</f>
        <v>27</v>
      </c>
      <c r="EJ64" s="635">
        <f t="shared" si="138"/>
        <v>209</v>
      </c>
      <c r="EK64" s="635">
        <f t="shared" si="138"/>
        <v>286</v>
      </c>
      <c r="EL64" s="635">
        <f t="shared" si="138"/>
        <v>258</v>
      </c>
      <c r="EM64" s="635">
        <f t="shared" si="138"/>
        <v>284</v>
      </c>
      <c r="EN64" s="635">
        <f>SUM(EN16,EN30,EN48,EN57)</f>
        <v>297</v>
      </c>
      <c r="EO64" s="635">
        <f t="shared" ref="EO64" si="139">SUM(EO16,EO30,EO48,EO57)</f>
        <v>1950</v>
      </c>
      <c r="EP64" s="635">
        <f>SUM(EP16,EP30,EP48,EP57)</f>
        <v>1376</v>
      </c>
      <c r="EQ64" s="635">
        <f t="shared" ref="EQ64:EU64" si="140">SUM(EQ16,EQ30,EQ48,EQ57)</f>
        <v>38</v>
      </c>
      <c r="ER64" s="635">
        <f t="shared" si="140"/>
        <v>228</v>
      </c>
      <c r="ES64" s="635">
        <f t="shared" si="140"/>
        <v>244</v>
      </c>
      <c r="ET64" s="635">
        <f t="shared" si="140"/>
        <v>306</v>
      </c>
      <c r="EU64" s="635">
        <f t="shared" si="140"/>
        <v>271</v>
      </c>
      <c r="EV64" s="635">
        <f>SUM(EV16,EV30,EV48,EV57)</f>
        <v>289</v>
      </c>
    </row>
    <row r="65" spans="1:152" ht="15" customHeight="1">
      <c r="B65" s="636" t="s">
        <v>504</v>
      </c>
      <c r="C65" s="637"/>
      <c r="D65" s="638"/>
      <c r="E65" s="635">
        <f t="shared" ref="E65:AV65" si="141">SUM(E20,E38,E52,E62)</f>
        <v>855</v>
      </c>
      <c r="F65" s="635">
        <f t="shared" si="141"/>
        <v>847</v>
      </c>
      <c r="G65" s="635">
        <f t="shared" si="141"/>
        <v>865</v>
      </c>
      <c r="H65" s="635">
        <f t="shared" si="141"/>
        <v>842</v>
      </c>
      <c r="I65" s="635">
        <f t="shared" si="141"/>
        <v>845</v>
      </c>
      <c r="J65" s="635">
        <f t="shared" si="141"/>
        <v>850</v>
      </c>
      <c r="K65" s="635">
        <f t="shared" si="141"/>
        <v>39</v>
      </c>
      <c r="L65" s="635">
        <f t="shared" si="141"/>
        <v>121</v>
      </c>
      <c r="M65" s="635">
        <f t="shared" si="141"/>
        <v>154</v>
      </c>
      <c r="N65" s="635">
        <f t="shared" si="141"/>
        <v>188</v>
      </c>
      <c r="O65" s="635">
        <f t="shared" si="141"/>
        <v>200</v>
      </c>
      <c r="P65" s="635">
        <f t="shared" si="141"/>
        <v>148</v>
      </c>
      <c r="Q65" s="635">
        <f t="shared" si="141"/>
        <v>845</v>
      </c>
      <c r="R65" s="635">
        <f t="shared" si="141"/>
        <v>873</v>
      </c>
      <c r="S65" s="635">
        <f t="shared" si="141"/>
        <v>43</v>
      </c>
      <c r="T65" s="635">
        <f t="shared" si="141"/>
        <v>138</v>
      </c>
      <c r="U65" s="635">
        <f t="shared" si="141"/>
        <v>173</v>
      </c>
      <c r="V65" s="635">
        <f t="shared" si="141"/>
        <v>184</v>
      </c>
      <c r="W65" s="635">
        <f t="shared" si="141"/>
        <v>193</v>
      </c>
      <c r="X65" s="635">
        <f t="shared" si="141"/>
        <v>142</v>
      </c>
      <c r="Y65" s="635">
        <f t="shared" si="141"/>
        <v>1115</v>
      </c>
      <c r="Z65" s="635">
        <f t="shared" si="141"/>
        <v>1120</v>
      </c>
      <c r="AA65" s="635">
        <f t="shared" si="141"/>
        <v>51</v>
      </c>
      <c r="AB65" s="635">
        <f t="shared" si="141"/>
        <v>165</v>
      </c>
      <c r="AC65" s="635">
        <f t="shared" si="141"/>
        <v>241</v>
      </c>
      <c r="AD65" s="635">
        <f t="shared" si="141"/>
        <v>236</v>
      </c>
      <c r="AE65" s="635">
        <f t="shared" si="141"/>
        <v>231</v>
      </c>
      <c r="AF65" s="635">
        <f t="shared" si="141"/>
        <v>196</v>
      </c>
      <c r="AG65" s="635">
        <f t="shared" si="141"/>
        <v>1025</v>
      </c>
      <c r="AH65" s="635">
        <f t="shared" si="141"/>
        <v>1120</v>
      </c>
      <c r="AI65" s="635">
        <f t="shared" si="141"/>
        <v>52</v>
      </c>
      <c r="AJ65" s="635">
        <f t="shared" si="141"/>
        <v>167</v>
      </c>
      <c r="AK65" s="635">
        <f t="shared" si="141"/>
        <v>228</v>
      </c>
      <c r="AL65" s="635">
        <f t="shared" si="141"/>
        <v>257</v>
      </c>
      <c r="AM65" s="635">
        <f t="shared" si="141"/>
        <v>225</v>
      </c>
      <c r="AN65" s="635">
        <f t="shared" si="141"/>
        <v>191</v>
      </c>
      <c r="AO65" s="635">
        <f t="shared" si="141"/>
        <v>1290</v>
      </c>
      <c r="AP65" s="635">
        <f>SUM(AP20,AP38,AP52,AP62)</f>
        <v>1267</v>
      </c>
      <c r="AQ65" s="635">
        <f t="shared" si="141"/>
        <v>42</v>
      </c>
      <c r="AR65" s="635">
        <f t="shared" si="141"/>
        <v>186</v>
      </c>
      <c r="AS65" s="635">
        <f t="shared" si="141"/>
        <v>272</v>
      </c>
      <c r="AT65" s="635">
        <f t="shared" si="141"/>
        <v>283</v>
      </c>
      <c r="AU65" s="635">
        <f t="shared" si="141"/>
        <v>278</v>
      </c>
      <c r="AV65" s="635">
        <f t="shared" si="141"/>
        <v>206</v>
      </c>
      <c r="AW65" s="635">
        <f>SUM(AW20,AW38,AW52,AW62)</f>
        <v>1420</v>
      </c>
      <c r="AX65" s="635">
        <f t="shared" ref="AX65:DI65" si="142">SUM(AX20,AX38,AX52,AX62)</f>
        <v>1421</v>
      </c>
      <c r="AY65" s="635">
        <f t="shared" si="142"/>
        <v>53</v>
      </c>
      <c r="AZ65" s="635">
        <f t="shared" si="142"/>
        <v>202</v>
      </c>
      <c r="BA65" s="635">
        <f t="shared" si="142"/>
        <v>277</v>
      </c>
      <c r="BB65" s="635">
        <f t="shared" si="142"/>
        <v>304</v>
      </c>
      <c r="BC65" s="635">
        <f t="shared" si="142"/>
        <v>310</v>
      </c>
      <c r="BD65" s="635">
        <f t="shared" si="142"/>
        <v>275</v>
      </c>
      <c r="BE65" s="635">
        <f t="shared" si="142"/>
        <v>1550</v>
      </c>
      <c r="BF65" s="635">
        <f t="shared" si="142"/>
        <v>1533</v>
      </c>
      <c r="BG65" s="635">
        <f t="shared" si="142"/>
        <v>58</v>
      </c>
      <c r="BH65" s="635">
        <f t="shared" si="142"/>
        <v>228</v>
      </c>
      <c r="BI65" s="635">
        <f t="shared" si="142"/>
        <v>281</v>
      </c>
      <c r="BJ65" s="635">
        <f t="shared" si="142"/>
        <v>326</v>
      </c>
      <c r="BK65" s="635">
        <f t="shared" si="142"/>
        <v>332</v>
      </c>
      <c r="BL65" s="635">
        <f t="shared" si="142"/>
        <v>308</v>
      </c>
      <c r="BM65" s="635">
        <f t="shared" si="142"/>
        <v>1530</v>
      </c>
      <c r="BN65" s="635">
        <f>SUM(BN20,BN38,BN52,BN62)</f>
        <v>1549</v>
      </c>
      <c r="BO65" s="635">
        <f>SUM(BO20,BO38,BO52,BO62)</f>
        <v>40</v>
      </c>
      <c r="BP65" s="635">
        <f t="shared" si="142"/>
        <v>236</v>
      </c>
      <c r="BQ65" s="635">
        <f t="shared" si="142"/>
        <v>295</v>
      </c>
      <c r="BR65" s="635">
        <f t="shared" si="142"/>
        <v>323</v>
      </c>
      <c r="BS65" s="635">
        <f t="shared" si="142"/>
        <v>336</v>
      </c>
      <c r="BT65" s="635">
        <f t="shared" si="142"/>
        <v>319</v>
      </c>
      <c r="BU65" s="635">
        <f>SUM(BU20,BU38,BU52,BU62)</f>
        <v>1690</v>
      </c>
      <c r="BV65" s="635">
        <f>SUM(BV20,BV38,BV52,BV62)</f>
        <v>1625</v>
      </c>
      <c r="BW65" s="635">
        <f t="shared" si="142"/>
        <v>57</v>
      </c>
      <c r="BX65" s="635">
        <f t="shared" si="142"/>
        <v>229</v>
      </c>
      <c r="BY65" s="635">
        <f t="shared" si="142"/>
        <v>361</v>
      </c>
      <c r="BZ65" s="635">
        <f t="shared" si="142"/>
        <v>334</v>
      </c>
      <c r="CA65" s="635">
        <f t="shared" si="142"/>
        <v>325</v>
      </c>
      <c r="CB65" s="635">
        <f t="shared" si="142"/>
        <v>319</v>
      </c>
      <c r="CC65" s="635">
        <f t="shared" si="142"/>
        <v>1800</v>
      </c>
      <c r="CD65" s="635">
        <f t="shared" si="142"/>
        <v>1747</v>
      </c>
      <c r="CE65" s="635">
        <f t="shared" si="142"/>
        <v>62</v>
      </c>
      <c r="CF65" s="635">
        <f t="shared" si="142"/>
        <v>279</v>
      </c>
      <c r="CG65" s="635">
        <f t="shared" si="142"/>
        <v>317</v>
      </c>
      <c r="CH65" s="635">
        <f t="shared" si="142"/>
        <v>399</v>
      </c>
      <c r="CI65" s="635">
        <f t="shared" si="142"/>
        <v>360</v>
      </c>
      <c r="CJ65" s="635">
        <f t="shared" si="142"/>
        <v>330</v>
      </c>
      <c r="CK65" s="635">
        <f t="shared" si="142"/>
        <v>1780</v>
      </c>
      <c r="CL65" s="635">
        <f t="shared" si="142"/>
        <v>1770</v>
      </c>
      <c r="CM65" s="635">
        <f t="shared" si="142"/>
        <v>52</v>
      </c>
      <c r="CN65" s="635">
        <f t="shared" si="142"/>
        <v>270</v>
      </c>
      <c r="CO65" s="635">
        <f t="shared" si="142"/>
        <v>368</v>
      </c>
      <c r="CP65" s="635">
        <f t="shared" si="142"/>
        <v>332</v>
      </c>
      <c r="CQ65" s="635">
        <f t="shared" si="142"/>
        <v>397</v>
      </c>
      <c r="CR65" s="635">
        <f t="shared" si="142"/>
        <v>351</v>
      </c>
      <c r="CS65" s="635">
        <f t="shared" si="142"/>
        <v>1790</v>
      </c>
      <c r="CT65" s="635">
        <f t="shared" si="142"/>
        <v>1775</v>
      </c>
      <c r="CU65" s="635">
        <f t="shared" si="142"/>
        <v>50</v>
      </c>
      <c r="CV65" s="635">
        <f t="shared" si="142"/>
        <v>274</v>
      </c>
      <c r="CW65" s="635">
        <f t="shared" si="142"/>
        <v>344</v>
      </c>
      <c r="CX65" s="635">
        <f t="shared" si="142"/>
        <v>388</v>
      </c>
      <c r="CY65" s="635">
        <f t="shared" si="142"/>
        <v>330</v>
      </c>
      <c r="CZ65" s="635">
        <f t="shared" si="142"/>
        <v>389</v>
      </c>
      <c r="DA65" s="635">
        <f t="shared" si="142"/>
        <v>1808</v>
      </c>
      <c r="DB65" s="635">
        <f t="shared" si="142"/>
        <v>1720</v>
      </c>
      <c r="DC65" s="635">
        <f t="shared" si="142"/>
        <v>49</v>
      </c>
      <c r="DD65" s="635">
        <f t="shared" si="142"/>
        <v>264</v>
      </c>
      <c r="DE65" s="635">
        <f t="shared" si="142"/>
        <v>331</v>
      </c>
      <c r="DF65" s="635">
        <f t="shared" si="142"/>
        <v>361</v>
      </c>
      <c r="DG65" s="635">
        <f t="shared" si="142"/>
        <v>392</v>
      </c>
      <c r="DH65" s="635">
        <f t="shared" si="142"/>
        <v>323</v>
      </c>
      <c r="DI65" s="635">
        <f t="shared" si="142"/>
        <v>1838</v>
      </c>
      <c r="DJ65" s="635">
        <f t="shared" ref="DJ65:EV65" si="143">SUM(DJ20,DJ38,DJ52,DJ62)</f>
        <v>1715</v>
      </c>
      <c r="DK65" s="635">
        <f t="shared" si="143"/>
        <v>34</v>
      </c>
      <c r="DL65" s="635">
        <f t="shared" si="143"/>
        <v>260</v>
      </c>
      <c r="DM65" s="635">
        <f t="shared" si="143"/>
        <v>330</v>
      </c>
      <c r="DN65" s="635">
        <f t="shared" si="143"/>
        <v>337</v>
      </c>
      <c r="DO65" s="635">
        <f t="shared" si="143"/>
        <v>363</v>
      </c>
      <c r="DP65" s="635">
        <f t="shared" si="143"/>
        <v>391</v>
      </c>
      <c r="DQ65" s="635">
        <f t="shared" si="143"/>
        <v>1818</v>
      </c>
      <c r="DR65" s="635">
        <f t="shared" si="143"/>
        <v>1628</v>
      </c>
      <c r="DS65" s="635">
        <f t="shared" si="143"/>
        <v>39</v>
      </c>
      <c r="DT65" s="635">
        <f t="shared" si="143"/>
        <v>239</v>
      </c>
      <c r="DU65" s="635">
        <f t="shared" si="143"/>
        <v>319</v>
      </c>
      <c r="DV65" s="635">
        <f t="shared" si="143"/>
        <v>337</v>
      </c>
      <c r="DW65" s="635">
        <f t="shared" si="143"/>
        <v>334</v>
      </c>
      <c r="DX65" s="635">
        <f t="shared" si="143"/>
        <v>360</v>
      </c>
      <c r="DY65" s="635">
        <f t="shared" si="143"/>
        <v>1753</v>
      </c>
      <c r="DZ65" s="635">
        <f t="shared" si="143"/>
        <v>1604</v>
      </c>
      <c r="EA65" s="635">
        <f t="shared" si="143"/>
        <v>37</v>
      </c>
      <c r="EB65" s="635">
        <f t="shared" si="143"/>
        <v>262</v>
      </c>
      <c r="EC65" s="635">
        <f t="shared" si="143"/>
        <v>294</v>
      </c>
      <c r="ED65" s="635">
        <f t="shared" si="143"/>
        <v>337</v>
      </c>
      <c r="EE65" s="635">
        <f t="shared" si="143"/>
        <v>342</v>
      </c>
      <c r="EF65" s="635">
        <f t="shared" si="143"/>
        <v>332</v>
      </c>
      <c r="EG65" s="635">
        <f t="shared" si="143"/>
        <v>1758</v>
      </c>
      <c r="EH65" s="635">
        <f t="shared" si="143"/>
        <v>1568</v>
      </c>
      <c r="EI65" s="635">
        <f t="shared" si="143"/>
        <v>37</v>
      </c>
      <c r="EJ65" s="635">
        <f t="shared" si="143"/>
        <v>244</v>
      </c>
      <c r="EK65" s="635">
        <f t="shared" si="143"/>
        <v>303</v>
      </c>
      <c r="EL65" s="635">
        <f t="shared" si="143"/>
        <v>312</v>
      </c>
      <c r="EM65" s="635">
        <f t="shared" si="143"/>
        <v>334</v>
      </c>
      <c r="EN65" s="635">
        <f t="shared" si="143"/>
        <v>338</v>
      </c>
      <c r="EO65" s="635">
        <f t="shared" si="143"/>
        <v>1718</v>
      </c>
      <c r="EP65" s="635">
        <f t="shared" si="143"/>
        <v>1531</v>
      </c>
      <c r="EQ65" s="635">
        <f t="shared" si="143"/>
        <v>46</v>
      </c>
      <c r="ER65" s="635">
        <f t="shared" si="143"/>
        <v>239</v>
      </c>
      <c r="ES65" s="635">
        <f t="shared" si="143"/>
        <v>286</v>
      </c>
      <c r="ET65" s="635">
        <f t="shared" si="143"/>
        <v>320</v>
      </c>
      <c r="EU65" s="635">
        <f t="shared" si="143"/>
        <v>305</v>
      </c>
      <c r="EV65" s="635">
        <f t="shared" si="143"/>
        <v>335</v>
      </c>
    </row>
    <row r="66" spans="1:152" s="639" customFormat="1" ht="15" customHeight="1">
      <c r="B66" s="636" t="s">
        <v>505</v>
      </c>
      <c r="C66" s="637"/>
      <c r="D66" s="638"/>
      <c r="E66" s="640">
        <f>SUM(E64:E65)</f>
        <v>3110</v>
      </c>
      <c r="F66" s="640">
        <f t="shared" ref="F66:AV66" si="144">SUM(F64:F65)</f>
        <v>2797</v>
      </c>
      <c r="G66" s="640">
        <f t="shared" si="144"/>
        <v>3240</v>
      </c>
      <c r="H66" s="640">
        <f t="shared" si="144"/>
        <v>2873</v>
      </c>
      <c r="I66" s="640">
        <f t="shared" si="144"/>
        <v>3240</v>
      </c>
      <c r="J66" s="640">
        <f t="shared" si="144"/>
        <v>2855</v>
      </c>
      <c r="K66" s="640">
        <f>SUM(K64:K65)</f>
        <v>96</v>
      </c>
      <c r="L66" s="640">
        <f t="shared" si="144"/>
        <v>344</v>
      </c>
      <c r="M66" s="640">
        <f t="shared" si="144"/>
        <v>574</v>
      </c>
      <c r="N66" s="640">
        <f t="shared" si="144"/>
        <v>689</v>
      </c>
      <c r="O66" s="640">
        <f t="shared" si="144"/>
        <v>729</v>
      </c>
      <c r="P66" s="640">
        <f t="shared" si="144"/>
        <v>423</v>
      </c>
      <c r="Q66" s="640">
        <f t="shared" si="144"/>
        <v>3270</v>
      </c>
      <c r="R66" s="640">
        <f t="shared" si="144"/>
        <v>2946</v>
      </c>
      <c r="S66" s="640">
        <f t="shared" si="144"/>
        <v>96</v>
      </c>
      <c r="T66" s="640">
        <f t="shared" si="144"/>
        <v>418</v>
      </c>
      <c r="U66" s="640">
        <f t="shared" si="144"/>
        <v>576</v>
      </c>
      <c r="V66" s="640">
        <f t="shared" si="144"/>
        <v>714</v>
      </c>
      <c r="W66" s="640">
        <f t="shared" si="144"/>
        <v>688</v>
      </c>
      <c r="X66" s="640">
        <f t="shared" si="144"/>
        <v>454</v>
      </c>
      <c r="Y66" s="640">
        <f t="shared" si="144"/>
        <v>3420</v>
      </c>
      <c r="Z66" s="640">
        <f t="shared" si="144"/>
        <v>3061</v>
      </c>
      <c r="AA66" s="640">
        <f t="shared" si="144"/>
        <v>97</v>
      </c>
      <c r="AB66" s="640">
        <f t="shared" si="144"/>
        <v>419</v>
      </c>
      <c r="AC66" s="640">
        <f t="shared" si="144"/>
        <v>672</v>
      </c>
      <c r="AD66" s="640">
        <f t="shared" si="144"/>
        <v>699</v>
      </c>
      <c r="AE66" s="640">
        <f t="shared" si="144"/>
        <v>729</v>
      </c>
      <c r="AF66" s="640">
        <f t="shared" si="144"/>
        <v>445</v>
      </c>
      <c r="AG66" s="640">
        <f t="shared" si="144"/>
        <v>3330</v>
      </c>
      <c r="AH66" s="640">
        <f t="shared" si="144"/>
        <v>3118</v>
      </c>
      <c r="AI66" s="640">
        <f t="shared" si="144"/>
        <v>98</v>
      </c>
      <c r="AJ66" s="640">
        <f t="shared" si="144"/>
        <v>435</v>
      </c>
      <c r="AK66" s="640">
        <f t="shared" si="144"/>
        <v>645</v>
      </c>
      <c r="AL66" s="640">
        <f t="shared" si="144"/>
        <v>736</v>
      </c>
      <c r="AM66" s="640">
        <f t="shared" si="144"/>
        <v>700</v>
      </c>
      <c r="AN66" s="640">
        <f t="shared" si="144"/>
        <v>504</v>
      </c>
      <c r="AO66" s="640">
        <f t="shared" si="144"/>
        <v>3385</v>
      </c>
      <c r="AP66" s="640">
        <f t="shared" si="144"/>
        <v>3112</v>
      </c>
      <c r="AQ66" s="640">
        <f t="shared" si="144"/>
        <v>93</v>
      </c>
      <c r="AR66" s="640">
        <f t="shared" si="144"/>
        <v>418</v>
      </c>
      <c r="AS66" s="640">
        <f t="shared" si="144"/>
        <v>666</v>
      </c>
      <c r="AT66" s="640">
        <f t="shared" si="144"/>
        <v>725</v>
      </c>
      <c r="AU66" s="640">
        <f t="shared" si="144"/>
        <v>708</v>
      </c>
      <c r="AV66" s="640">
        <f t="shared" si="144"/>
        <v>502</v>
      </c>
      <c r="AW66" s="640">
        <f>SUM(AW64:AW65)</f>
        <v>3405</v>
      </c>
      <c r="AX66" s="640">
        <f t="shared" ref="AX66:DG66" si="145">SUM(AX64:AX65)</f>
        <v>3242</v>
      </c>
      <c r="AY66" s="640">
        <f t="shared" si="145"/>
        <v>94</v>
      </c>
      <c r="AZ66" s="640">
        <f t="shared" si="145"/>
        <v>453</v>
      </c>
      <c r="BA66" s="640">
        <f t="shared" si="145"/>
        <v>639</v>
      </c>
      <c r="BB66" s="640">
        <f t="shared" si="145"/>
        <v>725</v>
      </c>
      <c r="BC66" s="640">
        <f t="shared" si="145"/>
        <v>746</v>
      </c>
      <c r="BD66" s="640">
        <f t="shared" si="145"/>
        <v>585</v>
      </c>
      <c r="BE66" s="640">
        <f t="shared" si="145"/>
        <v>3505</v>
      </c>
      <c r="BF66" s="640">
        <f t="shared" si="145"/>
        <v>3307</v>
      </c>
      <c r="BG66" s="640">
        <f t="shared" si="145"/>
        <v>104</v>
      </c>
      <c r="BH66" s="640">
        <f t="shared" si="145"/>
        <v>466</v>
      </c>
      <c r="BI66" s="640">
        <f t="shared" si="145"/>
        <v>639</v>
      </c>
      <c r="BJ66" s="640">
        <f t="shared" si="145"/>
        <v>711</v>
      </c>
      <c r="BK66" s="640">
        <f t="shared" si="145"/>
        <v>730</v>
      </c>
      <c r="BL66" s="640">
        <f t="shared" si="145"/>
        <v>656</v>
      </c>
      <c r="BM66" s="640">
        <f t="shared" si="145"/>
        <v>3675</v>
      </c>
      <c r="BN66" s="640">
        <f t="shared" si="145"/>
        <v>3303</v>
      </c>
      <c r="BO66" s="640">
        <f t="shared" si="145"/>
        <v>77</v>
      </c>
      <c r="BP66" s="640">
        <f t="shared" si="145"/>
        <v>499</v>
      </c>
      <c r="BQ66" s="640">
        <f t="shared" si="145"/>
        <v>625</v>
      </c>
      <c r="BR66" s="640">
        <f t="shared" si="145"/>
        <v>698</v>
      </c>
      <c r="BS66" s="640">
        <f t="shared" si="145"/>
        <v>712</v>
      </c>
      <c r="BT66" s="640">
        <f t="shared" si="145"/>
        <v>692</v>
      </c>
      <c r="BU66" s="640">
        <f t="shared" si="145"/>
        <v>3940</v>
      </c>
      <c r="BV66" s="640">
        <f t="shared" si="145"/>
        <v>3363</v>
      </c>
      <c r="BW66" s="640">
        <f t="shared" si="145"/>
        <v>101</v>
      </c>
      <c r="BX66" s="640">
        <f t="shared" si="145"/>
        <v>460</v>
      </c>
      <c r="BY66" s="640">
        <f t="shared" si="145"/>
        <v>695</v>
      </c>
      <c r="BZ66" s="640">
        <f t="shared" si="145"/>
        <v>687</v>
      </c>
      <c r="CA66" s="640">
        <f t="shared" si="145"/>
        <v>715</v>
      </c>
      <c r="CB66" s="640">
        <f t="shared" si="145"/>
        <v>705</v>
      </c>
      <c r="CC66" s="640">
        <f t="shared" si="145"/>
        <v>3930</v>
      </c>
      <c r="CD66" s="640">
        <f t="shared" si="145"/>
        <v>3370</v>
      </c>
      <c r="CE66" s="640">
        <f t="shared" si="145"/>
        <v>104</v>
      </c>
      <c r="CF66" s="640">
        <f t="shared" si="145"/>
        <v>497</v>
      </c>
      <c r="CG66" s="640">
        <f t="shared" si="145"/>
        <v>598</v>
      </c>
      <c r="CH66" s="640">
        <f t="shared" si="145"/>
        <v>761</v>
      </c>
      <c r="CI66" s="640">
        <f t="shared" si="145"/>
        <v>696</v>
      </c>
      <c r="CJ66" s="640">
        <f t="shared" si="145"/>
        <v>714</v>
      </c>
      <c r="CK66" s="640">
        <f t="shared" si="145"/>
        <v>3890</v>
      </c>
      <c r="CL66" s="640">
        <f t="shared" si="145"/>
        <v>3389</v>
      </c>
      <c r="CM66" s="640">
        <f t="shared" si="145"/>
        <v>83</v>
      </c>
      <c r="CN66" s="640">
        <f t="shared" si="145"/>
        <v>509</v>
      </c>
      <c r="CO66" s="640">
        <f t="shared" si="145"/>
        <v>667</v>
      </c>
      <c r="CP66" s="640">
        <f t="shared" si="145"/>
        <v>660</v>
      </c>
      <c r="CQ66" s="640">
        <f t="shared" si="145"/>
        <v>770</v>
      </c>
      <c r="CR66" s="640">
        <f t="shared" si="145"/>
        <v>700</v>
      </c>
      <c r="CS66" s="640">
        <f t="shared" si="145"/>
        <v>3900</v>
      </c>
      <c r="CT66" s="640">
        <f t="shared" si="145"/>
        <v>3343</v>
      </c>
      <c r="CU66" s="640">
        <f t="shared" si="145"/>
        <v>96</v>
      </c>
      <c r="CV66" s="640">
        <f t="shared" si="145"/>
        <v>473</v>
      </c>
      <c r="CW66" s="640">
        <f t="shared" si="145"/>
        <v>645</v>
      </c>
      <c r="CX66" s="640">
        <f t="shared" si="145"/>
        <v>695</v>
      </c>
      <c r="CY66" s="640">
        <f t="shared" si="145"/>
        <v>665</v>
      </c>
      <c r="CZ66" s="640">
        <f t="shared" si="145"/>
        <v>769</v>
      </c>
      <c r="DA66" s="640">
        <f t="shared" si="145"/>
        <v>3838</v>
      </c>
      <c r="DB66" s="640">
        <f>SUM(DB64:DB65)</f>
        <v>3169</v>
      </c>
      <c r="DC66" s="640">
        <f t="shared" si="145"/>
        <v>75</v>
      </c>
      <c r="DD66" s="640">
        <f t="shared" si="145"/>
        <v>453</v>
      </c>
      <c r="DE66" s="640">
        <f t="shared" si="145"/>
        <v>579</v>
      </c>
      <c r="DF66" s="640">
        <f t="shared" si="145"/>
        <v>684</v>
      </c>
      <c r="DG66" s="640">
        <f t="shared" si="145"/>
        <v>705</v>
      </c>
      <c r="DH66" s="640">
        <f>SUM(DH64:DH65)</f>
        <v>673</v>
      </c>
      <c r="DI66" s="640">
        <f t="shared" ref="DI66" si="146">SUM(DI64:DI65)</f>
        <v>3868</v>
      </c>
      <c r="DJ66" s="640">
        <f>SUM(DJ64:DJ65)</f>
        <v>3169</v>
      </c>
      <c r="DK66" s="640">
        <f t="shared" ref="DK66:DO66" si="147">SUM(DK64:DK65)</f>
        <v>73</v>
      </c>
      <c r="DL66" s="640">
        <f t="shared" si="147"/>
        <v>463</v>
      </c>
      <c r="DM66" s="640">
        <f t="shared" si="147"/>
        <v>586</v>
      </c>
      <c r="DN66" s="640">
        <f t="shared" si="147"/>
        <v>632</v>
      </c>
      <c r="DO66" s="640">
        <f t="shared" si="147"/>
        <v>702</v>
      </c>
      <c r="DP66" s="640">
        <f>SUM(DP64:DP65)</f>
        <v>713</v>
      </c>
      <c r="DQ66" s="640">
        <f t="shared" ref="DQ66" si="148">SUM(DQ64:DQ65)</f>
        <v>3848</v>
      </c>
      <c r="DR66" s="640">
        <f>SUM(DR64:DR65)</f>
        <v>3027</v>
      </c>
      <c r="DS66" s="640">
        <f t="shared" ref="DS66:DW66" si="149">SUM(DS64:DS65)</f>
        <v>73</v>
      </c>
      <c r="DT66" s="640">
        <f t="shared" si="149"/>
        <v>422</v>
      </c>
      <c r="DU66" s="640">
        <f t="shared" si="149"/>
        <v>566</v>
      </c>
      <c r="DV66" s="640">
        <f t="shared" si="149"/>
        <v>624</v>
      </c>
      <c r="DW66" s="640">
        <f t="shared" si="149"/>
        <v>638</v>
      </c>
      <c r="DX66" s="640">
        <f>SUM(DX64:DX65)</f>
        <v>704</v>
      </c>
      <c r="DY66" s="640">
        <f t="shared" ref="DY66" si="150">SUM(DY64:DY65)</f>
        <v>3783</v>
      </c>
      <c r="DZ66" s="640">
        <f>SUM(DZ64:DZ65)</f>
        <v>2975</v>
      </c>
      <c r="EA66" s="640">
        <f t="shared" ref="EA66:EE66" si="151">SUM(EA64:EA65)</f>
        <v>73</v>
      </c>
      <c r="EB66" s="640">
        <f t="shared" si="151"/>
        <v>495</v>
      </c>
      <c r="EC66" s="640">
        <f t="shared" si="151"/>
        <v>517</v>
      </c>
      <c r="ED66" s="640">
        <f t="shared" si="151"/>
        <v>611</v>
      </c>
      <c r="EE66" s="640">
        <f t="shared" si="151"/>
        <v>634</v>
      </c>
      <c r="EF66" s="640">
        <f>SUM(EF64:EF65)</f>
        <v>645</v>
      </c>
      <c r="EG66" s="640">
        <f t="shared" ref="EG66" si="152">SUM(EG64:EG65)</f>
        <v>3708</v>
      </c>
      <c r="EH66" s="640">
        <f>SUM(EH64:EH65)</f>
        <v>2929</v>
      </c>
      <c r="EI66" s="640">
        <f t="shared" ref="EI66:EM66" si="153">SUM(EI64:EI65)</f>
        <v>64</v>
      </c>
      <c r="EJ66" s="640">
        <f t="shared" si="153"/>
        <v>453</v>
      </c>
      <c r="EK66" s="640">
        <f t="shared" si="153"/>
        <v>589</v>
      </c>
      <c r="EL66" s="640">
        <f t="shared" si="153"/>
        <v>570</v>
      </c>
      <c r="EM66" s="640">
        <f t="shared" si="153"/>
        <v>618</v>
      </c>
      <c r="EN66" s="640">
        <f>SUM(EN64:EN65)</f>
        <v>635</v>
      </c>
      <c r="EO66" s="640">
        <f t="shared" ref="EO66" si="154">SUM(EO64:EO65)</f>
        <v>3668</v>
      </c>
      <c r="EP66" s="640">
        <f>SUM(EP64:EP65)</f>
        <v>2907</v>
      </c>
      <c r="EQ66" s="640">
        <f t="shared" ref="EQ66:EU66" si="155">SUM(EQ64:EQ65)</f>
        <v>84</v>
      </c>
      <c r="ER66" s="640">
        <f t="shared" si="155"/>
        <v>467</v>
      </c>
      <c r="ES66" s="640">
        <f t="shared" si="155"/>
        <v>530</v>
      </c>
      <c r="ET66" s="640">
        <f t="shared" si="155"/>
        <v>626</v>
      </c>
      <c r="EU66" s="640">
        <f t="shared" si="155"/>
        <v>576</v>
      </c>
      <c r="EV66" s="640">
        <f>SUM(EV64:EV65)</f>
        <v>624</v>
      </c>
    </row>
    <row r="67" spans="1:152" ht="13.5" customHeight="1">
      <c r="A67" s="37"/>
      <c r="B67" s="234" t="s">
        <v>506</v>
      </c>
      <c r="C67" s="641"/>
      <c r="D67" s="236"/>
      <c r="E67" s="37"/>
      <c r="F67" s="81"/>
      <c r="G67" s="81"/>
      <c r="H67" s="81"/>
      <c r="I67" s="236"/>
      <c r="J67" s="37"/>
      <c r="K67" s="37"/>
      <c r="L67" s="37"/>
      <c r="M67" s="37"/>
      <c r="N67" s="37"/>
      <c r="O67" s="37"/>
      <c r="P67" s="81" t="s">
        <v>507</v>
      </c>
      <c r="Q67" s="236"/>
      <c r="R67" s="37"/>
      <c r="S67" s="37"/>
      <c r="T67" s="37"/>
      <c r="U67" s="37"/>
      <c r="V67" s="37"/>
      <c r="W67" s="37"/>
      <c r="X67" s="81"/>
      <c r="Y67" s="236"/>
      <c r="Z67" s="37"/>
      <c r="AA67" s="37"/>
      <c r="AB67" s="37"/>
      <c r="AC67" s="37"/>
      <c r="AD67" s="37"/>
      <c r="AE67" s="37"/>
      <c r="AF67" s="81" t="s">
        <v>507</v>
      </c>
      <c r="AG67" s="236"/>
      <c r="AH67" s="37"/>
      <c r="AI67" s="37"/>
      <c r="AJ67" s="37"/>
      <c r="AK67" s="37"/>
      <c r="AL67" s="37"/>
      <c r="AM67" s="37"/>
      <c r="AN67" s="81"/>
      <c r="AO67" s="236"/>
      <c r="AP67" s="37"/>
      <c r="AQ67" s="37"/>
      <c r="AR67" s="37"/>
      <c r="AS67" s="37"/>
      <c r="AT67" s="37"/>
      <c r="AU67" s="37"/>
      <c r="AV67" s="81" t="s">
        <v>508</v>
      </c>
      <c r="AW67" s="236"/>
      <c r="AX67" s="37"/>
      <c r="AY67" s="37"/>
      <c r="AZ67" s="37"/>
      <c r="BA67" s="37"/>
      <c r="BB67" s="37"/>
      <c r="BC67" s="37"/>
      <c r="BD67" s="81" t="s">
        <v>508</v>
      </c>
      <c r="BE67" s="236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81"/>
      <c r="BU67" s="37"/>
      <c r="BV67" s="37"/>
      <c r="BW67" s="37"/>
      <c r="BX67" s="37"/>
      <c r="BY67" s="37"/>
      <c r="BZ67" s="37"/>
      <c r="CA67" s="37"/>
      <c r="CB67" s="81"/>
      <c r="CC67" s="37"/>
      <c r="CD67" s="37"/>
      <c r="CE67" s="37"/>
      <c r="CF67" s="37"/>
      <c r="CG67" s="37"/>
      <c r="CH67" s="37"/>
      <c r="CI67" s="37"/>
      <c r="CJ67" s="81"/>
      <c r="CK67" s="37"/>
      <c r="CL67" s="37"/>
      <c r="CM67" s="37"/>
      <c r="CN67" s="37"/>
      <c r="CO67" s="37"/>
      <c r="CP67" s="37"/>
      <c r="CQ67" s="37"/>
      <c r="CR67" s="81"/>
      <c r="CS67" s="37"/>
      <c r="CT67" s="37"/>
      <c r="CU67" s="37"/>
      <c r="CV67" s="37"/>
      <c r="CW67" s="37"/>
      <c r="CX67" s="37"/>
      <c r="CY67" s="37"/>
      <c r="CZ67" s="81"/>
      <c r="DA67" s="37"/>
      <c r="DB67" s="37"/>
      <c r="DC67" s="37"/>
      <c r="DD67" s="37"/>
      <c r="DE67" s="37"/>
      <c r="DF67" s="37"/>
      <c r="DG67" s="37"/>
      <c r="DH67" s="81"/>
      <c r="DI67" s="37"/>
      <c r="DJ67" s="37"/>
      <c r="DK67" s="37"/>
      <c r="DL67" s="37"/>
      <c r="DM67" s="37"/>
      <c r="DN67" s="37"/>
      <c r="DO67" s="37"/>
      <c r="DP67" s="81"/>
      <c r="DQ67" s="81"/>
      <c r="DR67" s="81"/>
      <c r="DS67" s="81"/>
      <c r="DT67" s="81"/>
      <c r="DU67" s="81"/>
      <c r="DV67" s="81"/>
      <c r="DW67" s="81"/>
      <c r="DX67" s="81"/>
      <c r="DY67" s="37"/>
      <c r="DZ67" s="37"/>
      <c r="EA67" s="37"/>
      <c r="EB67" s="37"/>
      <c r="EC67" s="37"/>
      <c r="ED67" s="37"/>
      <c r="EE67" s="37"/>
      <c r="EF67" s="81"/>
      <c r="EG67" s="37"/>
      <c r="EH67" s="37"/>
      <c r="EI67" s="37"/>
      <c r="EJ67" s="37"/>
      <c r="EK67" s="37"/>
      <c r="EL67" s="37"/>
      <c r="EM67" s="37"/>
      <c r="EN67" s="81"/>
      <c r="EO67" s="37"/>
      <c r="EP67" s="37"/>
      <c r="EQ67" s="37"/>
      <c r="ER67" s="37"/>
      <c r="ES67" s="37"/>
      <c r="ET67" s="37"/>
      <c r="EU67" s="37"/>
      <c r="EV67" s="81"/>
    </row>
  </sheetData>
  <mergeCells count="81">
    <mergeCell ref="B66:D66"/>
    <mergeCell ref="B54:B63"/>
    <mergeCell ref="C54:C57"/>
    <mergeCell ref="C58:C62"/>
    <mergeCell ref="C63:D63"/>
    <mergeCell ref="B64:D64"/>
    <mergeCell ref="B65:D65"/>
    <mergeCell ref="B22:B39"/>
    <mergeCell ref="C22:C30"/>
    <mergeCell ref="C31:C38"/>
    <mergeCell ref="C39:D39"/>
    <mergeCell ref="B40:B53"/>
    <mergeCell ref="C40:C48"/>
    <mergeCell ref="C49:C52"/>
    <mergeCell ref="C53:D53"/>
    <mergeCell ref="EO5:EO6"/>
    <mergeCell ref="EP5:EP6"/>
    <mergeCell ref="B7:B21"/>
    <mergeCell ref="C7:C16"/>
    <mergeCell ref="C17:C20"/>
    <mergeCell ref="C21:D21"/>
    <mergeCell ref="DQ5:DQ6"/>
    <mergeCell ref="DR5:DR6"/>
    <mergeCell ref="DY5:DY6"/>
    <mergeCell ref="DZ5:DZ6"/>
    <mergeCell ref="EG5:EG6"/>
    <mergeCell ref="EH5:EH6"/>
    <mergeCell ref="CS5:CS6"/>
    <mergeCell ref="CT5:CT6"/>
    <mergeCell ref="DA5:DA6"/>
    <mergeCell ref="DB5:DB6"/>
    <mergeCell ref="DI5:DI6"/>
    <mergeCell ref="DJ5:DJ6"/>
    <mergeCell ref="BU5:BU6"/>
    <mergeCell ref="BV5:BV6"/>
    <mergeCell ref="CC5:CC6"/>
    <mergeCell ref="CD5:CD6"/>
    <mergeCell ref="CK5:CK6"/>
    <mergeCell ref="CL5:CL6"/>
    <mergeCell ref="AW5:AW6"/>
    <mergeCell ref="AX5:AX6"/>
    <mergeCell ref="BE5:BE6"/>
    <mergeCell ref="BF5:BF6"/>
    <mergeCell ref="BM5:BM6"/>
    <mergeCell ref="BN5:BN6"/>
    <mergeCell ref="Y5:Y6"/>
    <mergeCell ref="Z5:Z6"/>
    <mergeCell ref="AG5:AG6"/>
    <mergeCell ref="AH5:AH6"/>
    <mergeCell ref="AO5:AO6"/>
    <mergeCell ref="AP5:AP6"/>
    <mergeCell ref="DQ4:DX4"/>
    <mergeCell ref="DY4:EF4"/>
    <mergeCell ref="EG4:EN4"/>
    <mergeCell ref="EO4:EV4"/>
    <mergeCell ref="E5:E6"/>
    <mergeCell ref="F5:F6"/>
    <mergeCell ref="G5:G6"/>
    <mergeCell ref="H5:H6"/>
    <mergeCell ref="I5:I6"/>
    <mergeCell ref="J5:J6"/>
    <mergeCell ref="BU4:CB4"/>
    <mergeCell ref="CC4:CJ4"/>
    <mergeCell ref="CK4:CR4"/>
    <mergeCell ref="CS4:CZ4"/>
    <mergeCell ref="DA4:DH4"/>
    <mergeCell ref="DI4:DP4"/>
    <mergeCell ref="Y4:AF4"/>
    <mergeCell ref="AG4:AN4"/>
    <mergeCell ref="AO4:AV4"/>
    <mergeCell ref="AW4:BD4"/>
    <mergeCell ref="BE4:BL4"/>
    <mergeCell ref="BM4:BT4"/>
    <mergeCell ref="B4:C6"/>
    <mergeCell ref="D4:D6"/>
    <mergeCell ref="E4:F4"/>
    <mergeCell ref="G4:H4"/>
    <mergeCell ref="I4:P4"/>
    <mergeCell ref="Q4:X4"/>
    <mergeCell ref="Q5:Q6"/>
    <mergeCell ref="R5:R6"/>
  </mergeCells>
  <phoneticPr fontId="4"/>
  <pageMargins left="0.59055118110236227" right="0.59055118110236227" top="0.78740157480314965" bottom="0.78740157480314965" header="0.39370078740157483" footer="0.39370078740157483"/>
  <pageSetup paperSize="9" scale="92" orientation="portrait" r:id="rId1"/>
  <headerFooter alignWithMargins="0">
    <oddHeader>&amp;R&amp;"ＭＳ Ｐゴシック,標準"14.厚      生</oddHeader>
    <oddFooter>&amp;C&amp;"ＭＳ Ｐゴシック,標準"-99-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B2293-2CE1-4B0A-B245-3AC4EAE128F6}">
  <dimension ref="A1:X25"/>
  <sheetViews>
    <sheetView showGridLines="0" zoomScaleNormal="100" workbookViewId="0">
      <selection activeCell="T26" sqref="T26"/>
    </sheetView>
  </sheetViews>
  <sheetFormatPr defaultColWidth="8" defaultRowHeight="13.5"/>
  <cols>
    <col min="1" max="1" width="1.625" style="26" customWidth="1"/>
    <col min="2" max="2" width="3.75" style="26" customWidth="1"/>
    <col min="3" max="3" width="16.375" style="512" customWidth="1"/>
    <col min="4" max="4" width="13.625" style="26" customWidth="1"/>
    <col min="5" max="5" width="14.625" style="26" hidden="1" customWidth="1"/>
    <col min="6" max="11" width="11.875" style="26" hidden="1" customWidth="1"/>
    <col min="12" max="12" width="10" style="26" hidden="1" customWidth="1"/>
    <col min="13" max="19" width="10.625" style="26" hidden="1" customWidth="1"/>
    <col min="20" max="24" width="10.625" style="26" customWidth="1"/>
    <col min="25" max="16384" width="8" style="26"/>
  </cols>
  <sheetData>
    <row r="1" spans="1:24" ht="30" customHeight="1">
      <c r="A1" s="511" t="s">
        <v>509</v>
      </c>
      <c r="B1" s="511"/>
      <c r="C1" s="573"/>
      <c r="D1" s="513"/>
      <c r="E1" s="513"/>
      <c r="F1" s="513"/>
    </row>
    <row r="2" spans="1:24" ht="7.5" customHeight="1">
      <c r="A2" s="511"/>
      <c r="B2" s="511"/>
      <c r="C2" s="573"/>
      <c r="D2" s="513"/>
      <c r="E2" s="513"/>
      <c r="F2" s="513"/>
    </row>
    <row r="3" spans="1:24" ht="22.5" customHeight="1">
      <c r="A3" s="511"/>
      <c r="B3" s="642" t="s">
        <v>510</v>
      </c>
      <c r="C3" s="642"/>
      <c r="D3" s="578"/>
      <c r="E3" s="578"/>
      <c r="F3" s="578"/>
      <c r="H3" s="579"/>
      <c r="I3" s="579"/>
      <c r="J3" s="579"/>
      <c r="K3" s="579"/>
      <c r="L3" s="579"/>
      <c r="N3" s="579"/>
      <c r="O3" s="579"/>
      <c r="P3" s="579"/>
      <c r="Q3" s="579"/>
      <c r="R3" s="579"/>
      <c r="S3" s="579"/>
      <c r="T3" s="579"/>
      <c r="U3" s="579"/>
      <c r="V3" s="579"/>
      <c r="W3" s="579"/>
      <c r="X3" s="579" t="s">
        <v>90</v>
      </c>
    </row>
    <row r="4" spans="1:24" ht="22.5" customHeight="1">
      <c r="A4" s="37"/>
      <c r="B4" s="515" t="s">
        <v>436</v>
      </c>
      <c r="C4" s="515"/>
      <c r="D4" s="643" t="s">
        <v>511</v>
      </c>
      <c r="E4" s="644" t="s">
        <v>360</v>
      </c>
      <c r="F4" s="644" t="s">
        <v>361</v>
      </c>
      <c r="G4" s="644" t="s">
        <v>362</v>
      </c>
      <c r="H4" s="644" t="s">
        <v>363</v>
      </c>
      <c r="I4" s="644" t="s">
        <v>364</v>
      </c>
      <c r="J4" s="644" t="s">
        <v>365</v>
      </c>
      <c r="K4" s="644" t="s">
        <v>366</v>
      </c>
      <c r="L4" s="645" t="s">
        <v>367</v>
      </c>
      <c r="M4" s="645" t="s">
        <v>368</v>
      </c>
      <c r="N4" s="646" t="s">
        <v>512</v>
      </c>
      <c r="O4" s="646" t="s">
        <v>513</v>
      </c>
      <c r="P4" s="646" t="s">
        <v>514</v>
      </c>
      <c r="Q4" s="646" t="s">
        <v>515</v>
      </c>
      <c r="R4" s="646" t="s">
        <v>516</v>
      </c>
      <c r="S4" s="646" t="s">
        <v>517</v>
      </c>
      <c r="T4" s="646" t="s">
        <v>518</v>
      </c>
      <c r="U4" s="646" t="s">
        <v>519</v>
      </c>
      <c r="V4" s="646" t="s">
        <v>520</v>
      </c>
      <c r="W4" s="646" t="s">
        <v>521</v>
      </c>
      <c r="X4" s="646" t="s">
        <v>522</v>
      </c>
    </row>
    <row r="5" spans="1:24" s="236" customFormat="1" ht="22.5" customHeight="1">
      <c r="B5" s="515"/>
      <c r="C5" s="515"/>
      <c r="D5" s="647"/>
      <c r="E5" s="648" t="s">
        <v>523</v>
      </c>
      <c r="F5" s="649" t="s">
        <v>523</v>
      </c>
      <c r="G5" s="649" t="s">
        <v>523</v>
      </c>
      <c r="H5" s="649" t="s">
        <v>523</v>
      </c>
      <c r="I5" s="649" t="s">
        <v>523</v>
      </c>
      <c r="J5" s="649" t="s">
        <v>523</v>
      </c>
      <c r="K5" s="649" t="s">
        <v>523</v>
      </c>
      <c r="L5" s="650" t="s">
        <v>524</v>
      </c>
      <c r="M5" s="650" t="s">
        <v>524</v>
      </c>
      <c r="N5" s="651"/>
      <c r="O5" s="651"/>
      <c r="P5" s="651"/>
      <c r="Q5" s="651"/>
      <c r="R5" s="651"/>
      <c r="S5" s="651"/>
      <c r="T5" s="651"/>
      <c r="U5" s="651"/>
      <c r="V5" s="651"/>
      <c r="W5" s="651"/>
      <c r="X5" s="651"/>
    </row>
    <row r="6" spans="1:24" ht="18.75" customHeight="1">
      <c r="A6" s="37"/>
      <c r="B6" s="652" t="s">
        <v>525</v>
      </c>
      <c r="C6" s="653" t="s">
        <v>526</v>
      </c>
      <c r="D6" s="654">
        <v>1</v>
      </c>
      <c r="E6" s="655">
        <v>511</v>
      </c>
      <c r="F6" s="656">
        <v>418</v>
      </c>
      <c r="G6" s="655">
        <v>367</v>
      </c>
      <c r="H6" s="655">
        <v>396</v>
      </c>
      <c r="I6" s="655">
        <v>331</v>
      </c>
      <c r="J6" s="655">
        <v>394</v>
      </c>
      <c r="K6" s="655">
        <v>363</v>
      </c>
      <c r="L6" s="655">
        <v>398</v>
      </c>
      <c r="M6" s="655">
        <v>355</v>
      </c>
      <c r="N6" s="655">
        <v>316</v>
      </c>
      <c r="O6" s="655">
        <v>192</v>
      </c>
      <c r="P6" s="655">
        <v>246</v>
      </c>
      <c r="Q6" s="655">
        <v>247</v>
      </c>
      <c r="R6" s="655">
        <v>155</v>
      </c>
      <c r="S6" s="655">
        <v>117</v>
      </c>
      <c r="T6" s="655">
        <v>97</v>
      </c>
      <c r="U6" s="655">
        <v>101</v>
      </c>
      <c r="V6" s="655">
        <v>161</v>
      </c>
      <c r="W6" s="655">
        <v>210</v>
      </c>
      <c r="X6" s="655">
        <v>219</v>
      </c>
    </row>
    <row r="7" spans="1:24" ht="18.75" customHeight="1">
      <c r="A7" s="37"/>
      <c r="B7" s="657"/>
      <c r="C7" s="603" t="s">
        <v>527</v>
      </c>
      <c r="D7" s="658">
        <f t="shared" ref="D7:X7" si="0">SUM(D6)</f>
        <v>1</v>
      </c>
      <c r="E7" s="658">
        <f t="shared" si="0"/>
        <v>511</v>
      </c>
      <c r="F7" s="658">
        <f t="shared" si="0"/>
        <v>418</v>
      </c>
      <c r="G7" s="658">
        <f t="shared" si="0"/>
        <v>367</v>
      </c>
      <c r="H7" s="658">
        <f t="shared" si="0"/>
        <v>396</v>
      </c>
      <c r="I7" s="658">
        <f t="shared" si="0"/>
        <v>331</v>
      </c>
      <c r="J7" s="658">
        <f t="shared" si="0"/>
        <v>394</v>
      </c>
      <c r="K7" s="658">
        <f t="shared" si="0"/>
        <v>363</v>
      </c>
      <c r="L7" s="658">
        <f t="shared" si="0"/>
        <v>398</v>
      </c>
      <c r="M7" s="658">
        <f t="shared" si="0"/>
        <v>355</v>
      </c>
      <c r="N7" s="658">
        <f t="shared" si="0"/>
        <v>316</v>
      </c>
      <c r="O7" s="658">
        <f t="shared" si="0"/>
        <v>192</v>
      </c>
      <c r="P7" s="658">
        <f t="shared" si="0"/>
        <v>246</v>
      </c>
      <c r="Q7" s="658">
        <f t="shared" si="0"/>
        <v>247</v>
      </c>
      <c r="R7" s="658">
        <f t="shared" si="0"/>
        <v>155</v>
      </c>
      <c r="S7" s="658">
        <f t="shared" si="0"/>
        <v>117</v>
      </c>
      <c r="T7" s="658">
        <f t="shared" si="0"/>
        <v>97</v>
      </c>
      <c r="U7" s="658">
        <f t="shared" si="0"/>
        <v>101</v>
      </c>
      <c r="V7" s="658">
        <f t="shared" si="0"/>
        <v>161</v>
      </c>
      <c r="W7" s="658">
        <f t="shared" si="0"/>
        <v>210</v>
      </c>
      <c r="X7" s="658">
        <f t="shared" si="0"/>
        <v>219</v>
      </c>
    </row>
    <row r="8" spans="1:24" ht="18.75" customHeight="1">
      <c r="A8" s="37"/>
      <c r="B8" s="652" t="s">
        <v>528</v>
      </c>
      <c r="C8" s="659" t="s">
        <v>529</v>
      </c>
      <c r="D8" s="660">
        <v>1</v>
      </c>
      <c r="E8" s="661">
        <v>1170</v>
      </c>
      <c r="F8" s="662">
        <v>1085</v>
      </c>
      <c r="G8" s="661">
        <v>914</v>
      </c>
      <c r="H8" s="661">
        <v>610</v>
      </c>
      <c r="I8" s="661">
        <v>981</v>
      </c>
      <c r="J8" s="661">
        <v>936</v>
      </c>
      <c r="K8" s="661">
        <v>814</v>
      </c>
      <c r="L8" s="661">
        <v>774</v>
      </c>
      <c r="M8" s="661">
        <v>658</v>
      </c>
      <c r="N8" s="661">
        <v>320</v>
      </c>
      <c r="O8" s="661">
        <v>255</v>
      </c>
      <c r="P8" s="661">
        <v>237</v>
      </c>
      <c r="Q8" s="661">
        <v>195</v>
      </c>
      <c r="R8" s="661">
        <v>77</v>
      </c>
      <c r="S8" s="661">
        <v>87</v>
      </c>
      <c r="T8" s="661">
        <v>82</v>
      </c>
      <c r="U8" s="661">
        <v>191</v>
      </c>
      <c r="V8" s="661">
        <v>192</v>
      </c>
      <c r="W8" s="661">
        <v>256.5</v>
      </c>
      <c r="X8" s="661">
        <v>230</v>
      </c>
    </row>
    <row r="9" spans="1:24" ht="18.75" customHeight="1">
      <c r="A9" s="37"/>
      <c r="B9" s="663"/>
      <c r="C9" s="664" t="s">
        <v>530</v>
      </c>
      <c r="D9" s="665">
        <v>1</v>
      </c>
      <c r="E9" s="666">
        <v>497</v>
      </c>
      <c r="F9" s="667">
        <v>367</v>
      </c>
      <c r="G9" s="666">
        <v>410</v>
      </c>
      <c r="H9" s="666">
        <v>269</v>
      </c>
      <c r="I9" s="666">
        <v>265</v>
      </c>
      <c r="J9" s="666">
        <v>293</v>
      </c>
      <c r="K9" s="666">
        <v>247</v>
      </c>
      <c r="L9" s="666">
        <v>320</v>
      </c>
      <c r="M9" s="666">
        <v>386</v>
      </c>
      <c r="N9" s="666">
        <v>388</v>
      </c>
      <c r="O9" s="666">
        <v>340</v>
      </c>
      <c r="P9" s="666">
        <v>256</v>
      </c>
      <c r="Q9" s="666">
        <v>246</v>
      </c>
      <c r="R9" s="666">
        <v>247</v>
      </c>
      <c r="S9" s="666">
        <v>190</v>
      </c>
      <c r="T9" s="666">
        <v>116</v>
      </c>
      <c r="U9" s="666">
        <v>106</v>
      </c>
      <c r="V9" s="666">
        <v>169</v>
      </c>
      <c r="W9" s="666">
        <v>131.83333333333334</v>
      </c>
      <c r="X9" s="666">
        <v>100</v>
      </c>
    </row>
    <row r="10" spans="1:24" ht="18.75" customHeight="1">
      <c r="A10" s="37"/>
      <c r="B10" s="663"/>
      <c r="C10" s="664" t="s">
        <v>531</v>
      </c>
      <c r="D10" s="668">
        <v>1</v>
      </c>
      <c r="E10" s="666">
        <v>563</v>
      </c>
      <c r="F10" s="667">
        <v>845</v>
      </c>
      <c r="G10" s="666">
        <v>685</v>
      </c>
      <c r="H10" s="666">
        <v>165</v>
      </c>
      <c r="I10" s="666">
        <v>242</v>
      </c>
      <c r="J10" s="666">
        <v>211</v>
      </c>
      <c r="K10" s="666">
        <v>198</v>
      </c>
      <c r="L10" s="666">
        <v>260</v>
      </c>
      <c r="M10" s="666">
        <v>252</v>
      </c>
      <c r="N10" s="666">
        <v>248</v>
      </c>
      <c r="O10" s="666">
        <v>259</v>
      </c>
      <c r="P10" s="666">
        <v>66</v>
      </c>
      <c r="Q10" s="666">
        <v>192</v>
      </c>
      <c r="R10" s="666">
        <v>144</v>
      </c>
      <c r="S10" s="666">
        <v>58</v>
      </c>
      <c r="T10" s="666">
        <v>180</v>
      </c>
      <c r="U10" s="666">
        <v>252</v>
      </c>
      <c r="V10" s="666">
        <v>445</v>
      </c>
      <c r="W10" s="666">
        <v>450.08333333333331</v>
      </c>
      <c r="X10" s="666">
        <v>473</v>
      </c>
    </row>
    <row r="11" spans="1:24" ht="18.75" customHeight="1">
      <c r="A11" s="37"/>
      <c r="B11" s="663"/>
      <c r="C11" s="664" t="s">
        <v>532</v>
      </c>
      <c r="D11" s="668">
        <v>1</v>
      </c>
      <c r="E11" s="666">
        <v>840</v>
      </c>
      <c r="F11" s="667">
        <v>869</v>
      </c>
      <c r="G11" s="666">
        <v>887</v>
      </c>
      <c r="H11" s="666">
        <v>626</v>
      </c>
      <c r="I11" s="666">
        <v>488</v>
      </c>
      <c r="J11" s="666">
        <v>351</v>
      </c>
      <c r="K11" s="666">
        <v>393</v>
      </c>
      <c r="L11" s="666">
        <v>320</v>
      </c>
      <c r="M11" s="666">
        <v>327</v>
      </c>
      <c r="N11" s="666">
        <v>422</v>
      </c>
      <c r="O11" s="666">
        <v>389</v>
      </c>
      <c r="P11" s="666">
        <v>299</v>
      </c>
      <c r="Q11" s="666">
        <v>236</v>
      </c>
      <c r="R11" s="666">
        <v>228</v>
      </c>
      <c r="S11" s="666">
        <v>186</v>
      </c>
      <c r="T11" s="666">
        <v>115</v>
      </c>
      <c r="U11" s="666">
        <v>93</v>
      </c>
      <c r="V11" s="666">
        <v>131</v>
      </c>
      <c r="W11" s="666">
        <v>139.75</v>
      </c>
      <c r="X11" s="666">
        <v>241</v>
      </c>
    </row>
    <row r="12" spans="1:24" ht="18.75" customHeight="1">
      <c r="A12" s="37"/>
      <c r="B12" s="663"/>
      <c r="C12" s="664" t="s">
        <v>533</v>
      </c>
      <c r="D12" s="668">
        <v>1</v>
      </c>
      <c r="E12" s="666">
        <v>508</v>
      </c>
      <c r="F12" s="667">
        <v>629</v>
      </c>
      <c r="G12" s="666">
        <v>703</v>
      </c>
      <c r="H12" s="666">
        <v>462</v>
      </c>
      <c r="I12" s="666">
        <v>621</v>
      </c>
      <c r="J12" s="666">
        <v>407</v>
      </c>
      <c r="K12" s="666">
        <v>540</v>
      </c>
      <c r="L12" s="666">
        <v>548</v>
      </c>
      <c r="M12" s="666">
        <v>473</v>
      </c>
      <c r="N12" s="666">
        <v>104</v>
      </c>
      <c r="O12" s="666">
        <v>91</v>
      </c>
      <c r="P12" s="666">
        <v>142</v>
      </c>
      <c r="Q12" s="666">
        <v>67</v>
      </c>
      <c r="R12" s="666">
        <v>27</v>
      </c>
      <c r="S12" s="666">
        <v>13</v>
      </c>
      <c r="T12" s="666">
        <v>63</v>
      </c>
      <c r="U12" s="666">
        <v>16</v>
      </c>
      <c r="V12" s="666">
        <v>44</v>
      </c>
      <c r="W12" s="666">
        <v>16.5</v>
      </c>
      <c r="X12" s="666">
        <v>16</v>
      </c>
    </row>
    <row r="13" spans="1:24" ht="18.75" customHeight="1">
      <c r="A13" s="37"/>
      <c r="B13" s="663"/>
      <c r="C13" s="669" t="s">
        <v>534</v>
      </c>
      <c r="D13" s="670">
        <v>1</v>
      </c>
      <c r="E13" s="671">
        <v>373</v>
      </c>
      <c r="F13" s="672">
        <v>407</v>
      </c>
      <c r="G13" s="671">
        <v>382</v>
      </c>
      <c r="H13" s="671">
        <v>75</v>
      </c>
      <c r="I13" s="671">
        <v>101</v>
      </c>
      <c r="J13" s="671">
        <v>242</v>
      </c>
      <c r="K13" s="671">
        <v>229</v>
      </c>
      <c r="L13" s="671">
        <v>443</v>
      </c>
      <c r="M13" s="671">
        <v>290</v>
      </c>
      <c r="N13" s="671">
        <v>214</v>
      </c>
      <c r="O13" s="671">
        <v>263</v>
      </c>
      <c r="P13" s="671">
        <v>320</v>
      </c>
      <c r="Q13" s="671">
        <v>235</v>
      </c>
      <c r="R13" s="671">
        <v>156</v>
      </c>
      <c r="S13" s="671">
        <v>202</v>
      </c>
      <c r="T13" s="671">
        <v>238</v>
      </c>
      <c r="U13" s="671">
        <v>211</v>
      </c>
      <c r="V13" s="671">
        <v>311</v>
      </c>
      <c r="W13" s="671">
        <v>173.08333333333334</v>
      </c>
      <c r="X13" s="671">
        <v>175</v>
      </c>
    </row>
    <row r="14" spans="1:24" ht="18.75" customHeight="1">
      <c r="A14" s="37"/>
      <c r="B14" s="657"/>
      <c r="C14" s="603" t="s">
        <v>535</v>
      </c>
      <c r="D14" s="673">
        <f t="shared" ref="D14:X14" si="1">SUM(D8:D13)</f>
        <v>6</v>
      </c>
      <c r="E14" s="673">
        <f t="shared" si="1"/>
        <v>3951</v>
      </c>
      <c r="F14" s="673">
        <f t="shared" si="1"/>
        <v>4202</v>
      </c>
      <c r="G14" s="673">
        <f t="shared" si="1"/>
        <v>3981</v>
      </c>
      <c r="H14" s="673">
        <f t="shared" si="1"/>
        <v>2207</v>
      </c>
      <c r="I14" s="673">
        <f t="shared" si="1"/>
        <v>2698</v>
      </c>
      <c r="J14" s="673">
        <f t="shared" si="1"/>
        <v>2440</v>
      </c>
      <c r="K14" s="673">
        <f t="shared" si="1"/>
        <v>2421</v>
      </c>
      <c r="L14" s="673">
        <f t="shared" si="1"/>
        <v>2665</v>
      </c>
      <c r="M14" s="673">
        <f t="shared" si="1"/>
        <v>2386</v>
      </c>
      <c r="N14" s="673">
        <f t="shared" si="1"/>
        <v>1696</v>
      </c>
      <c r="O14" s="673">
        <f t="shared" si="1"/>
        <v>1597</v>
      </c>
      <c r="P14" s="673">
        <f t="shared" si="1"/>
        <v>1320</v>
      </c>
      <c r="Q14" s="673">
        <f t="shared" si="1"/>
        <v>1171</v>
      </c>
      <c r="R14" s="673">
        <f t="shared" si="1"/>
        <v>879</v>
      </c>
      <c r="S14" s="673">
        <f t="shared" si="1"/>
        <v>736</v>
      </c>
      <c r="T14" s="673">
        <f t="shared" si="1"/>
        <v>794</v>
      </c>
      <c r="U14" s="673">
        <f t="shared" si="1"/>
        <v>869</v>
      </c>
      <c r="V14" s="673">
        <f t="shared" si="1"/>
        <v>1292</v>
      </c>
      <c r="W14" s="673">
        <f t="shared" si="1"/>
        <v>1167.75</v>
      </c>
      <c r="X14" s="673">
        <f t="shared" si="1"/>
        <v>1235</v>
      </c>
    </row>
    <row r="15" spans="1:24" ht="18.75" customHeight="1">
      <c r="A15" s="37"/>
      <c r="B15" s="652" t="s">
        <v>536</v>
      </c>
      <c r="C15" s="653" t="s">
        <v>537</v>
      </c>
      <c r="D15" s="654">
        <v>1</v>
      </c>
      <c r="E15" s="655">
        <v>1326</v>
      </c>
      <c r="F15" s="656">
        <v>464</v>
      </c>
      <c r="G15" s="655">
        <v>377</v>
      </c>
      <c r="H15" s="655">
        <v>360</v>
      </c>
      <c r="I15" s="655">
        <v>494</v>
      </c>
      <c r="J15" s="655">
        <v>513</v>
      </c>
      <c r="K15" s="655">
        <v>476</v>
      </c>
      <c r="L15" s="655">
        <v>444</v>
      </c>
      <c r="M15" s="655">
        <v>398</v>
      </c>
      <c r="N15" s="655">
        <v>344</v>
      </c>
      <c r="O15" s="655">
        <v>360</v>
      </c>
      <c r="P15" s="655">
        <v>332</v>
      </c>
      <c r="Q15" s="655">
        <v>94</v>
      </c>
      <c r="R15" s="655">
        <v>226</v>
      </c>
      <c r="S15" s="655">
        <v>202</v>
      </c>
      <c r="T15" s="655">
        <v>261</v>
      </c>
      <c r="U15" s="655">
        <v>186</v>
      </c>
      <c r="V15" s="655">
        <v>288</v>
      </c>
      <c r="W15" s="655">
        <v>334</v>
      </c>
      <c r="X15" s="655">
        <v>257</v>
      </c>
    </row>
    <row r="16" spans="1:24" ht="18.75" customHeight="1">
      <c r="A16" s="37"/>
      <c r="B16" s="657"/>
      <c r="C16" s="603" t="s">
        <v>538</v>
      </c>
      <c r="D16" s="674">
        <f t="shared" ref="D16:X16" si="2">SUM(D15)</f>
        <v>1</v>
      </c>
      <c r="E16" s="674">
        <f t="shared" si="2"/>
        <v>1326</v>
      </c>
      <c r="F16" s="674">
        <f t="shared" si="2"/>
        <v>464</v>
      </c>
      <c r="G16" s="674">
        <f t="shared" si="2"/>
        <v>377</v>
      </c>
      <c r="H16" s="674">
        <f t="shared" si="2"/>
        <v>360</v>
      </c>
      <c r="I16" s="674">
        <f t="shared" si="2"/>
        <v>494</v>
      </c>
      <c r="J16" s="674">
        <f t="shared" si="2"/>
        <v>513</v>
      </c>
      <c r="K16" s="674">
        <f t="shared" si="2"/>
        <v>476</v>
      </c>
      <c r="L16" s="674">
        <f t="shared" si="2"/>
        <v>444</v>
      </c>
      <c r="M16" s="674">
        <f t="shared" si="2"/>
        <v>398</v>
      </c>
      <c r="N16" s="674">
        <f t="shared" si="2"/>
        <v>344</v>
      </c>
      <c r="O16" s="674">
        <f t="shared" si="2"/>
        <v>360</v>
      </c>
      <c r="P16" s="674">
        <f t="shared" si="2"/>
        <v>332</v>
      </c>
      <c r="Q16" s="674">
        <f t="shared" si="2"/>
        <v>94</v>
      </c>
      <c r="R16" s="674">
        <f t="shared" si="2"/>
        <v>226</v>
      </c>
      <c r="S16" s="674">
        <f t="shared" si="2"/>
        <v>202</v>
      </c>
      <c r="T16" s="674">
        <f t="shared" si="2"/>
        <v>261</v>
      </c>
      <c r="U16" s="674">
        <f t="shared" si="2"/>
        <v>186</v>
      </c>
      <c r="V16" s="674">
        <f t="shared" si="2"/>
        <v>288</v>
      </c>
      <c r="W16" s="674">
        <f t="shared" si="2"/>
        <v>334</v>
      </c>
      <c r="X16" s="674">
        <f t="shared" si="2"/>
        <v>257</v>
      </c>
    </row>
    <row r="17" spans="1:24" ht="18.75" customHeight="1">
      <c r="A17" s="37"/>
      <c r="B17" s="663" t="s">
        <v>539</v>
      </c>
      <c r="C17" s="675" t="s">
        <v>540</v>
      </c>
      <c r="D17" s="676">
        <v>2</v>
      </c>
      <c r="E17" s="677">
        <v>663</v>
      </c>
      <c r="F17" s="678">
        <v>574</v>
      </c>
      <c r="G17" s="677">
        <v>603</v>
      </c>
      <c r="H17" s="677">
        <v>633</v>
      </c>
      <c r="I17" s="677">
        <v>560</v>
      </c>
      <c r="J17" s="677">
        <v>435</v>
      </c>
      <c r="K17" s="677">
        <v>427</v>
      </c>
      <c r="L17" s="677">
        <v>379</v>
      </c>
      <c r="M17" s="677">
        <v>355</v>
      </c>
      <c r="N17" s="677">
        <v>391</v>
      </c>
      <c r="O17" s="677">
        <v>422</v>
      </c>
      <c r="P17" s="677">
        <v>494</v>
      </c>
      <c r="Q17" s="677">
        <v>505</v>
      </c>
      <c r="R17" s="677">
        <v>472</v>
      </c>
      <c r="S17" s="677">
        <v>404</v>
      </c>
      <c r="T17" s="677">
        <v>390</v>
      </c>
      <c r="U17" s="677">
        <v>452</v>
      </c>
      <c r="V17" s="677">
        <v>522</v>
      </c>
      <c r="W17" s="677">
        <v>506</v>
      </c>
      <c r="X17" s="677">
        <v>499</v>
      </c>
    </row>
    <row r="18" spans="1:24" ht="18.75" customHeight="1">
      <c r="A18" s="37"/>
      <c r="B18" s="663"/>
      <c r="C18" s="664" t="s">
        <v>541</v>
      </c>
      <c r="D18" s="665">
        <v>1</v>
      </c>
      <c r="E18" s="666">
        <v>677</v>
      </c>
      <c r="F18" s="667">
        <v>405</v>
      </c>
      <c r="G18" s="666">
        <v>359</v>
      </c>
      <c r="H18" s="666">
        <v>369</v>
      </c>
      <c r="I18" s="666">
        <v>405</v>
      </c>
      <c r="J18" s="666">
        <v>203</v>
      </c>
      <c r="K18" s="666">
        <v>223</v>
      </c>
      <c r="L18" s="666">
        <v>240</v>
      </c>
      <c r="M18" s="666">
        <v>196</v>
      </c>
      <c r="N18" s="666">
        <v>169</v>
      </c>
      <c r="O18" s="666">
        <v>225</v>
      </c>
      <c r="P18" s="666">
        <v>175</v>
      </c>
      <c r="Q18" s="666">
        <v>139</v>
      </c>
      <c r="R18" s="666">
        <v>125</v>
      </c>
      <c r="S18" s="666">
        <v>84</v>
      </c>
      <c r="T18" s="666">
        <v>176</v>
      </c>
      <c r="U18" s="666">
        <v>55</v>
      </c>
      <c r="V18" s="666">
        <v>278</v>
      </c>
      <c r="W18" s="666">
        <v>295</v>
      </c>
      <c r="X18" s="666">
        <v>188</v>
      </c>
    </row>
    <row r="19" spans="1:24" ht="18.75" customHeight="1">
      <c r="B19" s="663"/>
      <c r="C19" s="664" t="s">
        <v>542</v>
      </c>
      <c r="D19" s="668">
        <v>3</v>
      </c>
      <c r="E19" s="666">
        <v>501</v>
      </c>
      <c r="F19" s="667">
        <v>276</v>
      </c>
      <c r="G19" s="666">
        <v>224</v>
      </c>
      <c r="H19" s="666">
        <v>272</v>
      </c>
      <c r="I19" s="666">
        <v>216</v>
      </c>
      <c r="J19" s="666">
        <v>280</v>
      </c>
      <c r="K19" s="666">
        <v>178</v>
      </c>
      <c r="L19" s="666">
        <v>175</v>
      </c>
      <c r="M19" s="666">
        <v>204</v>
      </c>
      <c r="N19" s="666">
        <v>290</v>
      </c>
      <c r="O19" s="666">
        <v>643</v>
      </c>
      <c r="P19" s="666">
        <v>640</v>
      </c>
      <c r="Q19" s="666">
        <v>559</v>
      </c>
      <c r="R19" s="666">
        <v>383</v>
      </c>
      <c r="S19" s="666">
        <v>371</v>
      </c>
      <c r="T19" s="666">
        <v>513</v>
      </c>
      <c r="U19" s="666">
        <v>707</v>
      </c>
      <c r="V19" s="666">
        <v>1147</v>
      </c>
      <c r="W19" s="666">
        <v>1190</v>
      </c>
      <c r="X19" s="666">
        <v>646</v>
      </c>
    </row>
    <row r="20" spans="1:24" ht="18.75" customHeight="1">
      <c r="A20" s="37"/>
      <c r="B20" s="663"/>
      <c r="C20" s="664" t="s">
        <v>543</v>
      </c>
      <c r="D20" s="668">
        <v>2</v>
      </c>
      <c r="E20" s="666">
        <v>912</v>
      </c>
      <c r="F20" s="667">
        <v>941</v>
      </c>
      <c r="G20" s="666">
        <v>944</v>
      </c>
      <c r="H20" s="666">
        <v>432</v>
      </c>
      <c r="I20" s="666">
        <v>416</v>
      </c>
      <c r="J20" s="666">
        <v>400</v>
      </c>
      <c r="K20" s="666">
        <v>393</v>
      </c>
      <c r="L20" s="666">
        <v>248</v>
      </c>
      <c r="M20" s="666">
        <v>374</v>
      </c>
      <c r="N20" s="666">
        <v>341</v>
      </c>
      <c r="O20" s="666">
        <v>514</v>
      </c>
      <c r="P20" s="666">
        <v>423</v>
      </c>
      <c r="Q20" s="666">
        <v>313</v>
      </c>
      <c r="R20" s="666">
        <v>255</v>
      </c>
      <c r="S20" s="666">
        <v>193</v>
      </c>
      <c r="T20" s="666">
        <v>280</v>
      </c>
      <c r="U20" s="666">
        <v>310</v>
      </c>
      <c r="V20" s="666">
        <v>370</v>
      </c>
      <c r="W20" s="666">
        <v>342</v>
      </c>
      <c r="X20" s="666">
        <v>204</v>
      </c>
    </row>
    <row r="21" spans="1:24" ht="18.75" customHeight="1">
      <c r="B21" s="663"/>
      <c r="C21" s="669" t="s">
        <v>544</v>
      </c>
      <c r="D21" s="679">
        <v>1</v>
      </c>
      <c r="E21" s="671">
        <v>1086</v>
      </c>
      <c r="F21" s="672">
        <v>1177</v>
      </c>
      <c r="G21" s="671">
        <v>1034</v>
      </c>
      <c r="H21" s="671">
        <v>1152</v>
      </c>
      <c r="I21" s="671">
        <v>812</v>
      </c>
      <c r="J21" s="671">
        <v>726</v>
      </c>
      <c r="K21" s="671">
        <v>812</v>
      </c>
      <c r="L21" s="671">
        <v>851</v>
      </c>
      <c r="M21" s="671">
        <v>847</v>
      </c>
      <c r="N21" s="671">
        <v>1110</v>
      </c>
      <c r="O21" s="671">
        <v>1364</v>
      </c>
      <c r="P21" s="671">
        <v>1259</v>
      </c>
      <c r="Q21" s="671">
        <v>1178</v>
      </c>
      <c r="R21" s="671">
        <v>1028</v>
      </c>
      <c r="S21" s="671">
        <v>858</v>
      </c>
      <c r="T21" s="671">
        <v>965</v>
      </c>
      <c r="U21" s="671">
        <v>906</v>
      </c>
      <c r="V21" s="671">
        <v>302</v>
      </c>
      <c r="W21" s="671">
        <v>299</v>
      </c>
      <c r="X21" s="671">
        <v>309</v>
      </c>
    </row>
    <row r="22" spans="1:24" ht="18.75" customHeight="1">
      <c r="B22" s="657"/>
      <c r="C22" s="603" t="s">
        <v>545</v>
      </c>
      <c r="D22" s="680">
        <f t="shared" ref="D22:X22" si="3">SUM(D17:D21)</f>
        <v>9</v>
      </c>
      <c r="E22" s="680">
        <f t="shared" si="3"/>
        <v>3839</v>
      </c>
      <c r="F22" s="680">
        <f t="shared" si="3"/>
        <v>3373</v>
      </c>
      <c r="G22" s="680">
        <f t="shared" si="3"/>
        <v>3164</v>
      </c>
      <c r="H22" s="680">
        <f t="shared" si="3"/>
        <v>2858</v>
      </c>
      <c r="I22" s="680">
        <f t="shared" si="3"/>
        <v>2409</v>
      </c>
      <c r="J22" s="680">
        <f t="shared" si="3"/>
        <v>2044</v>
      </c>
      <c r="K22" s="680">
        <f t="shared" si="3"/>
        <v>2033</v>
      </c>
      <c r="L22" s="680">
        <f t="shared" si="3"/>
        <v>1893</v>
      </c>
      <c r="M22" s="680">
        <f t="shared" si="3"/>
        <v>1976</v>
      </c>
      <c r="N22" s="680">
        <f t="shared" si="3"/>
        <v>2301</v>
      </c>
      <c r="O22" s="680">
        <f t="shared" si="3"/>
        <v>3168</v>
      </c>
      <c r="P22" s="680">
        <f t="shared" si="3"/>
        <v>2991</v>
      </c>
      <c r="Q22" s="680">
        <f t="shared" si="3"/>
        <v>2694</v>
      </c>
      <c r="R22" s="680">
        <f t="shared" si="3"/>
        <v>2263</v>
      </c>
      <c r="S22" s="680">
        <f t="shared" si="3"/>
        <v>1910</v>
      </c>
      <c r="T22" s="680">
        <f t="shared" si="3"/>
        <v>2324</v>
      </c>
      <c r="U22" s="680">
        <f t="shared" si="3"/>
        <v>2430</v>
      </c>
      <c r="V22" s="680">
        <f t="shared" si="3"/>
        <v>2619</v>
      </c>
      <c r="W22" s="680">
        <f t="shared" si="3"/>
        <v>2632</v>
      </c>
      <c r="X22" s="680">
        <f t="shared" si="3"/>
        <v>1846</v>
      </c>
    </row>
    <row r="23" spans="1:24" s="685" customFormat="1" ht="18.75" customHeight="1">
      <c r="A23" s="681"/>
      <c r="B23" s="682" t="s">
        <v>346</v>
      </c>
      <c r="C23" s="682"/>
      <c r="D23" s="683">
        <f t="shared" ref="D23:X23" si="4">SUM(D22,D16,D14,D7)</f>
        <v>17</v>
      </c>
      <c r="E23" s="683">
        <f t="shared" si="4"/>
        <v>9627</v>
      </c>
      <c r="F23" s="683">
        <f t="shared" si="4"/>
        <v>8457</v>
      </c>
      <c r="G23" s="683">
        <f t="shared" si="4"/>
        <v>7889</v>
      </c>
      <c r="H23" s="683">
        <f t="shared" si="4"/>
        <v>5821</v>
      </c>
      <c r="I23" s="683">
        <f t="shared" si="4"/>
        <v>5932</v>
      </c>
      <c r="J23" s="683">
        <f t="shared" si="4"/>
        <v>5391</v>
      </c>
      <c r="K23" s="683">
        <f t="shared" si="4"/>
        <v>5293</v>
      </c>
      <c r="L23" s="683">
        <f t="shared" si="4"/>
        <v>5400</v>
      </c>
      <c r="M23" s="683">
        <f t="shared" si="4"/>
        <v>5115</v>
      </c>
      <c r="N23" s="683">
        <f t="shared" si="4"/>
        <v>4657</v>
      </c>
      <c r="O23" s="683">
        <f t="shared" si="4"/>
        <v>5317</v>
      </c>
      <c r="P23" s="684">
        <f t="shared" si="4"/>
        <v>4889</v>
      </c>
      <c r="Q23" s="684">
        <f t="shared" si="4"/>
        <v>4206</v>
      </c>
      <c r="R23" s="684">
        <f t="shared" si="4"/>
        <v>3523</v>
      </c>
      <c r="S23" s="684">
        <f t="shared" si="4"/>
        <v>2965</v>
      </c>
      <c r="T23" s="684">
        <f t="shared" si="4"/>
        <v>3476</v>
      </c>
      <c r="U23" s="684">
        <f t="shared" si="4"/>
        <v>3586</v>
      </c>
      <c r="V23" s="684">
        <f t="shared" si="4"/>
        <v>4360</v>
      </c>
      <c r="W23" s="684">
        <f t="shared" si="4"/>
        <v>4343.75</v>
      </c>
      <c r="X23" s="684">
        <f t="shared" si="4"/>
        <v>3557</v>
      </c>
    </row>
    <row r="24" spans="1:24" ht="18.75" customHeight="1">
      <c r="B24" s="37" t="s">
        <v>546</v>
      </c>
      <c r="C24" s="37"/>
      <c r="D24" s="37"/>
      <c r="E24" s="37"/>
      <c r="F24" s="37"/>
      <c r="G24" s="81"/>
      <c r="H24" s="81"/>
      <c r="I24" s="81"/>
      <c r="J24" s="81"/>
      <c r="K24" s="81"/>
      <c r="L24" s="81"/>
      <c r="M24" s="37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</row>
    <row r="25" spans="1:24" ht="18.75" customHeight="1">
      <c r="B25" s="37" t="s">
        <v>506</v>
      </c>
      <c r="C25" s="236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</row>
  </sheetData>
  <mergeCells count="19">
    <mergeCell ref="B23:C23"/>
    <mergeCell ref="W4:W5"/>
    <mergeCell ref="X4:X5"/>
    <mergeCell ref="B6:B7"/>
    <mergeCell ref="B8:B14"/>
    <mergeCell ref="B15:B16"/>
    <mergeCell ref="B17:B22"/>
    <mergeCell ref="Q4:Q5"/>
    <mergeCell ref="R4:R5"/>
    <mergeCell ref="S4:S5"/>
    <mergeCell ref="T4:T5"/>
    <mergeCell ref="U4:U5"/>
    <mergeCell ref="V4:V5"/>
    <mergeCell ref="B3:C3"/>
    <mergeCell ref="B4:C5"/>
    <mergeCell ref="D4:D5"/>
    <mergeCell ref="N4:N5"/>
    <mergeCell ref="O4:O5"/>
    <mergeCell ref="P4:P5"/>
  </mergeCells>
  <phoneticPr fontId="4"/>
  <printOptions horizontalCentered="1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&amp;R&amp;"ＭＳ Ｐゴシック,標準"14.厚      生</oddHeader>
    <oddFooter>&amp;C&amp;"ＭＳ Ｐゴシック,標準"-100-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82CCE-C9CC-4212-AD5A-1895D2EA2694}">
  <sheetPr>
    <pageSetUpPr fitToPage="1"/>
  </sheetPr>
  <dimension ref="A1:AC36"/>
  <sheetViews>
    <sheetView showGridLines="0" zoomScaleNormal="100" zoomScaleSheetLayoutView="100" workbookViewId="0">
      <selection activeCell="AD29" sqref="AD29"/>
    </sheetView>
  </sheetViews>
  <sheetFormatPr defaultColWidth="8" defaultRowHeight="13.5"/>
  <cols>
    <col min="1" max="1" width="1.25" style="26" customWidth="1"/>
    <col min="2" max="2" width="2.625" style="26" customWidth="1"/>
    <col min="3" max="3" width="19.375" style="512" customWidth="1"/>
    <col min="4" max="4" width="10.625" style="26" customWidth="1"/>
    <col min="5" max="20" width="7.625" style="26" hidden="1" customWidth="1"/>
    <col min="21" max="28" width="7.625" style="26" customWidth="1"/>
    <col min="29" max="16384" width="8" style="26"/>
  </cols>
  <sheetData>
    <row r="1" spans="1:29" ht="30" customHeight="1">
      <c r="A1" s="511" t="s">
        <v>547</v>
      </c>
      <c r="B1" s="511"/>
      <c r="C1" s="573"/>
      <c r="D1" s="513"/>
    </row>
    <row r="2" spans="1:29" ht="7.5" customHeight="1">
      <c r="A2" s="511"/>
      <c r="B2" s="511"/>
      <c r="C2" s="573"/>
      <c r="D2" s="513"/>
    </row>
    <row r="3" spans="1:29" ht="22.5" customHeight="1">
      <c r="B3" s="642" t="s">
        <v>548</v>
      </c>
      <c r="C3" s="642"/>
      <c r="D3" s="642"/>
      <c r="E3" s="642"/>
      <c r="F3" s="642"/>
      <c r="G3" s="642"/>
      <c r="H3" s="642"/>
      <c r="P3" s="414"/>
      <c r="R3" s="414"/>
      <c r="S3" s="414"/>
      <c r="T3" s="414"/>
      <c r="U3" s="414"/>
      <c r="V3" s="414"/>
      <c r="X3" s="414"/>
      <c r="Z3" s="414"/>
      <c r="AB3" s="414" t="s">
        <v>90</v>
      </c>
    </row>
    <row r="4" spans="1:29" ht="18.75" customHeight="1">
      <c r="B4" s="686" t="s">
        <v>436</v>
      </c>
      <c r="C4" s="686"/>
      <c r="D4" s="643" t="s">
        <v>549</v>
      </c>
      <c r="E4" s="687" t="s">
        <v>368</v>
      </c>
      <c r="F4" s="688"/>
      <c r="G4" s="687" t="s">
        <v>369</v>
      </c>
      <c r="H4" s="688"/>
      <c r="I4" s="687" t="s">
        <v>370</v>
      </c>
      <c r="J4" s="688"/>
      <c r="K4" s="687" t="s">
        <v>371</v>
      </c>
      <c r="L4" s="688"/>
      <c r="M4" s="687" t="s">
        <v>372</v>
      </c>
      <c r="N4" s="688"/>
      <c r="O4" s="687" t="s">
        <v>318</v>
      </c>
      <c r="P4" s="688"/>
      <c r="Q4" s="687" t="s">
        <v>319</v>
      </c>
      <c r="R4" s="688"/>
      <c r="S4" s="687" t="s">
        <v>320</v>
      </c>
      <c r="T4" s="688"/>
      <c r="U4" s="687" t="s">
        <v>321</v>
      </c>
      <c r="V4" s="688"/>
      <c r="W4" s="689" t="s">
        <v>322</v>
      </c>
      <c r="X4" s="690"/>
      <c r="Y4" s="689" t="s">
        <v>323</v>
      </c>
      <c r="Z4" s="690"/>
      <c r="AA4" s="689" t="s">
        <v>324</v>
      </c>
      <c r="AB4" s="690"/>
    </row>
    <row r="5" spans="1:29" ht="18.75" customHeight="1">
      <c r="B5" s="686"/>
      <c r="C5" s="686"/>
      <c r="D5" s="691"/>
      <c r="E5" s="692" t="s">
        <v>550</v>
      </c>
      <c r="F5" s="693" t="s">
        <v>551</v>
      </c>
      <c r="G5" s="692" t="s">
        <v>550</v>
      </c>
      <c r="H5" s="693" t="s">
        <v>551</v>
      </c>
      <c r="I5" s="692" t="s">
        <v>550</v>
      </c>
      <c r="J5" s="693" t="s">
        <v>551</v>
      </c>
      <c r="K5" s="692" t="s">
        <v>550</v>
      </c>
      <c r="L5" s="693" t="s">
        <v>551</v>
      </c>
      <c r="M5" s="692" t="s">
        <v>550</v>
      </c>
      <c r="N5" s="693" t="s">
        <v>551</v>
      </c>
      <c r="O5" s="692" t="s">
        <v>550</v>
      </c>
      <c r="P5" s="693" t="s">
        <v>551</v>
      </c>
      <c r="Q5" s="692" t="s">
        <v>550</v>
      </c>
      <c r="R5" s="693" t="s">
        <v>551</v>
      </c>
      <c r="S5" s="692" t="s">
        <v>550</v>
      </c>
      <c r="T5" s="693" t="s">
        <v>551</v>
      </c>
      <c r="U5" s="692" t="s">
        <v>550</v>
      </c>
      <c r="V5" s="693" t="s">
        <v>551</v>
      </c>
      <c r="W5" s="692" t="s">
        <v>550</v>
      </c>
      <c r="X5" s="693" t="s">
        <v>551</v>
      </c>
      <c r="Y5" s="692" t="s">
        <v>550</v>
      </c>
      <c r="Z5" s="693" t="s">
        <v>551</v>
      </c>
      <c r="AA5" s="692" t="s">
        <v>550</v>
      </c>
      <c r="AB5" s="693" t="s">
        <v>551</v>
      </c>
      <c r="AC5" s="694"/>
    </row>
    <row r="6" spans="1:29" ht="15" customHeight="1">
      <c r="B6" s="695" t="s">
        <v>552</v>
      </c>
      <c r="C6" s="696" t="s">
        <v>553</v>
      </c>
      <c r="D6" s="697">
        <v>9</v>
      </c>
      <c r="E6" s="698">
        <v>57</v>
      </c>
      <c r="F6" s="699">
        <v>12</v>
      </c>
      <c r="G6" s="698">
        <v>74</v>
      </c>
      <c r="H6" s="699">
        <v>15</v>
      </c>
      <c r="I6" s="698">
        <v>90</v>
      </c>
      <c r="J6" s="699">
        <v>21</v>
      </c>
      <c r="K6" s="698">
        <v>105</v>
      </c>
      <c r="L6" s="699">
        <v>30</v>
      </c>
      <c r="M6" s="698">
        <v>121</v>
      </c>
      <c r="N6" s="699">
        <v>35</v>
      </c>
      <c r="O6" s="698">
        <v>111</v>
      </c>
      <c r="P6" s="699">
        <v>27</v>
      </c>
      <c r="Q6" s="698">
        <v>106</v>
      </c>
      <c r="R6" s="699">
        <v>34</v>
      </c>
      <c r="S6" s="698">
        <v>83</v>
      </c>
      <c r="T6" s="699">
        <v>25</v>
      </c>
      <c r="U6" s="698">
        <v>91</v>
      </c>
      <c r="V6" s="699">
        <v>22</v>
      </c>
      <c r="W6" s="698">
        <v>92</v>
      </c>
      <c r="X6" s="699">
        <v>18</v>
      </c>
      <c r="Y6" s="698">
        <v>92</v>
      </c>
      <c r="Z6" s="699">
        <v>22</v>
      </c>
      <c r="AA6" s="698">
        <v>90</v>
      </c>
      <c r="AB6" s="699">
        <v>26</v>
      </c>
      <c r="AC6" s="694"/>
    </row>
    <row r="7" spans="1:29" ht="15" customHeight="1">
      <c r="B7" s="700"/>
      <c r="C7" s="701" t="s">
        <v>554</v>
      </c>
      <c r="D7" s="702">
        <v>10</v>
      </c>
      <c r="E7" s="703">
        <v>47</v>
      </c>
      <c r="F7" s="704">
        <v>18</v>
      </c>
      <c r="G7" s="703">
        <v>63</v>
      </c>
      <c r="H7" s="704">
        <v>19</v>
      </c>
      <c r="I7" s="703">
        <v>73</v>
      </c>
      <c r="J7" s="704">
        <v>25</v>
      </c>
      <c r="K7" s="703">
        <v>79</v>
      </c>
      <c r="L7" s="704">
        <v>29</v>
      </c>
      <c r="M7" s="703">
        <v>86</v>
      </c>
      <c r="N7" s="704">
        <v>29</v>
      </c>
      <c r="O7" s="703">
        <v>89</v>
      </c>
      <c r="P7" s="704">
        <v>23</v>
      </c>
      <c r="Q7" s="703">
        <v>81</v>
      </c>
      <c r="R7" s="704">
        <v>19</v>
      </c>
      <c r="S7" s="703">
        <v>78</v>
      </c>
      <c r="T7" s="704">
        <v>10</v>
      </c>
      <c r="U7" s="703">
        <v>87</v>
      </c>
      <c r="V7" s="704">
        <v>5</v>
      </c>
      <c r="W7" s="703">
        <v>102</v>
      </c>
      <c r="X7" s="704">
        <v>11</v>
      </c>
      <c r="Y7" s="703">
        <v>90</v>
      </c>
      <c r="Z7" s="704">
        <v>20</v>
      </c>
      <c r="AA7" s="703">
        <v>101</v>
      </c>
      <c r="AB7" s="704">
        <v>18</v>
      </c>
      <c r="AC7" s="694"/>
    </row>
    <row r="8" spans="1:29" ht="15" customHeight="1">
      <c r="B8" s="705"/>
      <c r="C8" s="701" t="s">
        <v>555</v>
      </c>
      <c r="D8" s="702">
        <v>6</v>
      </c>
      <c r="E8" s="703">
        <v>38</v>
      </c>
      <c r="F8" s="704">
        <v>11</v>
      </c>
      <c r="G8" s="703">
        <v>59</v>
      </c>
      <c r="H8" s="704">
        <v>23</v>
      </c>
      <c r="I8" s="703">
        <v>54</v>
      </c>
      <c r="J8" s="704">
        <v>22</v>
      </c>
      <c r="K8" s="703">
        <v>57</v>
      </c>
      <c r="L8" s="704">
        <v>25</v>
      </c>
      <c r="M8" s="703">
        <v>50</v>
      </c>
      <c r="N8" s="704">
        <v>21</v>
      </c>
      <c r="O8" s="703">
        <v>57</v>
      </c>
      <c r="P8" s="704">
        <v>25</v>
      </c>
      <c r="Q8" s="703">
        <v>61</v>
      </c>
      <c r="R8" s="704">
        <v>21</v>
      </c>
      <c r="S8" s="703">
        <v>51</v>
      </c>
      <c r="T8" s="704">
        <v>16</v>
      </c>
      <c r="U8" s="703">
        <v>53</v>
      </c>
      <c r="V8" s="704">
        <v>14</v>
      </c>
      <c r="W8" s="703">
        <v>70</v>
      </c>
      <c r="X8" s="704">
        <v>18</v>
      </c>
      <c r="Y8" s="703">
        <v>81</v>
      </c>
      <c r="Z8" s="704">
        <v>27</v>
      </c>
      <c r="AA8" s="703">
        <v>84</v>
      </c>
      <c r="AB8" s="704">
        <v>26</v>
      </c>
      <c r="AC8" s="694"/>
    </row>
    <row r="9" spans="1:29" ht="15" customHeight="1">
      <c r="B9" s="705"/>
      <c r="C9" s="706" t="s">
        <v>556</v>
      </c>
      <c r="D9" s="707">
        <v>5</v>
      </c>
      <c r="E9" s="708">
        <v>47</v>
      </c>
      <c r="F9" s="709">
        <v>25</v>
      </c>
      <c r="G9" s="708">
        <v>62</v>
      </c>
      <c r="H9" s="709">
        <v>22</v>
      </c>
      <c r="I9" s="708">
        <v>68</v>
      </c>
      <c r="J9" s="709">
        <v>24</v>
      </c>
      <c r="K9" s="708">
        <v>73</v>
      </c>
      <c r="L9" s="709">
        <v>24</v>
      </c>
      <c r="M9" s="708">
        <v>74</v>
      </c>
      <c r="N9" s="709">
        <v>22</v>
      </c>
      <c r="O9" s="708">
        <v>64</v>
      </c>
      <c r="P9" s="709">
        <v>22</v>
      </c>
      <c r="Q9" s="708">
        <v>56</v>
      </c>
      <c r="R9" s="709">
        <v>19</v>
      </c>
      <c r="S9" s="708">
        <v>46</v>
      </c>
      <c r="T9" s="709">
        <v>6</v>
      </c>
      <c r="U9" s="708">
        <v>55</v>
      </c>
      <c r="V9" s="709">
        <v>10</v>
      </c>
      <c r="W9" s="708">
        <v>40</v>
      </c>
      <c r="X9" s="709">
        <v>11</v>
      </c>
      <c r="Y9" s="708">
        <v>32</v>
      </c>
      <c r="Z9" s="709">
        <v>7</v>
      </c>
      <c r="AA9" s="708">
        <v>42</v>
      </c>
      <c r="AB9" s="709">
        <v>11</v>
      </c>
      <c r="AC9" s="694"/>
    </row>
    <row r="10" spans="1:29" ht="15" customHeight="1">
      <c r="B10" s="710"/>
      <c r="C10" s="711" t="s">
        <v>527</v>
      </c>
      <c r="D10" s="712">
        <f t="shared" ref="D10:AB10" si="0">SUM(D6:D9)</f>
        <v>30</v>
      </c>
      <c r="E10" s="713">
        <f t="shared" si="0"/>
        <v>189</v>
      </c>
      <c r="F10" s="714">
        <f t="shared" si="0"/>
        <v>66</v>
      </c>
      <c r="G10" s="713">
        <f t="shared" si="0"/>
        <v>258</v>
      </c>
      <c r="H10" s="714">
        <f t="shared" si="0"/>
        <v>79</v>
      </c>
      <c r="I10" s="713">
        <f t="shared" si="0"/>
        <v>285</v>
      </c>
      <c r="J10" s="714">
        <f t="shared" si="0"/>
        <v>92</v>
      </c>
      <c r="K10" s="713">
        <f t="shared" si="0"/>
        <v>314</v>
      </c>
      <c r="L10" s="714">
        <f t="shared" si="0"/>
        <v>108</v>
      </c>
      <c r="M10" s="713">
        <f t="shared" si="0"/>
        <v>331</v>
      </c>
      <c r="N10" s="714">
        <f t="shared" si="0"/>
        <v>107</v>
      </c>
      <c r="O10" s="713">
        <f t="shared" si="0"/>
        <v>321</v>
      </c>
      <c r="P10" s="714">
        <f t="shared" si="0"/>
        <v>97</v>
      </c>
      <c r="Q10" s="713">
        <f t="shared" si="0"/>
        <v>304</v>
      </c>
      <c r="R10" s="714">
        <f t="shared" si="0"/>
        <v>93</v>
      </c>
      <c r="S10" s="713">
        <f t="shared" si="0"/>
        <v>258</v>
      </c>
      <c r="T10" s="714">
        <f t="shared" si="0"/>
        <v>57</v>
      </c>
      <c r="U10" s="713">
        <f t="shared" si="0"/>
        <v>286</v>
      </c>
      <c r="V10" s="714">
        <f t="shared" si="0"/>
        <v>51</v>
      </c>
      <c r="W10" s="713">
        <f t="shared" si="0"/>
        <v>304</v>
      </c>
      <c r="X10" s="714">
        <f t="shared" si="0"/>
        <v>58</v>
      </c>
      <c r="Y10" s="713">
        <f t="shared" si="0"/>
        <v>295</v>
      </c>
      <c r="Z10" s="714">
        <f t="shared" si="0"/>
        <v>76</v>
      </c>
      <c r="AA10" s="713">
        <f t="shared" si="0"/>
        <v>317</v>
      </c>
      <c r="AB10" s="714">
        <f t="shared" si="0"/>
        <v>81</v>
      </c>
      <c r="AC10" s="694"/>
    </row>
    <row r="11" spans="1:29" ht="15" customHeight="1">
      <c r="B11" s="700" t="s">
        <v>528</v>
      </c>
      <c r="C11" s="715" t="s">
        <v>557</v>
      </c>
      <c r="D11" s="716">
        <v>6</v>
      </c>
      <c r="E11" s="717">
        <v>17</v>
      </c>
      <c r="F11" s="718">
        <v>2</v>
      </c>
      <c r="G11" s="717">
        <v>26</v>
      </c>
      <c r="H11" s="718">
        <v>9</v>
      </c>
      <c r="I11" s="717">
        <v>20</v>
      </c>
      <c r="J11" s="718">
        <v>9</v>
      </c>
      <c r="K11" s="717">
        <v>22</v>
      </c>
      <c r="L11" s="718">
        <v>12</v>
      </c>
      <c r="M11" s="717">
        <v>36</v>
      </c>
      <c r="N11" s="718">
        <v>19</v>
      </c>
      <c r="O11" s="717">
        <v>42</v>
      </c>
      <c r="P11" s="718">
        <v>18</v>
      </c>
      <c r="Q11" s="717">
        <v>37</v>
      </c>
      <c r="R11" s="718">
        <v>16</v>
      </c>
      <c r="S11" s="717">
        <v>39</v>
      </c>
      <c r="T11" s="718">
        <v>15</v>
      </c>
      <c r="U11" s="717">
        <v>35</v>
      </c>
      <c r="V11" s="718">
        <v>10</v>
      </c>
      <c r="W11" s="717">
        <v>42</v>
      </c>
      <c r="X11" s="718">
        <v>10</v>
      </c>
      <c r="Y11" s="717">
        <v>40</v>
      </c>
      <c r="Z11" s="718">
        <v>6</v>
      </c>
      <c r="AA11" s="717">
        <v>35</v>
      </c>
      <c r="AB11" s="718">
        <v>2</v>
      </c>
      <c r="AC11" s="694"/>
    </row>
    <row r="12" spans="1:29" ht="15" customHeight="1">
      <c r="B12" s="700"/>
      <c r="C12" s="701" t="s">
        <v>558</v>
      </c>
      <c r="D12" s="702">
        <v>4</v>
      </c>
      <c r="E12" s="703">
        <v>27</v>
      </c>
      <c r="F12" s="704">
        <v>7</v>
      </c>
      <c r="G12" s="703">
        <v>32</v>
      </c>
      <c r="H12" s="704">
        <v>9</v>
      </c>
      <c r="I12" s="703">
        <v>36</v>
      </c>
      <c r="J12" s="704">
        <v>12</v>
      </c>
      <c r="K12" s="703">
        <v>31</v>
      </c>
      <c r="L12" s="704">
        <v>7</v>
      </c>
      <c r="M12" s="703">
        <v>37</v>
      </c>
      <c r="N12" s="704">
        <v>12</v>
      </c>
      <c r="O12" s="703">
        <v>36</v>
      </c>
      <c r="P12" s="704">
        <v>10</v>
      </c>
      <c r="Q12" s="703">
        <v>34</v>
      </c>
      <c r="R12" s="704">
        <v>8</v>
      </c>
      <c r="S12" s="703">
        <v>35</v>
      </c>
      <c r="T12" s="704">
        <v>3</v>
      </c>
      <c r="U12" s="703">
        <v>32</v>
      </c>
      <c r="V12" s="704">
        <v>13</v>
      </c>
      <c r="W12" s="703">
        <v>35</v>
      </c>
      <c r="X12" s="704">
        <v>13</v>
      </c>
      <c r="Y12" s="703">
        <v>37</v>
      </c>
      <c r="Z12" s="704">
        <v>11</v>
      </c>
      <c r="AA12" s="703">
        <v>35</v>
      </c>
      <c r="AB12" s="704">
        <v>8</v>
      </c>
    </row>
    <row r="13" spans="1:29" ht="15" customHeight="1">
      <c r="B13" s="700"/>
      <c r="C13" s="701" t="s">
        <v>559</v>
      </c>
      <c r="D13" s="719">
        <v>2</v>
      </c>
      <c r="E13" s="703">
        <v>37</v>
      </c>
      <c r="F13" s="704">
        <v>10</v>
      </c>
      <c r="G13" s="703">
        <v>38</v>
      </c>
      <c r="H13" s="704">
        <v>11</v>
      </c>
      <c r="I13" s="703">
        <v>43</v>
      </c>
      <c r="J13" s="704">
        <v>14</v>
      </c>
      <c r="K13" s="703">
        <v>49</v>
      </c>
      <c r="L13" s="704">
        <v>18</v>
      </c>
      <c r="M13" s="703">
        <v>57</v>
      </c>
      <c r="N13" s="704">
        <v>21</v>
      </c>
      <c r="O13" s="703">
        <v>51</v>
      </c>
      <c r="P13" s="704">
        <v>20</v>
      </c>
      <c r="Q13" s="703">
        <v>28</v>
      </c>
      <c r="R13" s="704">
        <v>12</v>
      </c>
      <c r="S13" s="703">
        <v>43</v>
      </c>
      <c r="T13" s="704">
        <v>18</v>
      </c>
      <c r="U13" s="703">
        <v>36</v>
      </c>
      <c r="V13" s="704">
        <v>17</v>
      </c>
      <c r="W13" s="703">
        <v>39</v>
      </c>
      <c r="X13" s="704">
        <v>15</v>
      </c>
      <c r="Y13" s="703">
        <v>36</v>
      </c>
      <c r="Z13" s="704">
        <v>14</v>
      </c>
      <c r="AA13" s="703">
        <v>32</v>
      </c>
      <c r="AB13" s="704">
        <v>6</v>
      </c>
      <c r="AC13" s="694"/>
    </row>
    <row r="14" spans="1:29" ht="15" customHeight="1">
      <c r="B14" s="700"/>
      <c r="C14" s="701" t="s">
        <v>560</v>
      </c>
      <c r="D14" s="702">
        <v>11</v>
      </c>
      <c r="E14" s="703">
        <v>94</v>
      </c>
      <c r="F14" s="704">
        <v>21</v>
      </c>
      <c r="G14" s="703">
        <v>68</v>
      </c>
      <c r="H14" s="704">
        <v>19</v>
      </c>
      <c r="I14" s="703">
        <v>97</v>
      </c>
      <c r="J14" s="704">
        <v>30</v>
      </c>
      <c r="K14" s="703">
        <v>101</v>
      </c>
      <c r="L14" s="704">
        <v>28</v>
      </c>
      <c r="M14" s="703">
        <v>99</v>
      </c>
      <c r="N14" s="704">
        <v>30</v>
      </c>
      <c r="O14" s="703">
        <v>106</v>
      </c>
      <c r="P14" s="704">
        <v>22</v>
      </c>
      <c r="Q14" s="703">
        <v>109</v>
      </c>
      <c r="R14" s="704">
        <v>14</v>
      </c>
      <c r="S14" s="703">
        <v>99</v>
      </c>
      <c r="T14" s="704">
        <v>14</v>
      </c>
      <c r="U14" s="703">
        <v>100</v>
      </c>
      <c r="V14" s="704">
        <v>13</v>
      </c>
      <c r="W14" s="703">
        <v>91</v>
      </c>
      <c r="X14" s="704">
        <v>8</v>
      </c>
      <c r="Y14" s="703">
        <v>97</v>
      </c>
      <c r="Z14" s="704">
        <v>5</v>
      </c>
      <c r="AA14" s="703">
        <v>92</v>
      </c>
      <c r="AB14" s="704">
        <v>3</v>
      </c>
      <c r="AC14" s="694"/>
    </row>
    <row r="15" spans="1:29" ht="15" customHeight="1">
      <c r="B15" s="700"/>
      <c r="C15" s="701" t="s">
        <v>561</v>
      </c>
      <c r="D15" s="702">
        <v>3</v>
      </c>
      <c r="E15" s="720"/>
      <c r="F15" s="721"/>
      <c r="G15" s="703">
        <v>24</v>
      </c>
      <c r="H15" s="704">
        <v>4</v>
      </c>
      <c r="I15" s="703">
        <v>28</v>
      </c>
      <c r="J15" s="704">
        <v>7</v>
      </c>
      <c r="K15" s="703">
        <v>36</v>
      </c>
      <c r="L15" s="704">
        <v>7</v>
      </c>
      <c r="M15" s="703">
        <v>30</v>
      </c>
      <c r="N15" s="704">
        <v>11</v>
      </c>
      <c r="O15" s="703">
        <v>35</v>
      </c>
      <c r="P15" s="704">
        <v>8</v>
      </c>
      <c r="Q15" s="703">
        <v>46</v>
      </c>
      <c r="R15" s="704">
        <v>17</v>
      </c>
      <c r="S15" s="703">
        <v>30</v>
      </c>
      <c r="T15" s="704">
        <v>4</v>
      </c>
      <c r="U15" s="703">
        <v>36</v>
      </c>
      <c r="V15" s="704">
        <v>17</v>
      </c>
      <c r="W15" s="703">
        <v>38</v>
      </c>
      <c r="X15" s="704">
        <v>14</v>
      </c>
      <c r="Y15" s="703">
        <v>38</v>
      </c>
      <c r="Z15" s="704">
        <v>13</v>
      </c>
      <c r="AA15" s="703">
        <v>41</v>
      </c>
      <c r="AB15" s="704">
        <v>13</v>
      </c>
    </row>
    <row r="16" spans="1:29" ht="15" customHeight="1">
      <c r="B16" s="700"/>
      <c r="C16" s="701" t="s">
        <v>562</v>
      </c>
      <c r="D16" s="719">
        <v>2</v>
      </c>
      <c r="E16" s="703">
        <v>31</v>
      </c>
      <c r="F16" s="704">
        <v>11</v>
      </c>
      <c r="G16" s="703">
        <v>35</v>
      </c>
      <c r="H16" s="704">
        <v>6</v>
      </c>
      <c r="I16" s="703">
        <v>36</v>
      </c>
      <c r="J16" s="704">
        <v>10</v>
      </c>
      <c r="K16" s="703">
        <v>33</v>
      </c>
      <c r="L16" s="704">
        <v>2</v>
      </c>
      <c r="M16" s="703">
        <v>33</v>
      </c>
      <c r="N16" s="704">
        <v>7</v>
      </c>
      <c r="O16" s="703">
        <v>38</v>
      </c>
      <c r="P16" s="704">
        <v>7</v>
      </c>
      <c r="Q16" s="703">
        <v>36</v>
      </c>
      <c r="R16" s="704">
        <v>4</v>
      </c>
      <c r="S16" s="703">
        <v>25</v>
      </c>
      <c r="T16" s="704">
        <v>5</v>
      </c>
      <c r="U16" s="703">
        <v>42</v>
      </c>
      <c r="V16" s="704">
        <v>8</v>
      </c>
      <c r="W16" s="703">
        <v>40</v>
      </c>
      <c r="X16" s="704">
        <v>6</v>
      </c>
      <c r="Y16" s="703">
        <v>35</v>
      </c>
      <c r="Z16" s="704">
        <v>15</v>
      </c>
      <c r="AA16" s="703">
        <v>42</v>
      </c>
      <c r="AB16" s="704">
        <v>11</v>
      </c>
    </row>
    <row r="17" spans="2:28" ht="15" customHeight="1">
      <c r="B17" s="700"/>
      <c r="C17" s="701" t="s">
        <v>563</v>
      </c>
      <c r="D17" s="702">
        <v>12</v>
      </c>
      <c r="E17" s="703">
        <v>61</v>
      </c>
      <c r="F17" s="704">
        <v>10</v>
      </c>
      <c r="G17" s="703">
        <v>72</v>
      </c>
      <c r="H17" s="704">
        <v>18</v>
      </c>
      <c r="I17" s="703">
        <v>93</v>
      </c>
      <c r="J17" s="704">
        <v>27</v>
      </c>
      <c r="K17" s="703">
        <v>102</v>
      </c>
      <c r="L17" s="704">
        <v>31</v>
      </c>
      <c r="M17" s="703">
        <v>113</v>
      </c>
      <c r="N17" s="704">
        <v>38</v>
      </c>
      <c r="O17" s="703">
        <v>98</v>
      </c>
      <c r="P17" s="704">
        <v>27</v>
      </c>
      <c r="Q17" s="703">
        <v>118</v>
      </c>
      <c r="R17" s="704">
        <v>34</v>
      </c>
      <c r="S17" s="703">
        <v>91</v>
      </c>
      <c r="T17" s="704">
        <v>26</v>
      </c>
      <c r="U17" s="703">
        <v>78</v>
      </c>
      <c r="V17" s="704">
        <v>12</v>
      </c>
      <c r="W17" s="703">
        <v>86</v>
      </c>
      <c r="X17" s="704">
        <v>16</v>
      </c>
      <c r="Y17" s="703">
        <v>115</v>
      </c>
      <c r="Z17" s="704">
        <v>11</v>
      </c>
      <c r="AA17" s="703">
        <v>118</v>
      </c>
      <c r="AB17" s="704">
        <v>13</v>
      </c>
    </row>
    <row r="18" spans="2:28" ht="15" customHeight="1">
      <c r="B18" s="700"/>
      <c r="C18" s="701" t="s">
        <v>564</v>
      </c>
      <c r="D18" s="702">
        <v>9</v>
      </c>
      <c r="E18" s="703">
        <v>44</v>
      </c>
      <c r="F18" s="704">
        <v>20</v>
      </c>
      <c r="G18" s="703">
        <v>41</v>
      </c>
      <c r="H18" s="704">
        <v>17</v>
      </c>
      <c r="I18" s="703">
        <v>63</v>
      </c>
      <c r="J18" s="704">
        <v>20</v>
      </c>
      <c r="K18" s="703">
        <v>76</v>
      </c>
      <c r="L18" s="704">
        <v>26</v>
      </c>
      <c r="M18" s="703">
        <v>67</v>
      </c>
      <c r="N18" s="704">
        <v>18</v>
      </c>
      <c r="O18" s="703">
        <v>78</v>
      </c>
      <c r="P18" s="704">
        <v>20</v>
      </c>
      <c r="Q18" s="703">
        <v>89</v>
      </c>
      <c r="R18" s="704">
        <v>30</v>
      </c>
      <c r="S18" s="703">
        <v>72</v>
      </c>
      <c r="T18" s="704">
        <v>18</v>
      </c>
      <c r="U18" s="703">
        <v>76</v>
      </c>
      <c r="V18" s="704">
        <v>23</v>
      </c>
      <c r="W18" s="703">
        <v>85</v>
      </c>
      <c r="X18" s="704">
        <v>19</v>
      </c>
      <c r="Y18" s="703">
        <v>99</v>
      </c>
      <c r="Z18" s="704">
        <v>19</v>
      </c>
      <c r="AA18" s="703">
        <v>103</v>
      </c>
      <c r="AB18" s="704">
        <v>21</v>
      </c>
    </row>
    <row r="19" spans="2:28" ht="15" customHeight="1">
      <c r="B19" s="700"/>
      <c r="C19" s="722" t="s">
        <v>565</v>
      </c>
      <c r="D19" s="723">
        <v>6</v>
      </c>
      <c r="E19" s="724">
        <v>49</v>
      </c>
      <c r="F19" s="725">
        <v>14</v>
      </c>
      <c r="G19" s="724">
        <v>59</v>
      </c>
      <c r="H19" s="725">
        <v>20</v>
      </c>
      <c r="I19" s="724">
        <v>70</v>
      </c>
      <c r="J19" s="725">
        <v>19</v>
      </c>
      <c r="K19" s="724">
        <v>68</v>
      </c>
      <c r="L19" s="725">
        <v>20</v>
      </c>
      <c r="M19" s="724">
        <v>78</v>
      </c>
      <c r="N19" s="725">
        <v>28</v>
      </c>
      <c r="O19" s="724">
        <v>70</v>
      </c>
      <c r="P19" s="725">
        <v>10</v>
      </c>
      <c r="Q19" s="724">
        <v>64</v>
      </c>
      <c r="R19" s="725">
        <v>13</v>
      </c>
      <c r="S19" s="724">
        <v>62</v>
      </c>
      <c r="T19" s="725">
        <v>12</v>
      </c>
      <c r="U19" s="724">
        <v>55</v>
      </c>
      <c r="V19" s="725">
        <v>10</v>
      </c>
      <c r="W19" s="724">
        <v>51</v>
      </c>
      <c r="X19" s="725">
        <v>11</v>
      </c>
      <c r="Y19" s="724">
        <v>63</v>
      </c>
      <c r="Z19" s="725">
        <v>20</v>
      </c>
      <c r="AA19" s="724">
        <v>69</v>
      </c>
      <c r="AB19" s="725">
        <v>18</v>
      </c>
    </row>
    <row r="20" spans="2:28" ht="15" customHeight="1">
      <c r="B20" s="700"/>
      <c r="C20" s="711" t="s">
        <v>535</v>
      </c>
      <c r="D20" s="726">
        <f t="shared" ref="D20:AB20" si="1">SUM(D11:D19)</f>
        <v>55</v>
      </c>
      <c r="E20" s="713">
        <f t="shared" si="1"/>
        <v>360</v>
      </c>
      <c r="F20" s="714">
        <f t="shared" si="1"/>
        <v>95</v>
      </c>
      <c r="G20" s="713">
        <f t="shared" si="1"/>
        <v>395</v>
      </c>
      <c r="H20" s="714">
        <f t="shared" si="1"/>
        <v>113</v>
      </c>
      <c r="I20" s="713">
        <f t="shared" si="1"/>
        <v>486</v>
      </c>
      <c r="J20" s="714">
        <f t="shared" si="1"/>
        <v>148</v>
      </c>
      <c r="K20" s="713">
        <f t="shared" si="1"/>
        <v>518</v>
      </c>
      <c r="L20" s="714">
        <f t="shared" si="1"/>
        <v>151</v>
      </c>
      <c r="M20" s="713">
        <f t="shared" si="1"/>
        <v>550</v>
      </c>
      <c r="N20" s="714">
        <f t="shared" si="1"/>
        <v>184</v>
      </c>
      <c r="O20" s="713">
        <f t="shared" si="1"/>
        <v>554</v>
      </c>
      <c r="P20" s="714">
        <f t="shared" si="1"/>
        <v>142</v>
      </c>
      <c r="Q20" s="713">
        <f t="shared" si="1"/>
        <v>561</v>
      </c>
      <c r="R20" s="714">
        <f t="shared" si="1"/>
        <v>148</v>
      </c>
      <c r="S20" s="713">
        <f t="shared" si="1"/>
        <v>496</v>
      </c>
      <c r="T20" s="714">
        <f t="shared" si="1"/>
        <v>115</v>
      </c>
      <c r="U20" s="713">
        <f t="shared" si="1"/>
        <v>490</v>
      </c>
      <c r="V20" s="714">
        <f t="shared" si="1"/>
        <v>123</v>
      </c>
      <c r="W20" s="713">
        <f t="shared" si="1"/>
        <v>507</v>
      </c>
      <c r="X20" s="714">
        <f t="shared" si="1"/>
        <v>112</v>
      </c>
      <c r="Y20" s="713">
        <f t="shared" si="1"/>
        <v>560</v>
      </c>
      <c r="Z20" s="714">
        <f t="shared" si="1"/>
        <v>114</v>
      </c>
      <c r="AA20" s="713">
        <f t="shared" si="1"/>
        <v>567</v>
      </c>
      <c r="AB20" s="714">
        <f t="shared" si="1"/>
        <v>95</v>
      </c>
    </row>
    <row r="21" spans="2:28" ht="15" customHeight="1">
      <c r="B21" s="700" t="s">
        <v>566</v>
      </c>
      <c r="C21" s="715" t="s">
        <v>567</v>
      </c>
      <c r="D21" s="716">
        <v>9</v>
      </c>
      <c r="E21" s="717"/>
      <c r="F21" s="718"/>
      <c r="G21" s="717"/>
      <c r="H21" s="718"/>
      <c r="I21" s="727" t="s">
        <v>415</v>
      </c>
      <c r="J21" s="728" t="s">
        <v>415</v>
      </c>
      <c r="K21" s="727" t="s">
        <v>415</v>
      </c>
      <c r="L21" s="728" t="s">
        <v>415</v>
      </c>
      <c r="M21" s="727" t="s">
        <v>415</v>
      </c>
      <c r="N21" s="728" t="s">
        <v>415</v>
      </c>
      <c r="O21" s="727" t="s">
        <v>415</v>
      </c>
      <c r="P21" s="728" t="s">
        <v>415</v>
      </c>
      <c r="Q21" s="717">
        <v>75</v>
      </c>
      <c r="R21" s="718">
        <v>12</v>
      </c>
      <c r="S21" s="717">
        <v>96</v>
      </c>
      <c r="T21" s="718">
        <v>24</v>
      </c>
      <c r="U21" s="717">
        <v>101</v>
      </c>
      <c r="V21" s="718">
        <v>11</v>
      </c>
      <c r="W21" s="717">
        <v>111</v>
      </c>
      <c r="X21" s="718">
        <v>14</v>
      </c>
      <c r="Y21" s="717">
        <v>116</v>
      </c>
      <c r="Z21" s="718">
        <v>13</v>
      </c>
      <c r="AA21" s="717">
        <v>102</v>
      </c>
      <c r="AB21" s="718">
        <v>9</v>
      </c>
    </row>
    <row r="22" spans="2:28" ht="15" customHeight="1">
      <c r="B22" s="700"/>
      <c r="C22" s="715" t="s">
        <v>568</v>
      </c>
      <c r="D22" s="716">
        <v>10</v>
      </c>
      <c r="E22" s="717"/>
      <c r="F22" s="718"/>
      <c r="G22" s="717"/>
      <c r="H22" s="718"/>
      <c r="I22" s="727" t="s">
        <v>415</v>
      </c>
      <c r="J22" s="728" t="s">
        <v>415</v>
      </c>
      <c r="K22" s="727" t="s">
        <v>415</v>
      </c>
      <c r="L22" s="728" t="s">
        <v>415</v>
      </c>
      <c r="M22" s="727" t="s">
        <v>415</v>
      </c>
      <c r="N22" s="728" t="s">
        <v>415</v>
      </c>
      <c r="O22" s="727" t="s">
        <v>415</v>
      </c>
      <c r="P22" s="728" t="s">
        <v>415</v>
      </c>
      <c r="Q22" s="717">
        <v>66</v>
      </c>
      <c r="R22" s="718">
        <v>28</v>
      </c>
      <c r="S22" s="717">
        <v>74</v>
      </c>
      <c r="T22" s="718">
        <v>16</v>
      </c>
      <c r="U22" s="717">
        <v>88</v>
      </c>
      <c r="V22" s="718">
        <v>28</v>
      </c>
      <c r="W22" s="717">
        <v>105</v>
      </c>
      <c r="X22" s="718">
        <v>33</v>
      </c>
      <c r="Y22" s="717">
        <v>109</v>
      </c>
      <c r="Z22" s="718">
        <v>15</v>
      </c>
      <c r="AA22" s="717">
        <v>118</v>
      </c>
      <c r="AB22" s="718">
        <v>31</v>
      </c>
    </row>
    <row r="23" spans="2:28" ht="15" customHeight="1">
      <c r="B23" s="700"/>
      <c r="C23" s="664" t="s">
        <v>569</v>
      </c>
      <c r="D23" s="702">
        <v>7</v>
      </c>
      <c r="E23" s="703">
        <v>59</v>
      </c>
      <c r="F23" s="704">
        <v>8</v>
      </c>
      <c r="G23" s="703">
        <v>55</v>
      </c>
      <c r="H23" s="704">
        <v>6</v>
      </c>
      <c r="I23" s="703">
        <v>88</v>
      </c>
      <c r="J23" s="704">
        <v>13</v>
      </c>
      <c r="K23" s="703">
        <v>105</v>
      </c>
      <c r="L23" s="704">
        <v>27</v>
      </c>
      <c r="M23" s="703">
        <v>91</v>
      </c>
      <c r="N23" s="704">
        <v>17</v>
      </c>
      <c r="O23" s="703">
        <v>101</v>
      </c>
      <c r="P23" s="704">
        <v>25</v>
      </c>
      <c r="Q23" s="729" t="s">
        <v>416</v>
      </c>
      <c r="R23" s="730" t="s">
        <v>416</v>
      </c>
      <c r="S23" s="729" t="s">
        <v>416</v>
      </c>
      <c r="T23" s="730" t="s">
        <v>416</v>
      </c>
      <c r="U23" s="729">
        <v>90</v>
      </c>
      <c r="V23" s="730">
        <v>15</v>
      </c>
      <c r="W23" s="703">
        <v>95</v>
      </c>
      <c r="X23" s="704">
        <v>21</v>
      </c>
      <c r="Y23" s="703">
        <v>110</v>
      </c>
      <c r="Z23" s="704">
        <v>31</v>
      </c>
      <c r="AA23" s="703">
        <v>102</v>
      </c>
      <c r="AB23" s="704">
        <v>20</v>
      </c>
    </row>
    <row r="24" spans="2:28" ht="15" customHeight="1">
      <c r="B24" s="700"/>
      <c r="C24" s="701" t="s">
        <v>570</v>
      </c>
      <c r="D24" s="702">
        <v>7</v>
      </c>
      <c r="E24" s="703">
        <v>78</v>
      </c>
      <c r="F24" s="704">
        <v>10</v>
      </c>
      <c r="G24" s="703">
        <v>69</v>
      </c>
      <c r="H24" s="704">
        <v>6</v>
      </c>
      <c r="I24" s="703">
        <v>77</v>
      </c>
      <c r="J24" s="704">
        <v>15</v>
      </c>
      <c r="K24" s="703">
        <v>78</v>
      </c>
      <c r="L24" s="704">
        <v>17</v>
      </c>
      <c r="M24" s="703">
        <v>94</v>
      </c>
      <c r="N24" s="704">
        <v>26</v>
      </c>
      <c r="O24" s="703">
        <v>101</v>
      </c>
      <c r="P24" s="704">
        <v>27</v>
      </c>
      <c r="Q24" s="703">
        <v>86</v>
      </c>
      <c r="R24" s="704">
        <v>17</v>
      </c>
      <c r="S24" s="703">
        <v>86</v>
      </c>
      <c r="T24" s="704">
        <v>12</v>
      </c>
      <c r="U24" s="703">
        <v>67</v>
      </c>
      <c r="V24" s="704">
        <v>19</v>
      </c>
      <c r="W24" s="703">
        <v>63</v>
      </c>
      <c r="X24" s="704">
        <v>13</v>
      </c>
      <c r="Y24" s="703">
        <v>65</v>
      </c>
      <c r="Z24" s="704">
        <v>6</v>
      </c>
      <c r="AA24" s="703">
        <v>63</v>
      </c>
      <c r="AB24" s="704">
        <v>8</v>
      </c>
    </row>
    <row r="25" spans="2:28" ht="15" customHeight="1">
      <c r="B25" s="700"/>
      <c r="C25" s="664" t="s">
        <v>571</v>
      </c>
      <c r="D25" s="702">
        <v>5</v>
      </c>
      <c r="E25" s="703">
        <v>73</v>
      </c>
      <c r="F25" s="704">
        <v>13</v>
      </c>
      <c r="G25" s="703">
        <v>89</v>
      </c>
      <c r="H25" s="704">
        <v>19</v>
      </c>
      <c r="I25" s="703">
        <v>55</v>
      </c>
      <c r="J25" s="704">
        <v>10</v>
      </c>
      <c r="K25" s="703">
        <v>67</v>
      </c>
      <c r="L25" s="704">
        <v>14</v>
      </c>
      <c r="M25" s="703">
        <v>82</v>
      </c>
      <c r="N25" s="704">
        <v>14</v>
      </c>
      <c r="O25" s="703">
        <v>66</v>
      </c>
      <c r="P25" s="704">
        <v>15</v>
      </c>
      <c r="Q25" s="703">
        <v>61</v>
      </c>
      <c r="R25" s="704">
        <v>4</v>
      </c>
      <c r="S25" s="703">
        <v>72</v>
      </c>
      <c r="T25" s="704">
        <v>14</v>
      </c>
      <c r="U25" s="703">
        <v>72</v>
      </c>
      <c r="V25" s="704">
        <v>17</v>
      </c>
      <c r="W25" s="703">
        <v>73</v>
      </c>
      <c r="X25" s="704">
        <v>15</v>
      </c>
      <c r="Y25" s="703">
        <v>72</v>
      </c>
      <c r="Z25" s="704">
        <v>23</v>
      </c>
      <c r="AA25" s="703">
        <v>59</v>
      </c>
      <c r="AB25" s="704">
        <v>12</v>
      </c>
    </row>
    <row r="26" spans="2:28" ht="15" customHeight="1">
      <c r="B26" s="700"/>
      <c r="C26" s="669" t="s">
        <v>572</v>
      </c>
      <c r="D26" s="731">
        <v>8</v>
      </c>
      <c r="E26" s="732"/>
      <c r="F26" s="733"/>
      <c r="G26" s="732"/>
      <c r="H26" s="733"/>
      <c r="I26" s="724">
        <v>53</v>
      </c>
      <c r="J26" s="725">
        <v>26</v>
      </c>
      <c r="K26" s="724">
        <v>41</v>
      </c>
      <c r="L26" s="725">
        <v>18</v>
      </c>
      <c r="M26" s="724">
        <v>34</v>
      </c>
      <c r="N26" s="725">
        <v>9</v>
      </c>
      <c r="O26" s="724">
        <v>74</v>
      </c>
      <c r="P26" s="725">
        <v>29</v>
      </c>
      <c r="Q26" s="724">
        <v>86</v>
      </c>
      <c r="R26" s="725">
        <v>34</v>
      </c>
      <c r="S26" s="724">
        <v>82</v>
      </c>
      <c r="T26" s="725">
        <v>22</v>
      </c>
      <c r="U26" s="724">
        <v>69</v>
      </c>
      <c r="V26" s="725">
        <v>5</v>
      </c>
      <c r="W26" s="724">
        <v>73</v>
      </c>
      <c r="X26" s="725">
        <v>8</v>
      </c>
      <c r="Y26" s="724">
        <v>69</v>
      </c>
      <c r="Z26" s="725">
        <v>4</v>
      </c>
      <c r="AA26" s="724">
        <v>58</v>
      </c>
      <c r="AB26" s="725">
        <v>4</v>
      </c>
    </row>
    <row r="27" spans="2:28" ht="15" customHeight="1">
      <c r="B27" s="700"/>
      <c r="C27" s="711" t="s">
        <v>538</v>
      </c>
      <c r="D27" s="712">
        <f t="shared" ref="D27:AB27" si="2">SUM(D21:D26)</f>
        <v>46</v>
      </c>
      <c r="E27" s="713">
        <f t="shared" si="2"/>
        <v>210</v>
      </c>
      <c r="F27" s="714">
        <f t="shared" si="2"/>
        <v>31</v>
      </c>
      <c r="G27" s="713">
        <f t="shared" si="2"/>
        <v>213</v>
      </c>
      <c r="H27" s="714">
        <f t="shared" si="2"/>
        <v>31</v>
      </c>
      <c r="I27" s="713">
        <f t="shared" si="2"/>
        <v>273</v>
      </c>
      <c r="J27" s="714">
        <f t="shared" si="2"/>
        <v>64</v>
      </c>
      <c r="K27" s="713">
        <f t="shared" si="2"/>
        <v>291</v>
      </c>
      <c r="L27" s="714">
        <f t="shared" si="2"/>
        <v>76</v>
      </c>
      <c r="M27" s="713">
        <f t="shared" si="2"/>
        <v>301</v>
      </c>
      <c r="N27" s="714">
        <f t="shared" si="2"/>
        <v>66</v>
      </c>
      <c r="O27" s="713">
        <f t="shared" si="2"/>
        <v>342</v>
      </c>
      <c r="P27" s="714">
        <f t="shared" si="2"/>
        <v>96</v>
      </c>
      <c r="Q27" s="713">
        <f t="shared" si="2"/>
        <v>374</v>
      </c>
      <c r="R27" s="714">
        <f t="shared" si="2"/>
        <v>95</v>
      </c>
      <c r="S27" s="713">
        <f t="shared" si="2"/>
        <v>410</v>
      </c>
      <c r="T27" s="714">
        <f t="shared" si="2"/>
        <v>88</v>
      </c>
      <c r="U27" s="713">
        <f t="shared" si="2"/>
        <v>487</v>
      </c>
      <c r="V27" s="714">
        <f t="shared" si="2"/>
        <v>95</v>
      </c>
      <c r="W27" s="713">
        <f t="shared" si="2"/>
        <v>520</v>
      </c>
      <c r="X27" s="714">
        <f t="shared" si="2"/>
        <v>104</v>
      </c>
      <c r="Y27" s="713">
        <f t="shared" si="2"/>
        <v>541</v>
      </c>
      <c r="Z27" s="714">
        <f t="shared" si="2"/>
        <v>92</v>
      </c>
      <c r="AA27" s="713">
        <f t="shared" si="2"/>
        <v>502</v>
      </c>
      <c r="AB27" s="714">
        <f t="shared" si="2"/>
        <v>84</v>
      </c>
    </row>
    <row r="28" spans="2:28" ht="15" customHeight="1">
      <c r="B28" s="700" t="s">
        <v>539</v>
      </c>
      <c r="C28" s="675" t="s">
        <v>573</v>
      </c>
      <c r="D28" s="734">
        <v>6</v>
      </c>
      <c r="E28" s="717">
        <v>85</v>
      </c>
      <c r="F28" s="718">
        <v>21</v>
      </c>
      <c r="G28" s="717">
        <v>72</v>
      </c>
      <c r="H28" s="718">
        <v>10</v>
      </c>
      <c r="I28" s="717">
        <v>83</v>
      </c>
      <c r="J28" s="718">
        <v>18</v>
      </c>
      <c r="K28" s="717">
        <v>84</v>
      </c>
      <c r="L28" s="718">
        <v>27</v>
      </c>
      <c r="M28" s="717">
        <v>79</v>
      </c>
      <c r="N28" s="718">
        <v>18</v>
      </c>
      <c r="O28" s="717">
        <v>85</v>
      </c>
      <c r="P28" s="718">
        <v>25</v>
      </c>
      <c r="Q28" s="717">
        <v>73</v>
      </c>
      <c r="R28" s="718">
        <v>8</v>
      </c>
      <c r="S28" s="717">
        <v>89</v>
      </c>
      <c r="T28" s="718">
        <v>19</v>
      </c>
      <c r="U28" s="717">
        <v>86</v>
      </c>
      <c r="V28" s="718">
        <v>21</v>
      </c>
      <c r="W28" s="717">
        <v>83</v>
      </c>
      <c r="X28" s="718">
        <v>22</v>
      </c>
      <c r="Y28" s="717">
        <v>80</v>
      </c>
      <c r="Z28" s="718">
        <v>16</v>
      </c>
      <c r="AA28" s="717">
        <v>75</v>
      </c>
      <c r="AB28" s="718">
        <v>15</v>
      </c>
    </row>
    <row r="29" spans="2:28" ht="15" customHeight="1">
      <c r="B29" s="700"/>
      <c r="C29" s="664" t="s">
        <v>574</v>
      </c>
      <c r="D29" s="719">
        <v>5</v>
      </c>
      <c r="E29" s="703">
        <v>34</v>
      </c>
      <c r="F29" s="704">
        <v>6</v>
      </c>
      <c r="G29" s="703">
        <v>51</v>
      </c>
      <c r="H29" s="704">
        <v>15</v>
      </c>
      <c r="I29" s="703">
        <v>44</v>
      </c>
      <c r="J29" s="704">
        <v>13</v>
      </c>
      <c r="K29" s="703">
        <v>60</v>
      </c>
      <c r="L29" s="704">
        <v>27</v>
      </c>
      <c r="M29" s="703">
        <v>62</v>
      </c>
      <c r="N29" s="704">
        <v>28</v>
      </c>
      <c r="O29" s="703">
        <v>60</v>
      </c>
      <c r="P29" s="704">
        <v>27</v>
      </c>
      <c r="Q29" s="703">
        <v>72</v>
      </c>
      <c r="R29" s="704">
        <v>19</v>
      </c>
      <c r="S29" s="703">
        <v>59</v>
      </c>
      <c r="T29" s="704">
        <v>16</v>
      </c>
      <c r="U29" s="703">
        <v>63</v>
      </c>
      <c r="V29" s="704">
        <v>16</v>
      </c>
      <c r="W29" s="703">
        <v>63</v>
      </c>
      <c r="X29" s="704">
        <v>11</v>
      </c>
      <c r="Y29" s="703">
        <v>67</v>
      </c>
      <c r="Z29" s="704">
        <v>15</v>
      </c>
      <c r="AA29" s="703">
        <v>74</v>
      </c>
      <c r="AB29" s="704">
        <v>13</v>
      </c>
    </row>
    <row r="30" spans="2:28" ht="15" customHeight="1">
      <c r="B30" s="700"/>
      <c r="C30" s="701" t="s">
        <v>575</v>
      </c>
      <c r="D30" s="719">
        <v>5</v>
      </c>
      <c r="E30" s="703">
        <v>50</v>
      </c>
      <c r="F30" s="704">
        <v>10</v>
      </c>
      <c r="G30" s="703">
        <v>61</v>
      </c>
      <c r="H30" s="704">
        <v>5</v>
      </c>
      <c r="I30" s="703">
        <v>65</v>
      </c>
      <c r="J30" s="704">
        <v>10</v>
      </c>
      <c r="K30" s="703">
        <v>58</v>
      </c>
      <c r="L30" s="704">
        <v>9</v>
      </c>
      <c r="M30" s="703">
        <v>67</v>
      </c>
      <c r="N30" s="704">
        <v>14</v>
      </c>
      <c r="O30" s="703">
        <v>59</v>
      </c>
      <c r="P30" s="704">
        <v>6</v>
      </c>
      <c r="Q30" s="703">
        <v>60</v>
      </c>
      <c r="R30" s="704">
        <v>10</v>
      </c>
      <c r="S30" s="703">
        <v>60</v>
      </c>
      <c r="T30" s="704">
        <v>11</v>
      </c>
      <c r="U30" s="703">
        <v>55</v>
      </c>
      <c r="V30" s="704">
        <v>14</v>
      </c>
      <c r="W30" s="703">
        <v>50</v>
      </c>
      <c r="X30" s="704">
        <v>8</v>
      </c>
      <c r="Y30" s="703">
        <v>52</v>
      </c>
      <c r="Z30" s="704">
        <v>6</v>
      </c>
      <c r="AA30" s="703">
        <v>58</v>
      </c>
      <c r="AB30" s="704">
        <v>8</v>
      </c>
    </row>
    <row r="31" spans="2:28" ht="15" customHeight="1">
      <c r="B31" s="700"/>
      <c r="C31" s="701" t="s">
        <v>576</v>
      </c>
      <c r="D31" s="702">
        <v>5</v>
      </c>
      <c r="E31" s="703">
        <v>42</v>
      </c>
      <c r="F31" s="704">
        <v>11</v>
      </c>
      <c r="G31" s="703">
        <v>46</v>
      </c>
      <c r="H31" s="704">
        <v>13</v>
      </c>
      <c r="I31" s="703">
        <v>65</v>
      </c>
      <c r="J31" s="704">
        <v>20</v>
      </c>
      <c r="K31" s="703">
        <v>46</v>
      </c>
      <c r="L31" s="704">
        <v>13</v>
      </c>
      <c r="M31" s="703">
        <v>56</v>
      </c>
      <c r="N31" s="704">
        <v>12</v>
      </c>
      <c r="O31" s="703">
        <v>48</v>
      </c>
      <c r="P31" s="704">
        <v>14</v>
      </c>
      <c r="Q31" s="703">
        <v>31</v>
      </c>
      <c r="R31" s="704">
        <v>5</v>
      </c>
      <c r="S31" s="703">
        <v>28</v>
      </c>
      <c r="T31" s="704">
        <v>3</v>
      </c>
      <c r="U31" s="703">
        <v>29</v>
      </c>
      <c r="V31" s="704">
        <v>5</v>
      </c>
      <c r="W31" s="703">
        <v>29</v>
      </c>
      <c r="X31" s="704">
        <v>2</v>
      </c>
      <c r="Y31" s="703">
        <v>37</v>
      </c>
      <c r="Z31" s="704">
        <v>3</v>
      </c>
      <c r="AA31" s="703">
        <v>37</v>
      </c>
      <c r="AB31" s="704">
        <v>2</v>
      </c>
    </row>
    <row r="32" spans="2:28" ht="15" customHeight="1">
      <c r="B32" s="700"/>
      <c r="C32" s="722" t="s">
        <v>577</v>
      </c>
      <c r="D32" s="731">
        <v>3</v>
      </c>
      <c r="E32" s="708">
        <v>26</v>
      </c>
      <c r="F32" s="709">
        <v>26</v>
      </c>
      <c r="G32" s="708">
        <v>30</v>
      </c>
      <c r="H32" s="709">
        <v>30</v>
      </c>
      <c r="I32" s="708">
        <v>33</v>
      </c>
      <c r="J32" s="709">
        <v>33</v>
      </c>
      <c r="K32" s="708">
        <v>37</v>
      </c>
      <c r="L32" s="725">
        <v>37</v>
      </c>
      <c r="M32" s="708">
        <v>45</v>
      </c>
      <c r="N32" s="725">
        <v>45</v>
      </c>
      <c r="O32" s="708">
        <v>44</v>
      </c>
      <c r="P32" s="725">
        <v>44</v>
      </c>
      <c r="Q32" s="708">
        <v>39</v>
      </c>
      <c r="R32" s="725">
        <v>39</v>
      </c>
      <c r="S32" s="708">
        <v>49</v>
      </c>
      <c r="T32" s="725">
        <v>49</v>
      </c>
      <c r="U32" s="708">
        <v>49</v>
      </c>
      <c r="V32" s="725">
        <v>49</v>
      </c>
      <c r="W32" s="708">
        <v>43</v>
      </c>
      <c r="X32" s="725">
        <v>14</v>
      </c>
      <c r="Y32" s="708">
        <v>32</v>
      </c>
      <c r="Z32" s="725">
        <v>7</v>
      </c>
      <c r="AA32" s="708">
        <v>36</v>
      </c>
      <c r="AB32" s="725">
        <v>8</v>
      </c>
    </row>
    <row r="33" spans="2:28" ht="15" customHeight="1">
      <c r="B33" s="700"/>
      <c r="C33" s="711" t="s">
        <v>545</v>
      </c>
      <c r="D33" s="735">
        <f t="shared" ref="D33:AB33" si="3">SUM(D28:D32)</f>
        <v>24</v>
      </c>
      <c r="E33" s="713">
        <f t="shared" si="3"/>
        <v>237</v>
      </c>
      <c r="F33" s="714">
        <f t="shared" si="3"/>
        <v>74</v>
      </c>
      <c r="G33" s="713">
        <f t="shared" si="3"/>
        <v>260</v>
      </c>
      <c r="H33" s="714">
        <f t="shared" si="3"/>
        <v>73</v>
      </c>
      <c r="I33" s="713">
        <f t="shared" si="3"/>
        <v>290</v>
      </c>
      <c r="J33" s="714">
        <f t="shared" si="3"/>
        <v>94</v>
      </c>
      <c r="K33" s="713">
        <f t="shared" si="3"/>
        <v>285</v>
      </c>
      <c r="L33" s="714">
        <f t="shared" si="3"/>
        <v>113</v>
      </c>
      <c r="M33" s="713">
        <f t="shared" si="3"/>
        <v>309</v>
      </c>
      <c r="N33" s="714">
        <f t="shared" si="3"/>
        <v>117</v>
      </c>
      <c r="O33" s="713">
        <f t="shared" si="3"/>
        <v>296</v>
      </c>
      <c r="P33" s="714">
        <f t="shared" si="3"/>
        <v>116</v>
      </c>
      <c r="Q33" s="713">
        <f t="shared" si="3"/>
        <v>275</v>
      </c>
      <c r="R33" s="714">
        <f t="shared" si="3"/>
        <v>81</v>
      </c>
      <c r="S33" s="713">
        <f t="shared" si="3"/>
        <v>285</v>
      </c>
      <c r="T33" s="714">
        <f t="shared" si="3"/>
        <v>98</v>
      </c>
      <c r="U33" s="713">
        <f t="shared" si="3"/>
        <v>282</v>
      </c>
      <c r="V33" s="714">
        <f t="shared" si="3"/>
        <v>105</v>
      </c>
      <c r="W33" s="713">
        <f t="shared" si="3"/>
        <v>268</v>
      </c>
      <c r="X33" s="714">
        <f t="shared" si="3"/>
        <v>57</v>
      </c>
      <c r="Y33" s="713">
        <f t="shared" si="3"/>
        <v>268</v>
      </c>
      <c r="Z33" s="714">
        <f t="shared" si="3"/>
        <v>47</v>
      </c>
      <c r="AA33" s="713">
        <f t="shared" si="3"/>
        <v>280</v>
      </c>
      <c r="AB33" s="714">
        <f t="shared" si="3"/>
        <v>46</v>
      </c>
    </row>
    <row r="34" spans="2:28" ht="15" customHeight="1">
      <c r="B34" s="736" t="s">
        <v>346</v>
      </c>
      <c r="C34" s="737"/>
      <c r="D34" s="713">
        <f t="shared" ref="D34:AB34" si="4">SUM(D33,D27,D20,D10)</f>
        <v>155</v>
      </c>
      <c r="E34" s="713">
        <f t="shared" si="4"/>
        <v>996</v>
      </c>
      <c r="F34" s="714">
        <f t="shared" si="4"/>
        <v>266</v>
      </c>
      <c r="G34" s="713">
        <f t="shared" si="4"/>
        <v>1126</v>
      </c>
      <c r="H34" s="714">
        <f t="shared" si="4"/>
        <v>296</v>
      </c>
      <c r="I34" s="713">
        <f t="shared" si="4"/>
        <v>1334</v>
      </c>
      <c r="J34" s="714">
        <f t="shared" si="4"/>
        <v>398</v>
      </c>
      <c r="K34" s="713">
        <f t="shared" si="4"/>
        <v>1408</v>
      </c>
      <c r="L34" s="714">
        <f t="shared" si="4"/>
        <v>448</v>
      </c>
      <c r="M34" s="713">
        <f t="shared" si="4"/>
        <v>1491</v>
      </c>
      <c r="N34" s="714">
        <f t="shared" si="4"/>
        <v>474</v>
      </c>
      <c r="O34" s="713">
        <f t="shared" si="4"/>
        <v>1513</v>
      </c>
      <c r="P34" s="714">
        <f t="shared" si="4"/>
        <v>451</v>
      </c>
      <c r="Q34" s="713">
        <f t="shared" si="4"/>
        <v>1514</v>
      </c>
      <c r="R34" s="714">
        <f t="shared" si="4"/>
        <v>417</v>
      </c>
      <c r="S34" s="713">
        <f t="shared" si="4"/>
        <v>1449</v>
      </c>
      <c r="T34" s="714">
        <f t="shared" si="4"/>
        <v>358</v>
      </c>
      <c r="U34" s="713">
        <f t="shared" si="4"/>
        <v>1545</v>
      </c>
      <c r="V34" s="714">
        <f t="shared" si="4"/>
        <v>374</v>
      </c>
      <c r="W34" s="713">
        <f t="shared" si="4"/>
        <v>1599</v>
      </c>
      <c r="X34" s="714">
        <f t="shared" si="4"/>
        <v>331</v>
      </c>
      <c r="Y34" s="713">
        <f t="shared" si="4"/>
        <v>1664</v>
      </c>
      <c r="Z34" s="714">
        <f t="shared" si="4"/>
        <v>329</v>
      </c>
      <c r="AA34" s="713">
        <f t="shared" si="4"/>
        <v>1666</v>
      </c>
      <c r="AB34" s="714">
        <f t="shared" si="4"/>
        <v>306</v>
      </c>
    </row>
    <row r="35" spans="2:28" ht="15" customHeight="1">
      <c r="B35" s="37" t="s">
        <v>578</v>
      </c>
      <c r="C35" s="738"/>
      <c r="D35" s="738"/>
      <c r="E35" s="738"/>
      <c r="F35" s="738"/>
      <c r="H35" s="81"/>
      <c r="I35" s="81"/>
      <c r="J35" s="81"/>
      <c r="L35" s="81"/>
      <c r="N35" s="81"/>
      <c r="P35" s="81"/>
      <c r="R35" s="81"/>
      <c r="S35" s="81"/>
      <c r="T35" s="81"/>
      <c r="U35" s="81"/>
      <c r="V35" s="81"/>
      <c r="X35" s="81"/>
      <c r="Z35" s="81"/>
      <c r="AB35" s="81"/>
    </row>
    <row r="36" spans="2:28" ht="15" customHeight="1">
      <c r="B36" s="37" t="s">
        <v>506</v>
      </c>
    </row>
  </sheetData>
  <mergeCells count="20">
    <mergeCell ref="B28:B33"/>
    <mergeCell ref="B34:C34"/>
    <mergeCell ref="W4:X4"/>
    <mergeCell ref="Y4:Z4"/>
    <mergeCell ref="AA4:AB4"/>
    <mergeCell ref="B6:B10"/>
    <mergeCell ref="B11:B20"/>
    <mergeCell ref="B21:B27"/>
    <mergeCell ref="K4:L4"/>
    <mergeCell ref="M4:N4"/>
    <mergeCell ref="O4:P4"/>
    <mergeCell ref="Q4:R4"/>
    <mergeCell ref="S4:T4"/>
    <mergeCell ref="U4:V4"/>
    <mergeCell ref="B3:H3"/>
    <mergeCell ref="B4:C5"/>
    <mergeCell ref="D4:D5"/>
    <mergeCell ref="E4:F4"/>
    <mergeCell ref="G4:H4"/>
    <mergeCell ref="I4:J4"/>
  </mergeCells>
  <phoneticPr fontId="4"/>
  <printOptions horizontalCentered="1"/>
  <pageMargins left="0.59055118110236227" right="0.59055118110236227" top="0.78740157480314965" bottom="0.78740157480314965" header="0.39370078740157483" footer="0.39370078740157483"/>
  <pageSetup paperSize="9" scale="99" orientation="portrait" r:id="rId1"/>
  <headerFooter alignWithMargins="0">
    <oddHeader>&amp;R&amp;"ＭＳ Ｐゴシック,標準"14.厚      生</oddHeader>
    <oddFooter>&amp;C&amp;"ＭＳ Ｐゴシック,標準"-101-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B6C22-05D3-4547-AD8A-1D20DCDFD4EA}">
  <dimension ref="A1:K81"/>
  <sheetViews>
    <sheetView showGridLines="0" zoomScaleNormal="100" zoomScaleSheetLayoutView="85" workbookViewId="0">
      <selection activeCell="M39" sqref="M39"/>
    </sheetView>
  </sheetViews>
  <sheetFormatPr defaultColWidth="8" defaultRowHeight="13.5"/>
  <cols>
    <col min="1" max="1" width="1.625" style="26" customWidth="1"/>
    <col min="2" max="2" width="9.625" style="26" customWidth="1"/>
    <col min="3" max="3" width="9" style="26" customWidth="1"/>
    <col min="4" max="6" width="8.5" style="26" customWidth="1"/>
    <col min="7" max="7" width="8.5" style="50" customWidth="1"/>
    <col min="8" max="10" width="8.5" style="26" customWidth="1"/>
    <col min="11" max="11" width="8.5" style="50" customWidth="1"/>
    <col min="12" max="16384" width="8" style="26"/>
  </cols>
  <sheetData>
    <row r="1" spans="1:11" ht="30" customHeight="1">
      <c r="A1" s="1" t="s">
        <v>4</v>
      </c>
      <c r="C1" s="2"/>
      <c r="D1" s="2"/>
      <c r="E1" s="2"/>
      <c r="F1" s="2"/>
      <c r="G1" s="9"/>
      <c r="H1" s="2"/>
      <c r="I1" s="2"/>
      <c r="J1" s="2"/>
      <c r="K1" s="9"/>
    </row>
    <row r="2" spans="1:11" ht="7.5" customHeight="1">
      <c r="B2" s="11"/>
      <c r="C2" s="2"/>
      <c r="D2" s="2"/>
      <c r="E2" s="2"/>
      <c r="F2" s="2"/>
      <c r="G2" s="9"/>
      <c r="H2" s="2"/>
      <c r="I2" s="2"/>
      <c r="J2" s="2"/>
      <c r="K2" s="9"/>
    </row>
    <row r="3" spans="1:11" s="36" customFormat="1" ht="18.75" customHeight="1">
      <c r="B3" s="12"/>
      <c r="C3" s="12" t="s">
        <v>5</v>
      </c>
      <c r="D3" s="52" t="s">
        <v>0</v>
      </c>
      <c r="E3" s="52"/>
      <c r="F3" s="52"/>
      <c r="G3" s="53" t="s">
        <v>24</v>
      </c>
      <c r="H3" s="52" t="s">
        <v>1</v>
      </c>
      <c r="I3" s="52"/>
      <c r="J3" s="55"/>
      <c r="K3" s="53" t="s">
        <v>25</v>
      </c>
    </row>
    <row r="4" spans="1:11" s="36" customFormat="1" ht="15" customHeight="1">
      <c r="B4" s="13" t="s">
        <v>17</v>
      </c>
      <c r="C4" s="13" t="s">
        <v>8</v>
      </c>
      <c r="D4" s="12" t="s">
        <v>6</v>
      </c>
      <c r="E4" s="14" t="s">
        <v>9</v>
      </c>
      <c r="F4" s="19" t="s">
        <v>7</v>
      </c>
      <c r="G4" s="54"/>
      <c r="H4" s="12" t="s">
        <v>6</v>
      </c>
      <c r="I4" s="14" t="s">
        <v>2</v>
      </c>
      <c r="J4" s="19" t="s">
        <v>3</v>
      </c>
      <c r="K4" s="54"/>
    </row>
    <row r="5" spans="1:11" s="37" customFormat="1" ht="15" customHeight="1">
      <c r="B5" s="3"/>
      <c r="C5" s="3" t="s">
        <v>19</v>
      </c>
      <c r="D5" s="3"/>
      <c r="E5" s="4" t="s">
        <v>20</v>
      </c>
      <c r="F5" s="20"/>
      <c r="G5" s="10" t="s">
        <v>21</v>
      </c>
      <c r="H5" s="3" t="s">
        <v>22</v>
      </c>
      <c r="I5" s="4"/>
      <c r="J5" s="20"/>
      <c r="K5" s="10" t="s">
        <v>23</v>
      </c>
    </row>
    <row r="6" spans="1:11" s="38" customFormat="1" ht="14.1" hidden="1" customHeight="1">
      <c r="B6" s="15" t="s">
        <v>14</v>
      </c>
      <c r="C6" s="39">
        <f>SUM(C7:C10)</f>
        <v>12207</v>
      </c>
      <c r="D6" s="39">
        <f>SUM(D7:D10)</f>
        <v>12260</v>
      </c>
      <c r="E6" s="40">
        <f>SUM(E7:E10)</f>
        <v>12160</v>
      </c>
      <c r="F6" s="41">
        <f>SUM(F7:F10)</f>
        <v>100</v>
      </c>
      <c r="G6" s="42">
        <f>ROUND(E6/C6*100,1)</f>
        <v>99.6</v>
      </c>
      <c r="H6" s="39">
        <f>SUM(H7:H10)</f>
        <v>1640</v>
      </c>
      <c r="I6" s="40">
        <f>SUM(I7:I10)</f>
        <v>463</v>
      </c>
      <c r="J6" s="41">
        <f>SUM(J7:J10)</f>
        <v>1177</v>
      </c>
      <c r="K6" s="42">
        <f>ROUND(H6/E6*100,1)</f>
        <v>13.5</v>
      </c>
    </row>
    <row r="7" spans="1:11" s="37" customFormat="1" ht="12.95" hidden="1" customHeight="1">
      <c r="B7" s="5" t="s">
        <v>10</v>
      </c>
      <c r="C7" s="6">
        <f>E7+22</f>
        <v>3315</v>
      </c>
      <c r="D7" s="6">
        <f>E7+F7</f>
        <v>3321</v>
      </c>
      <c r="E7" s="17">
        <v>3293</v>
      </c>
      <c r="F7" s="21">
        <v>28</v>
      </c>
      <c r="G7" s="43">
        <f t="shared" ref="G7:G20" si="0">ROUND(E7/C7*100,1)</f>
        <v>99.3</v>
      </c>
      <c r="H7" s="7">
        <f>I7+J7</f>
        <v>251</v>
      </c>
      <c r="I7" s="23">
        <v>97</v>
      </c>
      <c r="J7" s="21">
        <v>154</v>
      </c>
      <c r="K7" s="43">
        <f t="shared" ref="K7:K34" si="1">ROUND(H7/E7*100,1)</f>
        <v>7.6</v>
      </c>
    </row>
    <row r="8" spans="1:11" s="37" customFormat="1" ht="12.95" hidden="1" customHeight="1">
      <c r="B8" s="5" t="s">
        <v>11</v>
      </c>
      <c r="C8" s="6">
        <f>E8+14</f>
        <v>4280</v>
      </c>
      <c r="D8" s="6">
        <f>E8+F8</f>
        <v>4304</v>
      </c>
      <c r="E8" s="17">
        <v>4266</v>
      </c>
      <c r="F8" s="21">
        <v>38</v>
      </c>
      <c r="G8" s="43">
        <f t="shared" si="0"/>
        <v>99.7</v>
      </c>
      <c r="H8" s="7">
        <f>I8+J8</f>
        <v>744</v>
      </c>
      <c r="I8" s="23">
        <v>246</v>
      </c>
      <c r="J8" s="21">
        <v>498</v>
      </c>
      <c r="K8" s="43">
        <f t="shared" si="1"/>
        <v>17.399999999999999</v>
      </c>
    </row>
    <row r="9" spans="1:11" s="37" customFormat="1" ht="12.95" hidden="1" customHeight="1">
      <c r="B9" s="5" t="s">
        <v>12</v>
      </c>
      <c r="C9" s="6">
        <f>E9+9</f>
        <v>3139</v>
      </c>
      <c r="D9" s="6">
        <f>E9+F9</f>
        <v>3154</v>
      </c>
      <c r="E9" s="17">
        <v>3130</v>
      </c>
      <c r="F9" s="21">
        <v>24</v>
      </c>
      <c r="G9" s="43">
        <f t="shared" si="0"/>
        <v>99.7</v>
      </c>
      <c r="H9" s="7">
        <f>I9+J9</f>
        <v>411</v>
      </c>
      <c r="I9" s="23">
        <v>77</v>
      </c>
      <c r="J9" s="21">
        <v>334</v>
      </c>
      <c r="K9" s="43">
        <f t="shared" si="1"/>
        <v>13.1</v>
      </c>
    </row>
    <row r="10" spans="1:11" s="37" customFormat="1" ht="12.95" hidden="1" customHeight="1">
      <c r="B10" s="5" t="s">
        <v>13</v>
      </c>
      <c r="C10" s="6">
        <f>E10+2</f>
        <v>1473</v>
      </c>
      <c r="D10" s="6">
        <v>1481</v>
      </c>
      <c r="E10" s="17">
        <v>1471</v>
      </c>
      <c r="F10" s="21">
        <v>10</v>
      </c>
      <c r="G10" s="43">
        <f t="shared" si="0"/>
        <v>99.9</v>
      </c>
      <c r="H10" s="7">
        <v>234</v>
      </c>
      <c r="I10" s="23">
        <v>43</v>
      </c>
      <c r="J10" s="21">
        <v>191</v>
      </c>
      <c r="K10" s="43">
        <f t="shared" si="1"/>
        <v>15.9</v>
      </c>
    </row>
    <row r="11" spans="1:11" s="38" customFormat="1" ht="17.25" hidden="1" customHeight="1">
      <c r="B11" s="15" t="s">
        <v>15</v>
      </c>
      <c r="C11" s="39">
        <f>SUM(C12:C15)</f>
        <v>12569</v>
      </c>
      <c r="D11" s="39">
        <f>SUM(D12:D15)</f>
        <v>12614</v>
      </c>
      <c r="E11" s="40">
        <f>SUM(E12:E15)</f>
        <v>12498</v>
      </c>
      <c r="F11" s="41">
        <f>SUM(F12:F15)</f>
        <v>116</v>
      </c>
      <c r="G11" s="42">
        <f>ROUND(E11/C11*100,1)</f>
        <v>99.4</v>
      </c>
      <c r="H11" s="39">
        <f>SUM(H12:H15)</f>
        <v>2260</v>
      </c>
      <c r="I11" s="40">
        <f>SUM(I12:I15)</f>
        <v>485</v>
      </c>
      <c r="J11" s="41">
        <f>SUM(J12:J15)</f>
        <v>1775</v>
      </c>
      <c r="K11" s="42">
        <f>ROUND(H11/E11*100,1)</f>
        <v>18.100000000000001</v>
      </c>
    </row>
    <row r="12" spans="1:11" s="37" customFormat="1" ht="15" hidden="1" customHeight="1">
      <c r="B12" s="5" t="s">
        <v>10</v>
      </c>
      <c r="C12" s="6">
        <f>E12+34</f>
        <v>3344</v>
      </c>
      <c r="D12" s="6">
        <f>E12+F12</f>
        <v>3338</v>
      </c>
      <c r="E12" s="17">
        <v>3310</v>
      </c>
      <c r="F12" s="21">
        <v>28</v>
      </c>
      <c r="G12" s="43">
        <f t="shared" si="0"/>
        <v>99</v>
      </c>
      <c r="H12" s="7">
        <f>I12+J12</f>
        <v>546</v>
      </c>
      <c r="I12" s="23">
        <v>99</v>
      </c>
      <c r="J12" s="21">
        <v>447</v>
      </c>
      <c r="K12" s="43">
        <f t="shared" si="1"/>
        <v>16.5</v>
      </c>
    </row>
    <row r="13" spans="1:11" s="37" customFormat="1" ht="15" hidden="1" customHeight="1">
      <c r="B13" s="5" t="s">
        <v>11</v>
      </c>
      <c r="C13" s="6">
        <f>E13+20</f>
        <v>4375</v>
      </c>
      <c r="D13" s="6">
        <f>E13+F13</f>
        <v>4401</v>
      </c>
      <c r="E13" s="17">
        <v>4355</v>
      </c>
      <c r="F13" s="21">
        <v>46</v>
      </c>
      <c r="G13" s="43">
        <f t="shared" si="0"/>
        <v>99.5</v>
      </c>
      <c r="H13" s="7">
        <f>I13+J13</f>
        <v>842</v>
      </c>
      <c r="I13" s="23">
        <v>247</v>
      </c>
      <c r="J13" s="21">
        <v>595</v>
      </c>
      <c r="K13" s="43">
        <f t="shared" si="1"/>
        <v>19.3</v>
      </c>
    </row>
    <row r="14" spans="1:11" s="37" customFormat="1" ht="15" hidden="1" customHeight="1">
      <c r="B14" s="5" t="s">
        <v>12</v>
      </c>
      <c r="C14" s="6">
        <f>E14+15</f>
        <v>3285</v>
      </c>
      <c r="D14" s="6">
        <f>E14+F14</f>
        <v>3299</v>
      </c>
      <c r="E14" s="17">
        <v>3270</v>
      </c>
      <c r="F14" s="21">
        <v>29</v>
      </c>
      <c r="G14" s="43">
        <f t="shared" si="0"/>
        <v>99.5</v>
      </c>
      <c r="H14" s="7">
        <f>I14+J14</f>
        <v>573</v>
      </c>
      <c r="I14" s="23">
        <v>93</v>
      </c>
      <c r="J14" s="21">
        <v>480</v>
      </c>
      <c r="K14" s="43">
        <f t="shared" si="1"/>
        <v>17.5</v>
      </c>
    </row>
    <row r="15" spans="1:11" s="37" customFormat="1" ht="15" hidden="1" customHeight="1">
      <c r="B15" s="5" t="s">
        <v>13</v>
      </c>
      <c r="C15" s="6">
        <f>E15+2</f>
        <v>1565</v>
      </c>
      <c r="D15" s="6">
        <f>E15+F15</f>
        <v>1576</v>
      </c>
      <c r="E15" s="17">
        <v>1563</v>
      </c>
      <c r="F15" s="21">
        <v>13</v>
      </c>
      <c r="G15" s="43">
        <f t="shared" si="0"/>
        <v>99.9</v>
      </c>
      <c r="H15" s="7">
        <f>I15+J15</f>
        <v>299</v>
      </c>
      <c r="I15" s="23">
        <v>46</v>
      </c>
      <c r="J15" s="21">
        <v>253</v>
      </c>
      <c r="K15" s="43">
        <f t="shared" si="1"/>
        <v>19.100000000000001</v>
      </c>
    </row>
    <row r="16" spans="1:11" s="38" customFormat="1" ht="17.25" hidden="1" customHeight="1">
      <c r="B16" s="15" t="s">
        <v>16</v>
      </c>
      <c r="C16" s="39">
        <f>SUM(C17:C20)</f>
        <v>12549</v>
      </c>
      <c r="D16" s="39">
        <f>SUM(D17:D20)</f>
        <v>12588</v>
      </c>
      <c r="E16" s="40">
        <f>SUM(E17:E20)</f>
        <v>12462</v>
      </c>
      <c r="F16" s="41">
        <f>SUM(F17:F20)</f>
        <v>126</v>
      </c>
      <c r="G16" s="42">
        <f>ROUND(E16/C16*100,1)</f>
        <v>99.3</v>
      </c>
      <c r="H16" s="39">
        <f>SUM(H17:H20)</f>
        <v>2525</v>
      </c>
      <c r="I16" s="40">
        <f>SUM(I17:I20)</f>
        <v>483</v>
      </c>
      <c r="J16" s="41">
        <f>SUM(J17:J20)</f>
        <v>2042</v>
      </c>
      <c r="K16" s="42">
        <f>ROUND(H16/E16*100,1)</f>
        <v>20.3</v>
      </c>
    </row>
    <row r="17" spans="2:11" s="37" customFormat="1" ht="15" hidden="1" customHeight="1">
      <c r="B17" s="5" t="s">
        <v>10</v>
      </c>
      <c r="C17" s="6">
        <f>E17+30</f>
        <v>3254</v>
      </c>
      <c r="D17" s="6">
        <f>E17+F17</f>
        <v>3250</v>
      </c>
      <c r="E17" s="17">
        <v>3224</v>
      </c>
      <c r="F17" s="21">
        <v>26</v>
      </c>
      <c r="G17" s="43">
        <f t="shared" si="0"/>
        <v>99.1</v>
      </c>
      <c r="H17" s="7">
        <f>I17+J17</f>
        <v>615</v>
      </c>
      <c r="I17" s="23">
        <v>104</v>
      </c>
      <c r="J17" s="21">
        <v>511</v>
      </c>
      <c r="K17" s="43">
        <f t="shared" si="1"/>
        <v>19.100000000000001</v>
      </c>
    </row>
    <row r="18" spans="2:11" s="37" customFormat="1" ht="15" hidden="1" customHeight="1">
      <c r="B18" s="5" t="s">
        <v>11</v>
      </c>
      <c r="C18" s="6">
        <f>E18+29</f>
        <v>4459</v>
      </c>
      <c r="D18" s="6">
        <f>E18+F18</f>
        <v>4485</v>
      </c>
      <c r="E18" s="17">
        <v>4430</v>
      </c>
      <c r="F18" s="21">
        <v>55</v>
      </c>
      <c r="G18" s="43">
        <f t="shared" si="0"/>
        <v>99.3</v>
      </c>
      <c r="H18" s="7">
        <f>I18+J18</f>
        <v>975</v>
      </c>
      <c r="I18" s="23">
        <v>243</v>
      </c>
      <c r="J18" s="21">
        <v>732</v>
      </c>
      <c r="K18" s="43">
        <f t="shared" si="1"/>
        <v>22</v>
      </c>
    </row>
    <row r="19" spans="2:11" s="37" customFormat="1" ht="15" hidden="1" customHeight="1">
      <c r="B19" s="5" t="s">
        <v>12</v>
      </c>
      <c r="C19" s="6">
        <f>E19+25</f>
        <v>3295</v>
      </c>
      <c r="D19" s="6">
        <f>E19+F19</f>
        <v>3302</v>
      </c>
      <c r="E19" s="17">
        <v>3270</v>
      </c>
      <c r="F19" s="21">
        <v>32</v>
      </c>
      <c r="G19" s="43">
        <f t="shared" si="0"/>
        <v>99.2</v>
      </c>
      <c r="H19" s="7">
        <f>I19+J19</f>
        <v>648</v>
      </c>
      <c r="I19" s="23">
        <v>91</v>
      </c>
      <c r="J19" s="21">
        <v>557</v>
      </c>
      <c r="K19" s="43">
        <f t="shared" si="1"/>
        <v>19.8</v>
      </c>
    </row>
    <row r="20" spans="2:11" s="37" customFormat="1" ht="15" hidden="1" customHeight="1">
      <c r="B20" s="8" t="s">
        <v>13</v>
      </c>
      <c r="C20" s="6">
        <f>E20+3</f>
        <v>1541</v>
      </c>
      <c r="D20" s="6">
        <f>E20+F20</f>
        <v>1551</v>
      </c>
      <c r="E20" s="18">
        <v>1538</v>
      </c>
      <c r="F20" s="22">
        <v>13</v>
      </c>
      <c r="G20" s="44">
        <f t="shared" si="0"/>
        <v>99.8</v>
      </c>
      <c r="H20" s="7">
        <f>I20+J20</f>
        <v>287</v>
      </c>
      <c r="I20" s="24">
        <v>45</v>
      </c>
      <c r="J20" s="22">
        <v>242</v>
      </c>
      <c r="K20" s="44">
        <f t="shared" si="1"/>
        <v>18.7</v>
      </c>
    </row>
    <row r="21" spans="2:11" s="38" customFormat="1" ht="17.25" hidden="1" customHeight="1">
      <c r="B21" s="16" t="s">
        <v>18</v>
      </c>
      <c r="C21" s="45">
        <v>12245</v>
      </c>
      <c r="D21" s="45">
        <v>12356</v>
      </c>
      <c r="E21" s="46">
        <v>12245</v>
      </c>
      <c r="F21" s="47">
        <v>111</v>
      </c>
      <c r="G21" s="48">
        <v>100</v>
      </c>
      <c r="H21" s="45">
        <v>2978</v>
      </c>
      <c r="I21" s="46">
        <v>481</v>
      </c>
      <c r="J21" s="47">
        <v>2497</v>
      </c>
      <c r="K21" s="48">
        <f t="shared" si="1"/>
        <v>24.3</v>
      </c>
    </row>
    <row r="22" spans="2:11" s="38" customFormat="1" ht="17.25" hidden="1" customHeight="1">
      <c r="B22" s="16" t="s">
        <v>26</v>
      </c>
      <c r="C22" s="45">
        <v>11960</v>
      </c>
      <c r="D22" s="45">
        <v>12067</v>
      </c>
      <c r="E22" s="46">
        <v>11960</v>
      </c>
      <c r="F22" s="47">
        <v>107</v>
      </c>
      <c r="G22" s="48">
        <v>100</v>
      </c>
      <c r="H22" s="45">
        <v>2968</v>
      </c>
      <c r="I22" s="46">
        <v>439</v>
      </c>
      <c r="J22" s="47">
        <v>2529</v>
      </c>
      <c r="K22" s="48">
        <f t="shared" si="1"/>
        <v>24.8</v>
      </c>
    </row>
    <row r="23" spans="2:11" s="38" customFormat="1" ht="17.25" hidden="1" customHeight="1">
      <c r="B23" s="16" t="s">
        <v>27</v>
      </c>
      <c r="C23" s="45">
        <f>E23</f>
        <v>11502</v>
      </c>
      <c r="D23" s="45">
        <f>E23+F23</f>
        <v>11620</v>
      </c>
      <c r="E23" s="46">
        <v>11502</v>
      </c>
      <c r="F23" s="47">
        <v>118</v>
      </c>
      <c r="G23" s="48">
        <f>E23/C23*100</f>
        <v>100</v>
      </c>
      <c r="H23" s="45">
        <v>2984</v>
      </c>
      <c r="I23" s="46">
        <v>436</v>
      </c>
      <c r="J23" s="47">
        <f>H23-I23</f>
        <v>2548</v>
      </c>
      <c r="K23" s="48">
        <f t="shared" si="1"/>
        <v>25.9</v>
      </c>
    </row>
    <row r="24" spans="2:11" s="38" customFormat="1" ht="17.25" customHeight="1">
      <c r="B24" s="16" t="s">
        <v>28</v>
      </c>
      <c r="C24" s="45">
        <v>11179</v>
      </c>
      <c r="D24" s="45">
        <v>11303</v>
      </c>
      <c r="E24" s="46">
        <v>11179</v>
      </c>
      <c r="F24" s="47">
        <v>124</v>
      </c>
      <c r="G24" s="48">
        <f t="shared" ref="G24:G37" si="2">ROUND(E24/C24*100,1)</f>
        <v>100</v>
      </c>
      <c r="H24" s="45">
        <v>3014</v>
      </c>
      <c r="I24" s="46">
        <v>430</v>
      </c>
      <c r="J24" s="47">
        <v>2584</v>
      </c>
      <c r="K24" s="48">
        <f t="shared" si="1"/>
        <v>27</v>
      </c>
    </row>
    <row r="25" spans="2:11" s="38" customFormat="1" ht="17.25" customHeight="1">
      <c r="B25" s="16" t="s">
        <v>29</v>
      </c>
      <c r="C25" s="45">
        <v>11204</v>
      </c>
      <c r="D25" s="45">
        <v>11330</v>
      </c>
      <c r="E25" s="46">
        <v>11204</v>
      </c>
      <c r="F25" s="47">
        <v>126</v>
      </c>
      <c r="G25" s="48">
        <f t="shared" si="2"/>
        <v>100</v>
      </c>
      <c r="H25" s="45">
        <v>3034</v>
      </c>
      <c r="I25" s="46">
        <v>441</v>
      </c>
      <c r="J25" s="47">
        <v>2593</v>
      </c>
      <c r="K25" s="48">
        <f t="shared" si="1"/>
        <v>27.1</v>
      </c>
    </row>
    <row r="26" spans="2:11" s="38" customFormat="1" ht="17.25" customHeight="1">
      <c r="B26" s="16" t="s">
        <v>30</v>
      </c>
      <c r="C26" s="45">
        <v>10545</v>
      </c>
      <c r="D26" s="45">
        <v>10656</v>
      </c>
      <c r="E26" s="46">
        <v>10545</v>
      </c>
      <c r="F26" s="47">
        <v>111</v>
      </c>
      <c r="G26" s="48">
        <f t="shared" si="2"/>
        <v>100</v>
      </c>
      <c r="H26" s="45">
        <v>2800</v>
      </c>
      <c r="I26" s="46">
        <v>480</v>
      </c>
      <c r="J26" s="47">
        <v>2320</v>
      </c>
      <c r="K26" s="48">
        <f t="shared" si="1"/>
        <v>26.6</v>
      </c>
    </row>
    <row r="27" spans="2:11" s="38" customFormat="1" ht="17.25" customHeight="1">
      <c r="B27" s="16" t="s">
        <v>35</v>
      </c>
      <c r="C27" s="45">
        <v>10313</v>
      </c>
      <c r="D27" s="45">
        <v>10425</v>
      </c>
      <c r="E27" s="46">
        <v>10313</v>
      </c>
      <c r="F27" s="47">
        <v>112</v>
      </c>
      <c r="G27" s="48">
        <f t="shared" si="2"/>
        <v>100</v>
      </c>
      <c r="H27" s="45">
        <v>2863</v>
      </c>
      <c r="I27" s="46">
        <v>510</v>
      </c>
      <c r="J27" s="47">
        <v>2353</v>
      </c>
      <c r="K27" s="48">
        <f t="shared" si="1"/>
        <v>27.8</v>
      </c>
    </row>
    <row r="28" spans="2:11" s="38" customFormat="1" ht="17.25" customHeight="1">
      <c r="B28" s="16" t="s">
        <v>36</v>
      </c>
      <c r="C28" s="45">
        <v>10235</v>
      </c>
      <c r="D28" s="45">
        <v>10332</v>
      </c>
      <c r="E28" s="46">
        <v>10235</v>
      </c>
      <c r="F28" s="47">
        <v>97</v>
      </c>
      <c r="G28" s="48">
        <f t="shared" si="2"/>
        <v>100</v>
      </c>
      <c r="H28" s="45">
        <v>3310</v>
      </c>
      <c r="I28" s="46">
        <v>509</v>
      </c>
      <c r="J28" s="47">
        <v>2801</v>
      </c>
      <c r="K28" s="48">
        <f t="shared" si="1"/>
        <v>32.299999999999997</v>
      </c>
    </row>
    <row r="29" spans="2:11" s="38" customFormat="1" ht="17.25" customHeight="1">
      <c r="B29" s="16" t="s">
        <v>37</v>
      </c>
      <c r="C29" s="45">
        <v>9882</v>
      </c>
      <c r="D29" s="45">
        <v>9975</v>
      </c>
      <c r="E29" s="46">
        <v>9882</v>
      </c>
      <c r="F29" s="47">
        <v>93</v>
      </c>
      <c r="G29" s="48">
        <f t="shared" si="2"/>
        <v>100</v>
      </c>
      <c r="H29" s="45">
        <v>3216</v>
      </c>
      <c r="I29" s="46">
        <v>525</v>
      </c>
      <c r="J29" s="47">
        <v>2691</v>
      </c>
      <c r="K29" s="48">
        <f t="shared" si="1"/>
        <v>32.5</v>
      </c>
    </row>
    <row r="30" spans="2:11" s="38" customFormat="1" ht="17.25" customHeight="1">
      <c r="B30" s="16" t="s">
        <v>38</v>
      </c>
      <c r="C30" s="45">
        <v>9326</v>
      </c>
      <c r="D30" s="45">
        <v>9416</v>
      </c>
      <c r="E30" s="46">
        <v>9326</v>
      </c>
      <c r="F30" s="47">
        <v>90</v>
      </c>
      <c r="G30" s="48">
        <f t="shared" si="2"/>
        <v>100</v>
      </c>
      <c r="H30" s="45">
        <v>3099</v>
      </c>
      <c r="I30" s="46">
        <v>525</v>
      </c>
      <c r="J30" s="47">
        <v>2574</v>
      </c>
      <c r="K30" s="48">
        <f t="shared" si="1"/>
        <v>33.200000000000003</v>
      </c>
    </row>
    <row r="31" spans="2:11" s="38" customFormat="1" ht="17.25" customHeight="1">
      <c r="B31" s="16" t="s">
        <v>39</v>
      </c>
      <c r="C31" s="45">
        <v>8978</v>
      </c>
      <c r="D31" s="45">
        <v>9058</v>
      </c>
      <c r="E31" s="46">
        <v>8978</v>
      </c>
      <c r="F31" s="47">
        <v>80</v>
      </c>
      <c r="G31" s="48">
        <f t="shared" si="2"/>
        <v>100</v>
      </c>
      <c r="H31" s="45">
        <v>2928</v>
      </c>
      <c r="I31" s="46">
        <v>529</v>
      </c>
      <c r="J31" s="47">
        <v>2399</v>
      </c>
      <c r="K31" s="48">
        <f t="shared" si="1"/>
        <v>32.6</v>
      </c>
    </row>
    <row r="32" spans="2:11" s="38" customFormat="1" ht="17.25" customHeight="1">
      <c r="B32" s="16" t="s">
        <v>40</v>
      </c>
      <c r="C32" s="45">
        <v>8376</v>
      </c>
      <c r="D32" s="45">
        <v>8456</v>
      </c>
      <c r="E32" s="46">
        <v>8376</v>
      </c>
      <c r="F32" s="47">
        <v>80</v>
      </c>
      <c r="G32" s="48">
        <f t="shared" si="2"/>
        <v>100</v>
      </c>
      <c r="H32" s="45">
        <v>3058</v>
      </c>
      <c r="I32" s="46">
        <v>543</v>
      </c>
      <c r="J32" s="47">
        <v>2515</v>
      </c>
      <c r="K32" s="48">
        <f t="shared" si="1"/>
        <v>36.5</v>
      </c>
    </row>
    <row r="33" spans="1:11" s="38" customFormat="1" ht="17.25" customHeight="1">
      <c r="B33" s="16" t="s">
        <v>41</v>
      </c>
      <c r="C33" s="45">
        <v>8118</v>
      </c>
      <c r="D33" s="45">
        <v>8192</v>
      </c>
      <c r="E33" s="46">
        <v>8118</v>
      </c>
      <c r="F33" s="47">
        <v>74</v>
      </c>
      <c r="G33" s="48">
        <f t="shared" si="2"/>
        <v>100</v>
      </c>
      <c r="H33" s="45">
        <v>3086</v>
      </c>
      <c r="I33" s="46">
        <v>580</v>
      </c>
      <c r="J33" s="47">
        <v>2506</v>
      </c>
      <c r="K33" s="48">
        <f t="shared" si="1"/>
        <v>38</v>
      </c>
    </row>
    <row r="34" spans="1:11" s="38" customFormat="1" ht="17.25" customHeight="1">
      <c r="B34" s="16" t="s">
        <v>42</v>
      </c>
      <c r="C34" s="45">
        <v>7881</v>
      </c>
      <c r="D34" s="45">
        <v>7955</v>
      </c>
      <c r="E34" s="46">
        <v>7881</v>
      </c>
      <c r="F34" s="47">
        <v>74</v>
      </c>
      <c r="G34" s="48">
        <f t="shared" si="2"/>
        <v>100</v>
      </c>
      <c r="H34" s="45">
        <v>3021</v>
      </c>
      <c r="I34" s="46">
        <v>599</v>
      </c>
      <c r="J34" s="47">
        <v>2422</v>
      </c>
      <c r="K34" s="48">
        <f t="shared" si="1"/>
        <v>38.299999999999997</v>
      </c>
    </row>
    <row r="35" spans="1:11" s="38" customFormat="1" ht="17.25" customHeight="1">
      <c r="B35" s="16" t="s">
        <v>44</v>
      </c>
      <c r="C35" s="45">
        <v>7752</v>
      </c>
      <c r="D35" s="45">
        <v>7812</v>
      </c>
      <c r="E35" s="46">
        <v>7752</v>
      </c>
      <c r="F35" s="47">
        <v>60</v>
      </c>
      <c r="G35" s="48">
        <f t="shared" si="2"/>
        <v>100</v>
      </c>
      <c r="H35" s="45">
        <v>3034</v>
      </c>
      <c r="I35" s="46">
        <v>617</v>
      </c>
      <c r="J35" s="47">
        <v>2417</v>
      </c>
      <c r="K35" s="48">
        <f t="shared" ref="K35:K40" si="3">ROUND(H35/E35*100,1)</f>
        <v>39.1</v>
      </c>
    </row>
    <row r="36" spans="1:11" s="38" customFormat="1" ht="17.25" customHeight="1">
      <c r="B36" s="16" t="s">
        <v>46</v>
      </c>
      <c r="C36" s="45">
        <v>7644</v>
      </c>
      <c r="D36" s="45">
        <v>7708</v>
      </c>
      <c r="E36" s="46">
        <v>7644</v>
      </c>
      <c r="F36" s="47">
        <v>64</v>
      </c>
      <c r="G36" s="48">
        <f t="shared" si="2"/>
        <v>100</v>
      </c>
      <c r="H36" s="45">
        <v>3095</v>
      </c>
      <c r="I36" s="46">
        <v>645</v>
      </c>
      <c r="J36" s="47">
        <v>2450</v>
      </c>
      <c r="K36" s="48">
        <f t="shared" si="3"/>
        <v>40.5</v>
      </c>
    </row>
    <row r="37" spans="1:11" s="38" customFormat="1" ht="17.25" customHeight="1">
      <c r="B37" s="16" t="s">
        <v>47</v>
      </c>
      <c r="C37" s="45">
        <v>7664</v>
      </c>
      <c r="D37" s="45">
        <v>7743</v>
      </c>
      <c r="E37" s="46">
        <v>7664</v>
      </c>
      <c r="F37" s="47">
        <v>79</v>
      </c>
      <c r="G37" s="48">
        <f t="shared" si="2"/>
        <v>100</v>
      </c>
      <c r="H37" s="45">
        <v>3096</v>
      </c>
      <c r="I37" s="46">
        <v>667</v>
      </c>
      <c r="J37" s="47">
        <v>2429</v>
      </c>
      <c r="K37" s="48">
        <f t="shared" si="3"/>
        <v>40.4</v>
      </c>
    </row>
    <row r="38" spans="1:11" s="38" customFormat="1" ht="17.25" customHeight="1">
      <c r="B38" s="16" t="s">
        <v>48</v>
      </c>
      <c r="C38" s="45">
        <v>7428</v>
      </c>
      <c r="D38" s="45">
        <v>7521</v>
      </c>
      <c r="E38" s="46">
        <v>7428</v>
      </c>
      <c r="F38" s="47">
        <v>83</v>
      </c>
      <c r="G38" s="48">
        <f>ROUND(E38/C38*100,1)</f>
        <v>100</v>
      </c>
      <c r="H38" s="45">
        <v>2925</v>
      </c>
      <c r="I38" s="46">
        <v>713</v>
      </c>
      <c r="J38" s="47">
        <v>2212</v>
      </c>
      <c r="K38" s="48">
        <f t="shared" si="3"/>
        <v>39.4</v>
      </c>
    </row>
    <row r="39" spans="1:11" s="38" customFormat="1" ht="17.25" customHeight="1">
      <c r="B39" s="16" t="s">
        <v>49</v>
      </c>
      <c r="C39" s="45">
        <v>7397</v>
      </c>
      <c r="D39" s="45">
        <v>7490</v>
      </c>
      <c r="E39" s="46">
        <v>7397</v>
      </c>
      <c r="F39" s="47">
        <v>93</v>
      </c>
      <c r="G39" s="48">
        <f>ROUND(E39/C39*100,1)</f>
        <v>100</v>
      </c>
      <c r="H39" s="45">
        <v>3065</v>
      </c>
      <c r="I39" s="46">
        <v>747</v>
      </c>
      <c r="J39" s="47">
        <v>2318</v>
      </c>
      <c r="K39" s="48">
        <f t="shared" si="3"/>
        <v>41.4</v>
      </c>
    </row>
    <row r="40" spans="1:11" s="38" customFormat="1" ht="17.25" customHeight="1">
      <c r="B40" s="16" t="s">
        <v>50</v>
      </c>
      <c r="C40" s="45">
        <v>7302</v>
      </c>
      <c r="D40" s="45">
        <v>7392</v>
      </c>
      <c r="E40" s="46">
        <v>7302</v>
      </c>
      <c r="F40" s="47">
        <v>90</v>
      </c>
      <c r="G40" s="48">
        <f>ROUND(E40/C40*100,1)</f>
        <v>100</v>
      </c>
      <c r="H40" s="45">
        <v>2997</v>
      </c>
      <c r="I40" s="46">
        <v>774</v>
      </c>
      <c r="J40" s="47">
        <v>2223</v>
      </c>
      <c r="K40" s="48">
        <f t="shared" si="3"/>
        <v>41</v>
      </c>
    </row>
    <row r="41" spans="1:11" s="37" customFormat="1" ht="15" customHeight="1">
      <c r="B41" s="27" t="s">
        <v>43</v>
      </c>
      <c r="C41" s="28"/>
      <c r="D41" s="28"/>
      <c r="E41" s="28"/>
      <c r="F41" s="28"/>
      <c r="G41" s="25"/>
      <c r="H41" s="28"/>
      <c r="I41" s="28"/>
      <c r="J41" s="28"/>
      <c r="K41" s="29"/>
    </row>
    <row r="42" spans="1:11" s="37" customFormat="1" ht="7.5" customHeight="1">
      <c r="B42" s="28"/>
      <c r="C42" s="28"/>
      <c r="D42" s="28"/>
      <c r="E42" s="28"/>
      <c r="F42" s="28"/>
      <c r="G42" s="25"/>
      <c r="H42" s="28"/>
      <c r="I42" s="28"/>
      <c r="J42" s="28"/>
      <c r="K42" s="29"/>
    </row>
    <row r="43" spans="1:11" s="37" customFormat="1" ht="30" customHeight="1">
      <c r="A43" s="1" t="s">
        <v>31</v>
      </c>
      <c r="C43" s="30"/>
      <c r="D43" s="30"/>
      <c r="E43" s="30"/>
      <c r="F43" s="31"/>
    </row>
    <row r="44" spans="1:11" s="37" customFormat="1" ht="7.5" customHeight="1">
      <c r="B44" s="30"/>
      <c r="C44" s="30"/>
      <c r="D44" s="30"/>
      <c r="E44" s="30"/>
      <c r="F44" s="31"/>
    </row>
    <row r="45" spans="1:11" s="36" customFormat="1" ht="18.75" customHeight="1">
      <c r="B45" s="32" t="s">
        <v>17</v>
      </c>
      <c r="C45" s="33" t="s">
        <v>0</v>
      </c>
      <c r="D45" s="34" t="s">
        <v>32</v>
      </c>
      <c r="E45" s="34" t="s">
        <v>33</v>
      </c>
      <c r="F45" s="35" t="s">
        <v>34</v>
      </c>
    </row>
    <row r="46" spans="1:11" s="38" customFormat="1" ht="14.1" hidden="1" customHeight="1">
      <c r="B46" s="15" t="s">
        <v>14</v>
      </c>
      <c r="C46" s="39">
        <f>SUM(C47:C50)</f>
        <v>12260</v>
      </c>
      <c r="D46" s="39">
        <f>SUM(D47:D50)</f>
        <v>128610</v>
      </c>
      <c r="E46" s="39">
        <f>SUM(E47:E50)</f>
        <v>97113</v>
      </c>
      <c r="F46" s="42">
        <f>ROUND(E46/D46*100,1)</f>
        <v>75.5</v>
      </c>
    </row>
    <row r="47" spans="1:11" s="37" customFormat="1" ht="12.95" hidden="1" customHeight="1">
      <c r="B47" s="5" t="s">
        <v>10</v>
      </c>
      <c r="C47" s="49">
        <v>3321</v>
      </c>
      <c r="D47" s="49">
        <v>35527</v>
      </c>
      <c r="E47" s="49">
        <v>26801</v>
      </c>
      <c r="F47" s="43">
        <f t="shared" ref="F47:F60" si="4">ROUND(E47/D47*100,1)</f>
        <v>75.400000000000006</v>
      </c>
    </row>
    <row r="48" spans="1:11" s="37" customFormat="1" ht="12.95" hidden="1" customHeight="1">
      <c r="B48" s="5" t="s">
        <v>11</v>
      </c>
      <c r="C48" s="49">
        <v>4304</v>
      </c>
      <c r="D48" s="49">
        <v>44041</v>
      </c>
      <c r="E48" s="49">
        <v>33007</v>
      </c>
      <c r="F48" s="43">
        <f t="shared" si="4"/>
        <v>74.900000000000006</v>
      </c>
    </row>
    <row r="49" spans="2:6" s="37" customFormat="1" ht="12.95" hidden="1" customHeight="1">
      <c r="B49" s="5" t="s">
        <v>12</v>
      </c>
      <c r="C49" s="49">
        <v>3154</v>
      </c>
      <c r="D49" s="49">
        <v>33773</v>
      </c>
      <c r="E49" s="49">
        <v>24808</v>
      </c>
      <c r="F49" s="43">
        <f t="shared" si="4"/>
        <v>73.5</v>
      </c>
    </row>
    <row r="50" spans="2:6" s="37" customFormat="1" ht="12.95" hidden="1" customHeight="1">
      <c r="B50" s="5" t="s">
        <v>13</v>
      </c>
      <c r="C50" s="49">
        <v>1481</v>
      </c>
      <c r="D50" s="49">
        <v>15269</v>
      </c>
      <c r="E50" s="49">
        <v>12497</v>
      </c>
      <c r="F50" s="43">
        <f t="shared" si="4"/>
        <v>81.8</v>
      </c>
    </row>
    <row r="51" spans="2:6" s="38" customFormat="1" ht="17.25" hidden="1" customHeight="1">
      <c r="B51" s="15" t="s">
        <v>15</v>
      </c>
      <c r="C51" s="39">
        <f>SUM(C52:C55)</f>
        <v>12614</v>
      </c>
      <c r="D51" s="39">
        <f>SUM(D52:D55)</f>
        <v>128563</v>
      </c>
      <c r="E51" s="39">
        <f>SUM(E52:E55)</f>
        <v>95414</v>
      </c>
      <c r="F51" s="42">
        <f>ROUND(E51/D51*100,1)</f>
        <v>74.2</v>
      </c>
    </row>
    <row r="52" spans="2:6" s="37" customFormat="1" ht="15" hidden="1" customHeight="1">
      <c r="B52" s="5" t="s">
        <v>10</v>
      </c>
      <c r="C52" s="49">
        <v>3338</v>
      </c>
      <c r="D52" s="49">
        <v>34731</v>
      </c>
      <c r="E52" s="49">
        <v>25781</v>
      </c>
      <c r="F52" s="43">
        <f t="shared" si="4"/>
        <v>74.2</v>
      </c>
    </row>
    <row r="53" spans="2:6" s="37" customFormat="1" ht="15" hidden="1" customHeight="1">
      <c r="B53" s="5" t="s">
        <v>11</v>
      </c>
      <c r="C53" s="49">
        <v>4401</v>
      </c>
      <c r="D53" s="49">
        <v>44130</v>
      </c>
      <c r="E53" s="49">
        <v>32284</v>
      </c>
      <c r="F53" s="43">
        <f t="shared" si="4"/>
        <v>73.2</v>
      </c>
    </row>
    <row r="54" spans="2:6" s="37" customFormat="1" ht="15" hidden="1" customHeight="1">
      <c r="B54" s="5" t="s">
        <v>12</v>
      </c>
      <c r="C54" s="49">
        <v>3299</v>
      </c>
      <c r="D54" s="49">
        <v>33794</v>
      </c>
      <c r="E54" s="49">
        <v>24562</v>
      </c>
      <c r="F54" s="43">
        <f t="shared" si="4"/>
        <v>72.7</v>
      </c>
    </row>
    <row r="55" spans="2:6" s="37" customFormat="1" ht="15" hidden="1" customHeight="1">
      <c r="B55" s="5" t="s">
        <v>13</v>
      </c>
      <c r="C55" s="49">
        <v>1576</v>
      </c>
      <c r="D55" s="49">
        <v>15908</v>
      </c>
      <c r="E55" s="49">
        <v>12787</v>
      </c>
      <c r="F55" s="43">
        <f t="shared" si="4"/>
        <v>80.400000000000006</v>
      </c>
    </row>
    <row r="56" spans="2:6" s="38" customFormat="1" ht="17.25" hidden="1" customHeight="1">
      <c r="B56" s="15" t="s">
        <v>16</v>
      </c>
      <c r="C56" s="39">
        <f>SUM(C57:C60)</f>
        <v>12588</v>
      </c>
      <c r="D56" s="39">
        <f>SUM(D57:D60)</f>
        <v>124812</v>
      </c>
      <c r="E56" s="39">
        <f>SUM(E57:E60)</f>
        <v>93560</v>
      </c>
      <c r="F56" s="42">
        <f>ROUND(E56/D56*100,1)</f>
        <v>75</v>
      </c>
    </row>
    <row r="57" spans="2:6" s="37" customFormat="1" ht="15" hidden="1" customHeight="1">
      <c r="B57" s="5" t="s">
        <v>10</v>
      </c>
      <c r="C57" s="49">
        <v>3250</v>
      </c>
      <c r="D57" s="49">
        <v>33163</v>
      </c>
      <c r="E57" s="49">
        <v>25249</v>
      </c>
      <c r="F57" s="43">
        <f t="shared" si="4"/>
        <v>76.099999999999994</v>
      </c>
    </row>
    <row r="58" spans="2:6" s="37" customFormat="1" ht="15" hidden="1" customHeight="1">
      <c r="B58" s="5" t="s">
        <v>11</v>
      </c>
      <c r="C58" s="49">
        <v>4485</v>
      </c>
      <c r="D58" s="49">
        <v>43061</v>
      </c>
      <c r="E58" s="49">
        <v>31562</v>
      </c>
      <c r="F58" s="43">
        <f t="shared" si="4"/>
        <v>73.3</v>
      </c>
    </row>
    <row r="59" spans="2:6" s="37" customFormat="1" ht="15" hidden="1" customHeight="1">
      <c r="B59" s="5" t="s">
        <v>12</v>
      </c>
      <c r="C59" s="49">
        <v>3302</v>
      </c>
      <c r="D59" s="49">
        <v>32907</v>
      </c>
      <c r="E59" s="49">
        <v>24175</v>
      </c>
      <c r="F59" s="43">
        <f t="shared" si="4"/>
        <v>73.5</v>
      </c>
    </row>
    <row r="60" spans="2:6" s="37" customFormat="1" ht="15" hidden="1" customHeight="1">
      <c r="B60" s="5" t="s">
        <v>13</v>
      </c>
      <c r="C60" s="49">
        <v>1551</v>
      </c>
      <c r="D60" s="49">
        <v>15681</v>
      </c>
      <c r="E60" s="49">
        <v>12574</v>
      </c>
      <c r="F60" s="43">
        <f t="shared" si="4"/>
        <v>80.2</v>
      </c>
    </row>
    <row r="61" spans="2:6" s="38" customFormat="1" ht="17.25" hidden="1" customHeight="1">
      <c r="B61" s="16" t="s">
        <v>18</v>
      </c>
      <c r="C61" s="45">
        <v>12356</v>
      </c>
      <c r="D61" s="45">
        <v>117822</v>
      </c>
      <c r="E61" s="45">
        <v>92003</v>
      </c>
      <c r="F61" s="48">
        <v>78.099999999999994</v>
      </c>
    </row>
    <row r="62" spans="2:6" s="38" customFormat="1" ht="17.25" hidden="1" customHeight="1">
      <c r="B62" s="16" t="s">
        <v>26</v>
      </c>
      <c r="C62" s="45">
        <v>12067</v>
      </c>
      <c r="D62" s="45">
        <v>106207</v>
      </c>
      <c r="E62" s="45">
        <v>82213</v>
      </c>
      <c r="F62" s="48">
        <f>E62/D62*100</f>
        <v>77.408268758179773</v>
      </c>
    </row>
    <row r="63" spans="2:6" s="38" customFormat="1" ht="17.25" hidden="1" customHeight="1">
      <c r="B63" s="16" t="s">
        <v>27</v>
      </c>
      <c r="C63" s="45">
        <v>11620</v>
      </c>
      <c r="D63" s="45">
        <v>92538</v>
      </c>
      <c r="E63" s="45">
        <v>69869</v>
      </c>
      <c r="F63" s="48">
        <f>E63/D63*100</f>
        <v>75.503036590373682</v>
      </c>
    </row>
    <row r="64" spans="2:6" s="38" customFormat="1" ht="17.25" customHeight="1">
      <c r="B64" s="16" t="s">
        <v>28</v>
      </c>
      <c r="C64" s="45">
        <v>11303</v>
      </c>
      <c r="D64" s="45">
        <v>97264</v>
      </c>
      <c r="E64" s="45">
        <v>72368</v>
      </c>
      <c r="F64" s="48">
        <f t="shared" ref="F64:F80" si="5">ROUND(E64/D64*100,1)</f>
        <v>74.400000000000006</v>
      </c>
    </row>
    <row r="65" spans="2:6" s="38" customFormat="1" ht="17.25" customHeight="1">
      <c r="B65" s="16" t="s">
        <v>29</v>
      </c>
      <c r="C65" s="45">
        <v>11330</v>
      </c>
      <c r="D65" s="45">
        <v>104009</v>
      </c>
      <c r="E65" s="45">
        <v>75145</v>
      </c>
      <c r="F65" s="48">
        <f t="shared" si="5"/>
        <v>72.2</v>
      </c>
    </row>
    <row r="66" spans="2:6" s="38" customFormat="1" ht="17.25" customHeight="1">
      <c r="B66" s="16" t="s">
        <v>30</v>
      </c>
      <c r="C66" s="45">
        <v>10656</v>
      </c>
      <c r="D66" s="45">
        <v>98787</v>
      </c>
      <c r="E66" s="45">
        <v>70039</v>
      </c>
      <c r="F66" s="48">
        <f t="shared" si="5"/>
        <v>70.900000000000006</v>
      </c>
    </row>
    <row r="67" spans="2:6" s="38" customFormat="1" ht="17.25" customHeight="1">
      <c r="B67" s="16" t="s">
        <v>35</v>
      </c>
      <c r="C67" s="45">
        <v>10425</v>
      </c>
      <c r="D67" s="45">
        <v>92432</v>
      </c>
      <c r="E67" s="45">
        <v>65240</v>
      </c>
      <c r="F67" s="48">
        <f t="shared" si="5"/>
        <v>70.599999999999994</v>
      </c>
    </row>
    <row r="68" spans="2:6" s="38" customFormat="1" ht="17.25" customHeight="1">
      <c r="B68" s="16" t="s">
        <v>36</v>
      </c>
      <c r="C68" s="45">
        <v>10332</v>
      </c>
      <c r="D68" s="45">
        <v>87404</v>
      </c>
      <c r="E68" s="45">
        <v>62272</v>
      </c>
      <c r="F68" s="48">
        <f t="shared" si="5"/>
        <v>71.2</v>
      </c>
    </row>
    <row r="69" spans="2:6" s="38" customFormat="1" ht="17.25" customHeight="1">
      <c r="B69" s="16" t="s">
        <v>37</v>
      </c>
      <c r="C69" s="45">
        <v>9975</v>
      </c>
      <c r="D69" s="45">
        <v>82446</v>
      </c>
      <c r="E69" s="45">
        <v>60002</v>
      </c>
      <c r="F69" s="48">
        <f t="shared" si="5"/>
        <v>72.8</v>
      </c>
    </row>
    <row r="70" spans="2:6" s="38" customFormat="1" ht="17.25" customHeight="1">
      <c r="B70" s="16" t="s">
        <v>38</v>
      </c>
      <c r="C70" s="45">
        <v>9416</v>
      </c>
      <c r="D70" s="45">
        <v>76996</v>
      </c>
      <c r="E70" s="45">
        <v>57223</v>
      </c>
      <c r="F70" s="48">
        <f t="shared" si="5"/>
        <v>74.3</v>
      </c>
    </row>
    <row r="71" spans="2:6" s="38" customFormat="1" ht="17.25" customHeight="1">
      <c r="B71" s="16" t="s">
        <v>39</v>
      </c>
      <c r="C71" s="45">
        <v>9058</v>
      </c>
      <c r="D71" s="45">
        <v>73483</v>
      </c>
      <c r="E71" s="45">
        <v>54375</v>
      </c>
      <c r="F71" s="48">
        <f t="shared" si="5"/>
        <v>74</v>
      </c>
    </row>
    <row r="72" spans="2:6" s="38" customFormat="1" ht="17.25" customHeight="1">
      <c r="B72" s="16" t="s">
        <v>40</v>
      </c>
      <c r="C72" s="45">
        <v>8456</v>
      </c>
      <c r="D72" s="45">
        <v>66504</v>
      </c>
      <c r="E72" s="45">
        <v>50791</v>
      </c>
      <c r="F72" s="48">
        <f t="shared" si="5"/>
        <v>76.400000000000006</v>
      </c>
    </row>
    <row r="73" spans="2:6" s="38" customFormat="1" ht="17.25" customHeight="1">
      <c r="B73" s="16" t="s">
        <v>41</v>
      </c>
      <c r="C73" s="45">
        <v>8192</v>
      </c>
      <c r="D73" s="45">
        <v>61953</v>
      </c>
      <c r="E73" s="45">
        <v>47539</v>
      </c>
      <c r="F73" s="48">
        <f t="shared" si="5"/>
        <v>76.7</v>
      </c>
    </row>
    <row r="74" spans="2:6" s="38" customFormat="1" ht="17.25" customHeight="1">
      <c r="B74" s="16" t="s">
        <v>42</v>
      </c>
      <c r="C74" s="45">
        <v>7995</v>
      </c>
      <c r="D74" s="45">
        <v>59347</v>
      </c>
      <c r="E74" s="45">
        <v>45708</v>
      </c>
      <c r="F74" s="48">
        <f t="shared" si="5"/>
        <v>77</v>
      </c>
    </row>
    <row r="75" spans="2:6" s="38" customFormat="1" ht="17.25" customHeight="1">
      <c r="B75" s="16" t="s">
        <v>44</v>
      </c>
      <c r="C75" s="45">
        <v>7812</v>
      </c>
      <c r="D75" s="45">
        <v>56468</v>
      </c>
      <c r="E75" s="45">
        <v>44346</v>
      </c>
      <c r="F75" s="48">
        <f t="shared" si="5"/>
        <v>78.5</v>
      </c>
    </row>
    <row r="76" spans="2:6" s="38" customFormat="1" ht="17.25" customHeight="1">
      <c r="B76" s="16" t="s">
        <v>46</v>
      </c>
      <c r="C76" s="45">
        <v>7708</v>
      </c>
      <c r="D76" s="45">
        <v>54775</v>
      </c>
      <c r="E76" s="45">
        <v>44502</v>
      </c>
      <c r="F76" s="48">
        <f t="shared" si="5"/>
        <v>81.2</v>
      </c>
    </row>
    <row r="77" spans="2:6" s="38" customFormat="1" ht="17.25" customHeight="1">
      <c r="B77" s="16" t="s">
        <v>47</v>
      </c>
      <c r="C77" s="45">
        <v>7743</v>
      </c>
      <c r="D77" s="45">
        <v>54420</v>
      </c>
      <c r="E77" s="45">
        <v>44615</v>
      </c>
      <c r="F77" s="48">
        <f t="shared" si="5"/>
        <v>82</v>
      </c>
    </row>
    <row r="78" spans="2:6" s="38" customFormat="1" ht="17.25" customHeight="1">
      <c r="B78" s="16" t="s">
        <v>48</v>
      </c>
      <c r="C78" s="45">
        <v>7521</v>
      </c>
      <c r="D78" s="45">
        <v>53553</v>
      </c>
      <c r="E78" s="45">
        <v>44525</v>
      </c>
      <c r="F78" s="48">
        <f t="shared" ref="F78:F79" si="6">ROUND(E78/D78*100,1)</f>
        <v>83.1</v>
      </c>
    </row>
    <row r="79" spans="2:6" s="38" customFormat="1" ht="17.25" customHeight="1">
      <c r="B79" s="16" t="s">
        <v>49</v>
      </c>
      <c r="C79" s="45">
        <v>7490</v>
      </c>
      <c r="D79" s="45">
        <v>53171</v>
      </c>
      <c r="E79" s="45">
        <v>44649</v>
      </c>
      <c r="F79" s="48">
        <f t="shared" si="6"/>
        <v>84</v>
      </c>
    </row>
    <row r="80" spans="2:6" s="38" customFormat="1" ht="17.25" customHeight="1">
      <c r="B80" s="16" t="s">
        <v>50</v>
      </c>
      <c r="C80" s="45">
        <v>7392</v>
      </c>
      <c r="D80" s="45">
        <v>52726</v>
      </c>
      <c r="E80" s="45">
        <v>44547</v>
      </c>
      <c r="F80" s="48">
        <f t="shared" si="5"/>
        <v>84.5</v>
      </c>
    </row>
    <row r="81" spans="2:6" s="37" customFormat="1" ht="17.25" customHeight="1">
      <c r="B81" s="27" t="s">
        <v>43</v>
      </c>
      <c r="C81" s="30"/>
      <c r="D81" s="30"/>
      <c r="E81" s="30"/>
      <c r="F81" s="29"/>
    </row>
  </sheetData>
  <mergeCells count="4">
    <mergeCell ref="D3:F3"/>
    <mergeCell ref="G3:G4"/>
    <mergeCell ref="H3:J3"/>
    <mergeCell ref="K3:K4"/>
  </mergeCells>
  <phoneticPr fontId="4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&amp;R14.厚      生</oddHeader>
    <oddFooter>&amp;C&amp;"ＭＳ Ｐゴシック,標準"-86-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BBE31-F1A8-45FC-8E34-A61EE892577E}">
  <dimension ref="A1:J87"/>
  <sheetViews>
    <sheetView showGridLines="0" zoomScaleNormal="100" workbookViewId="0">
      <selection activeCell="C70" sqref="C70"/>
    </sheetView>
  </sheetViews>
  <sheetFormatPr defaultColWidth="8" defaultRowHeight="13.5"/>
  <cols>
    <col min="1" max="1" width="1.625" style="26" customWidth="1"/>
    <col min="2" max="2" width="13.75" style="26" customWidth="1"/>
    <col min="3" max="6" width="18.125" style="26" customWidth="1"/>
    <col min="7" max="9" width="7.5" style="26" bestFit="1" customWidth="1"/>
    <col min="10" max="10" width="11.5" style="66" bestFit="1" customWidth="1"/>
    <col min="11" max="16384" width="8" style="26"/>
  </cols>
  <sheetData>
    <row r="1" spans="1:10" ht="30" customHeight="1">
      <c r="A1" s="1" t="s">
        <v>88</v>
      </c>
      <c r="C1" s="28"/>
      <c r="D1" s="28"/>
      <c r="E1" s="28"/>
      <c r="F1" s="28"/>
      <c r="G1" s="28"/>
      <c r="H1" s="28"/>
      <c r="I1" s="28"/>
    </row>
    <row r="2" spans="1:10" ht="7.5" customHeight="1">
      <c r="A2" s="1"/>
      <c r="C2" s="28"/>
      <c r="D2" s="28"/>
      <c r="E2" s="28"/>
      <c r="F2" s="28"/>
      <c r="G2" s="28"/>
      <c r="H2" s="28"/>
      <c r="I2" s="28"/>
    </row>
    <row r="3" spans="1:10" ht="22.5" customHeight="1">
      <c r="A3" s="26">
        <v>1</v>
      </c>
      <c r="B3" s="67" t="s">
        <v>89</v>
      </c>
      <c r="C3" s="28"/>
      <c r="D3" s="28"/>
      <c r="E3" s="28"/>
      <c r="F3" s="68" t="s">
        <v>90</v>
      </c>
      <c r="G3" s="28"/>
      <c r="H3" s="28"/>
      <c r="I3" s="28"/>
    </row>
    <row r="4" spans="1:10" s="37" customFormat="1" ht="18.75" customHeight="1">
      <c r="B4" s="12" t="s">
        <v>17</v>
      </c>
      <c r="C4" s="51" t="s">
        <v>91</v>
      </c>
      <c r="D4" s="51" t="s">
        <v>92</v>
      </c>
      <c r="E4" s="51" t="s">
        <v>93</v>
      </c>
      <c r="F4" s="69" t="s">
        <v>94</v>
      </c>
    </row>
    <row r="5" spans="1:10" s="38" customFormat="1" ht="15" hidden="1" customHeight="1">
      <c r="B5" s="15" t="s">
        <v>95</v>
      </c>
      <c r="C5" s="70">
        <f t="shared" ref="C5:C25" si="0">SUM(D5:F5)</f>
        <v>26490</v>
      </c>
      <c r="D5" s="70">
        <f>SUM(D6:D9)</f>
        <v>22633</v>
      </c>
      <c r="E5" s="70">
        <f>SUM(E6:E9)</f>
        <v>1195</v>
      </c>
      <c r="F5" s="39">
        <f>SUM(F6:F9)</f>
        <v>2662</v>
      </c>
    </row>
    <row r="6" spans="1:10" s="37" customFormat="1" ht="15" hidden="1" customHeight="1">
      <c r="B6" s="5" t="s">
        <v>10</v>
      </c>
      <c r="C6" s="71">
        <f t="shared" si="0"/>
        <v>7570</v>
      </c>
      <c r="D6" s="71">
        <v>6404</v>
      </c>
      <c r="E6" s="72">
        <v>269</v>
      </c>
      <c r="F6" s="73">
        <v>897</v>
      </c>
    </row>
    <row r="7" spans="1:10" s="37" customFormat="1" ht="15" hidden="1" customHeight="1">
      <c r="B7" s="5" t="s">
        <v>11</v>
      </c>
      <c r="C7" s="71">
        <f t="shared" si="0"/>
        <v>8710</v>
      </c>
      <c r="D7" s="71">
        <v>7402</v>
      </c>
      <c r="E7" s="72">
        <v>521</v>
      </c>
      <c r="F7" s="73">
        <v>787</v>
      </c>
    </row>
    <row r="8" spans="1:10" s="37" customFormat="1" ht="15" hidden="1" customHeight="1">
      <c r="B8" s="5" t="s">
        <v>12</v>
      </c>
      <c r="C8" s="71">
        <f t="shared" si="0"/>
        <v>6527</v>
      </c>
      <c r="D8" s="71">
        <v>5607</v>
      </c>
      <c r="E8" s="72">
        <v>258</v>
      </c>
      <c r="F8" s="73">
        <v>662</v>
      </c>
    </row>
    <row r="9" spans="1:10" s="37" customFormat="1" ht="15" hidden="1" customHeight="1">
      <c r="B9" s="8" t="s">
        <v>13</v>
      </c>
      <c r="C9" s="74">
        <f t="shared" si="0"/>
        <v>3683</v>
      </c>
      <c r="D9" s="74">
        <v>3220</v>
      </c>
      <c r="E9" s="75">
        <v>147</v>
      </c>
      <c r="F9" s="76">
        <v>316</v>
      </c>
    </row>
    <row r="10" spans="1:10" s="38" customFormat="1" ht="15" hidden="1" customHeight="1">
      <c r="B10" s="15" t="s">
        <v>96</v>
      </c>
      <c r="C10" s="70">
        <f t="shared" si="0"/>
        <v>27487</v>
      </c>
      <c r="D10" s="70">
        <f>SUM(D11:D14)</f>
        <v>23164</v>
      </c>
      <c r="E10" s="70">
        <f>SUM(E11:E14)</f>
        <v>1380</v>
      </c>
      <c r="F10" s="39">
        <f>SUM(F11:F14)</f>
        <v>2943</v>
      </c>
    </row>
    <row r="11" spans="1:10" ht="14.1" hidden="1" customHeight="1">
      <c r="B11" s="5" t="s">
        <v>10</v>
      </c>
      <c r="C11" s="71">
        <f t="shared" si="0"/>
        <v>7774</v>
      </c>
      <c r="D11" s="71">
        <v>6498</v>
      </c>
      <c r="E11" s="72">
        <v>309</v>
      </c>
      <c r="F11" s="73">
        <v>967</v>
      </c>
      <c r="J11" s="26"/>
    </row>
    <row r="12" spans="1:10" ht="14.1" hidden="1" customHeight="1">
      <c r="B12" s="5" t="s">
        <v>11</v>
      </c>
      <c r="C12" s="71">
        <f t="shared" si="0"/>
        <v>9102</v>
      </c>
      <c r="D12" s="71">
        <v>7626</v>
      </c>
      <c r="E12" s="72">
        <v>593</v>
      </c>
      <c r="F12" s="73">
        <v>883</v>
      </c>
      <c r="J12" s="26"/>
    </row>
    <row r="13" spans="1:10" ht="14.1" hidden="1" customHeight="1">
      <c r="B13" s="5" t="s">
        <v>12</v>
      </c>
      <c r="C13" s="71">
        <f t="shared" si="0"/>
        <v>6824</v>
      </c>
      <c r="D13" s="71">
        <v>5759</v>
      </c>
      <c r="E13" s="72">
        <v>311</v>
      </c>
      <c r="F13" s="73">
        <v>754</v>
      </c>
      <c r="J13" s="26"/>
    </row>
    <row r="14" spans="1:10" ht="14.1" hidden="1" customHeight="1">
      <c r="B14" s="8" t="s">
        <v>13</v>
      </c>
      <c r="C14" s="74">
        <f t="shared" si="0"/>
        <v>3787</v>
      </c>
      <c r="D14" s="74">
        <v>3281</v>
      </c>
      <c r="E14" s="75">
        <v>167</v>
      </c>
      <c r="F14" s="76">
        <v>339</v>
      </c>
      <c r="J14" s="26"/>
    </row>
    <row r="15" spans="1:10" ht="15" hidden="1" customHeight="1">
      <c r="B15" s="15" t="s">
        <v>97</v>
      </c>
      <c r="C15" s="70">
        <f t="shared" si="0"/>
        <v>28008</v>
      </c>
      <c r="D15" s="70">
        <f>SUM(D16:D19)</f>
        <v>23569</v>
      </c>
      <c r="E15" s="70">
        <f>SUM(E16:E19)</f>
        <v>1401</v>
      </c>
      <c r="F15" s="39">
        <f>SUM(F16:F19)</f>
        <v>3038</v>
      </c>
      <c r="J15" s="26"/>
    </row>
    <row r="16" spans="1:10" ht="14.1" hidden="1" customHeight="1">
      <c r="B16" s="5" t="s">
        <v>10</v>
      </c>
      <c r="C16" s="71">
        <f t="shared" si="0"/>
        <v>7875</v>
      </c>
      <c r="D16" s="71">
        <v>6552</v>
      </c>
      <c r="E16" s="72">
        <v>315</v>
      </c>
      <c r="F16" s="73">
        <v>1008</v>
      </c>
      <c r="J16" s="26"/>
    </row>
    <row r="17" spans="2:10" ht="14.1" hidden="1" customHeight="1">
      <c r="B17" s="5" t="s">
        <v>11</v>
      </c>
      <c r="C17" s="71">
        <f t="shared" si="0"/>
        <v>9308</v>
      </c>
      <c r="D17" s="71">
        <v>7785</v>
      </c>
      <c r="E17" s="72">
        <v>602</v>
      </c>
      <c r="F17" s="73">
        <v>921</v>
      </c>
      <c r="J17" s="26"/>
    </row>
    <row r="18" spans="2:10" ht="14.1" hidden="1" customHeight="1">
      <c r="B18" s="5" t="s">
        <v>12</v>
      </c>
      <c r="C18" s="71">
        <f t="shared" si="0"/>
        <v>6941</v>
      </c>
      <c r="D18" s="71">
        <v>5882</v>
      </c>
      <c r="E18" s="72">
        <v>314</v>
      </c>
      <c r="F18" s="73">
        <v>745</v>
      </c>
      <c r="J18" s="26"/>
    </row>
    <row r="19" spans="2:10" ht="14.1" hidden="1" customHeight="1">
      <c r="B19" s="8" t="s">
        <v>13</v>
      </c>
      <c r="C19" s="74">
        <f t="shared" si="0"/>
        <v>3884</v>
      </c>
      <c r="D19" s="74">
        <v>3350</v>
      </c>
      <c r="E19" s="75">
        <v>170</v>
      </c>
      <c r="F19" s="76">
        <v>364</v>
      </c>
      <c r="J19" s="26"/>
    </row>
    <row r="20" spans="2:10" ht="17.25" hidden="1" customHeight="1">
      <c r="B20" s="15" t="s">
        <v>98</v>
      </c>
      <c r="C20" s="70">
        <f>SUM(D20:F20)</f>
        <v>28348</v>
      </c>
      <c r="D20" s="70">
        <f>SUM(D21:D24)</f>
        <v>23827</v>
      </c>
      <c r="E20" s="70">
        <f>SUM(E21:E24)</f>
        <v>1414</v>
      </c>
      <c r="F20" s="39">
        <f>SUM(F21:F24)</f>
        <v>3107</v>
      </c>
      <c r="J20" s="26"/>
    </row>
    <row r="21" spans="2:10" ht="17.25" hidden="1" customHeight="1">
      <c r="B21" s="5" t="s">
        <v>10</v>
      </c>
      <c r="C21" s="71">
        <f t="shared" si="0"/>
        <v>7962</v>
      </c>
      <c r="D21" s="71">
        <v>6626</v>
      </c>
      <c r="E21" s="72">
        <v>320</v>
      </c>
      <c r="F21" s="73">
        <v>1016</v>
      </c>
      <c r="J21" s="26"/>
    </row>
    <row r="22" spans="2:10" ht="17.25" hidden="1" customHeight="1">
      <c r="B22" s="5" t="s">
        <v>11</v>
      </c>
      <c r="C22" s="71">
        <f t="shared" si="0"/>
        <v>9420</v>
      </c>
      <c r="D22" s="71">
        <v>7875</v>
      </c>
      <c r="E22" s="72">
        <v>597</v>
      </c>
      <c r="F22" s="73">
        <v>948</v>
      </c>
      <c r="J22" s="26"/>
    </row>
    <row r="23" spans="2:10" ht="17.25" hidden="1" customHeight="1">
      <c r="B23" s="5" t="s">
        <v>12</v>
      </c>
      <c r="C23" s="71">
        <f t="shared" si="0"/>
        <v>7035</v>
      </c>
      <c r="D23" s="71">
        <v>5946</v>
      </c>
      <c r="E23" s="72">
        <v>318</v>
      </c>
      <c r="F23" s="73">
        <v>771</v>
      </c>
      <c r="J23" s="26"/>
    </row>
    <row r="24" spans="2:10" ht="17.25" hidden="1" customHeight="1">
      <c r="B24" s="8" t="s">
        <v>13</v>
      </c>
      <c r="C24" s="74">
        <f t="shared" si="0"/>
        <v>3931</v>
      </c>
      <c r="D24" s="74">
        <v>3380</v>
      </c>
      <c r="E24" s="75">
        <v>179</v>
      </c>
      <c r="F24" s="76">
        <v>372</v>
      </c>
      <c r="J24" s="26"/>
    </row>
    <row r="25" spans="2:10" ht="17.25" hidden="1" customHeight="1">
      <c r="B25" s="16" t="s">
        <v>26</v>
      </c>
      <c r="C25" s="77">
        <f t="shared" si="0"/>
        <v>28710</v>
      </c>
      <c r="D25" s="77">
        <v>24083</v>
      </c>
      <c r="E25" s="77">
        <v>1426</v>
      </c>
      <c r="F25" s="45">
        <v>3201</v>
      </c>
      <c r="J25" s="26"/>
    </row>
    <row r="26" spans="2:10" ht="17.25" customHeight="1">
      <c r="B26" s="16" t="s">
        <v>27</v>
      </c>
      <c r="C26" s="77">
        <f>SUM(D26:F26)</f>
        <v>29460</v>
      </c>
      <c r="D26" s="77">
        <v>24711</v>
      </c>
      <c r="E26" s="77">
        <v>1440</v>
      </c>
      <c r="F26" s="45">
        <v>3309</v>
      </c>
      <c r="J26" s="26"/>
    </row>
    <row r="27" spans="2:10" ht="17.25" customHeight="1">
      <c r="B27" s="16" t="s">
        <v>28</v>
      </c>
      <c r="C27" s="77">
        <f>SUM(D27:F27)</f>
        <v>30310</v>
      </c>
      <c r="D27" s="77">
        <v>25442</v>
      </c>
      <c r="E27" s="77">
        <v>1478</v>
      </c>
      <c r="F27" s="45">
        <v>3390</v>
      </c>
      <c r="J27" s="26"/>
    </row>
    <row r="28" spans="2:10" ht="17.25" customHeight="1">
      <c r="B28" s="16" t="s">
        <v>29</v>
      </c>
      <c r="C28" s="77">
        <v>31315</v>
      </c>
      <c r="D28" s="77">
        <v>26574</v>
      </c>
      <c r="E28" s="77">
        <v>1332</v>
      </c>
      <c r="F28" s="45">
        <v>3409</v>
      </c>
      <c r="J28" s="26"/>
    </row>
    <row r="29" spans="2:10" ht="17.25" customHeight="1">
      <c r="B29" s="16" t="s">
        <v>30</v>
      </c>
      <c r="C29" s="77">
        <f>SUM(D29:F29)</f>
        <v>32037</v>
      </c>
      <c r="D29" s="77">
        <v>27139</v>
      </c>
      <c r="E29" s="77">
        <v>1375</v>
      </c>
      <c r="F29" s="45">
        <v>3523</v>
      </c>
      <c r="J29" s="26"/>
    </row>
    <row r="30" spans="2:10" ht="17.25" customHeight="1">
      <c r="B30" s="16" t="s">
        <v>35</v>
      </c>
      <c r="C30" s="77">
        <v>32597</v>
      </c>
      <c r="D30" s="77">
        <v>27589</v>
      </c>
      <c r="E30" s="77">
        <v>1401</v>
      </c>
      <c r="F30" s="45">
        <v>3607</v>
      </c>
      <c r="J30" s="26"/>
    </row>
    <row r="31" spans="2:10" ht="17.25" customHeight="1">
      <c r="B31" s="16" t="s">
        <v>36</v>
      </c>
      <c r="C31" s="77">
        <f>SUM(D31:F31)</f>
        <v>33298</v>
      </c>
      <c r="D31" s="77">
        <v>28078</v>
      </c>
      <c r="E31" s="77">
        <v>1451</v>
      </c>
      <c r="F31" s="45">
        <v>3769</v>
      </c>
      <c r="J31" s="26"/>
    </row>
    <row r="32" spans="2:10" ht="17.25" customHeight="1">
      <c r="B32" s="16" t="s">
        <v>37</v>
      </c>
      <c r="C32" s="77">
        <f>SUM(D32:F32)</f>
        <v>33462</v>
      </c>
      <c r="D32" s="77">
        <v>28123</v>
      </c>
      <c r="E32" s="77">
        <v>1467</v>
      </c>
      <c r="F32" s="45">
        <v>3872</v>
      </c>
      <c r="J32" s="26"/>
    </row>
    <row r="33" spans="1:10" ht="17.25" customHeight="1">
      <c r="B33" s="16" t="s">
        <v>38</v>
      </c>
      <c r="C33" s="77">
        <v>33835</v>
      </c>
      <c r="D33" s="77">
        <v>28417</v>
      </c>
      <c r="E33" s="77">
        <v>1486</v>
      </c>
      <c r="F33" s="45">
        <v>3932</v>
      </c>
      <c r="J33" s="26"/>
    </row>
    <row r="34" spans="1:10" ht="17.25" customHeight="1">
      <c r="B34" s="16" t="s">
        <v>39</v>
      </c>
      <c r="C34" s="77">
        <v>34217</v>
      </c>
      <c r="D34" s="77">
        <v>28678</v>
      </c>
      <c r="E34" s="77">
        <v>1539</v>
      </c>
      <c r="F34" s="45">
        <v>4000</v>
      </c>
      <c r="J34" s="26"/>
    </row>
    <row r="35" spans="1:10" ht="17.25" customHeight="1">
      <c r="B35" s="16" t="s">
        <v>40</v>
      </c>
      <c r="C35" s="77">
        <v>34212</v>
      </c>
      <c r="D35" s="77">
        <v>28509</v>
      </c>
      <c r="E35" s="77">
        <v>1571</v>
      </c>
      <c r="F35" s="45">
        <v>4072</v>
      </c>
      <c r="J35" s="26"/>
    </row>
    <row r="36" spans="1:10" ht="17.25" customHeight="1">
      <c r="B36" s="16" t="s">
        <v>41</v>
      </c>
      <c r="C36" s="77">
        <v>34608</v>
      </c>
      <c r="D36" s="77">
        <v>28829</v>
      </c>
      <c r="E36" s="77">
        <v>1618</v>
      </c>
      <c r="F36" s="45">
        <v>4161</v>
      </c>
      <c r="J36" s="26"/>
    </row>
    <row r="37" spans="1:10" ht="17.25" customHeight="1">
      <c r="B37" s="16" t="s">
        <v>42</v>
      </c>
      <c r="C37" s="77">
        <v>34570</v>
      </c>
      <c r="D37" s="77">
        <v>28696</v>
      </c>
      <c r="E37" s="77">
        <v>1657</v>
      </c>
      <c r="F37" s="45">
        <v>4217</v>
      </c>
      <c r="J37" s="26"/>
    </row>
    <row r="38" spans="1:10" ht="17.25" customHeight="1">
      <c r="B38" s="16" t="s">
        <v>44</v>
      </c>
      <c r="C38" s="77">
        <v>34351</v>
      </c>
      <c r="D38" s="77">
        <v>28452</v>
      </c>
      <c r="E38" s="77">
        <v>1693</v>
      </c>
      <c r="F38" s="45">
        <v>4206</v>
      </c>
      <c r="J38" s="26"/>
    </row>
    <row r="39" spans="1:10" ht="17.25" customHeight="1">
      <c r="B39" s="16" t="s">
        <v>46</v>
      </c>
      <c r="C39" s="77">
        <v>34533</v>
      </c>
      <c r="D39" s="77">
        <v>28515</v>
      </c>
      <c r="E39" s="77">
        <v>1737</v>
      </c>
      <c r="F39" s="45">
        <v>4281</v>
      </c>
      <c r="J39" s="26"/>
    </row>
    <row r="40" spans="1:10" ht="17.25" customHeight="1">
      <c r="B40" s="16" t="s">
        <v>47</v>
      </c>
      <c r="C40" s="77">
        <v>34321</v>
      </c>
      <c r="D40" s="77">
        <v>28217</v>
      </c>
      <c r="E40" s="77">
        <v>1792</v>
      </c>
      <c r="F40" s="45">
        <v>4312</v>
      </c>
      <c r="J40" s="26"/>
    </row>
    <row r="41" spans="1:10" ht="17.25" customHeight="1">
      <c r="B41" s="16" t="s">
        <v>48</v>
      </c>
      <c r="C41" s="77">
        <v>34062</v>
      </c>
      <c r="D41" s="77">
        <v>27882</v>
      </c>
      <c r="E41" s="77">
        <v>1844</v>
      </c>
      <c r="F41" s="45">
        <v>4336</v>
      </c>
      <c r="J41" s="26"/>
    </row>
    <row r="42" spans="1:10" ht="17.25" customHeight="1">
      <c r="B42" s="16" t="s">
        <v>49</v>
      </c>
      <c r="C42" s="77">
        <v>34096</v>
      </c>
      <c r="D42" s="77">
        <v>27783</v>
      </c>
      <c r="E42" s="77">
        <v>1929</v>
      </c>
      <c r="F42" s="45">
        <v>4384</v>
      </c>
      <c r="J42" s="26"/>
    </row>
    <row r="43" spans="1:10" ht="17.25" customHeight="1">
      <c r="B43" s="16" t="s">
        <v>50</v>
      </c>
      <c r="C43" s="77">
        <v>33877</v>
      </c>
      <c r="D43" s="77">
        <v>27445</v>
      </c>
      <c r="E43" s="77">
        <v>1968</v>
      </c>
      <c r="F43" s="45">
        <v>4464</v>
      </c>
      <c r="J43" s="26"/>
    </row>
    <row r="44" spans="1:10" ht="17.25" customHeight="1">
      <c r="B44" s="78" t="s">
        <v>99</v>
      </c>
      <c r="C44" s="79"/>
      <c r="D44" s="79"/>
      <c r="E44" s="80"/>
      <c r="F44" s="81"/>
      <c r="G44" s="82"/>
      <c r="J44" s="26"/>
    </row>
    <row r="45" spans="1:10" ht="7.5" customHeight="1">
      <c r="B45" s="83"/>
      <c r="C45" s="79"/>
      <c r="D45" s="79"/>
      <c r="E45" s="80"/>
      <c r="F45" s="81"/>
      <c r="G45" s="82"/>
      <c r="J45" s="26"/>
    </row>
    <row r="46" spans="1:10" ht="22.5" customHeight="1">
      <c r="A46" s="26">
        <v>2</v>
      </c>
      <c r="B46" s="67" t="s">
        <v>100</v>
      </c>
      <c r="C46" s="28"/>
      <c r="D46" s="28"/>
      <c r="E46" s="28"/>
      <c r="F46" s="68" t="s">
        <v>101</v>
      </c>
      <c r="G46" s="66"/>
      <c r="J46" s="26"/>
    </row>
    <row r="47" spans="1:10" s="37" customFormat="1" ht="18.75" customHeight="1">
      <c r="B47" s="12" t="s">
        <v>17</v>
      </c>
      <c r="C47" s="51" t="s">
        <v>91</v>
      </c>
      <c r="D47" s="51" t="s">
        <v>92</v>
      </c>
      <c r="E47" s="51" t="s">
        <v>93</v>
      </c>
      <c r="F47" s="69" t="s">
        <v>94</v>
      </c>
    </row>
    <row r="48" spans="1:10" s="38" customFormat="1" ht="14.25" hidden="1" customHeight="1">
      <c r="B48" s="15" t="s">
        <v>95</v>
      </c>
      <c r="C48" s="70">
        <f t="shared" ref="C48:C68" si="1">SUM(D48:F48)</f>
        <v>25390657200</v>
      </c>
      <c r="D48" s="70">
        <f>SUM(D49:D52)</f>
        <v>21881262700</v>
      </c>
      <c r="E48" s="70">
        <f>SUM(E49:E52)</f>
        <v>1172056000</v>
      </c>
      <c r="F48" s="39">
        <f>SUM(F49:F52)</f>
        <v>2337338500</v>
      </c>
    </row>
    <row r="49" spans="2:10" s="37" customFormat="1" ht="14.25" hidden="1" customHeight="1">
      <c r="B49" s="5" t="s">
        <v>10</v>
      </c>
      <c r="C49" s="71">
        <f t="shared" si="1"/>
        <v>7322754700</v>
      </c>
      <c r="D49" s="71">
        <v>6169375700</v>
      </c>
      <c r="E49" s="84">
        <v>276354400</v>
      </c>
      <c r="F49" s="85">
        <v>877024600</v>
      </c>
    </row>
    <row r="50" spans="2:10" s="37" customFormat="1" ht="14.25" hidden="1" customHeight="1">
      <c r="B50" s="5" t="s">
        <v>11</v>
      </c>
      <c r="C50" s="71">
        <f t="shared" si="1"/>
        <v>8175282100</v>
      </c>
      <c r="D50" s="71">
        <v>7019346300</v>
      </c>
      <c r="E50" s="84">
        <v>497878300</v>
      </c>
      <c r="F50" s="85">
        <v>658057500</v>
      </c>
    </row>
    <row r="51" spans="2:10" s="37" customFormat="1" ht="14.25" hidden="1" customHeight="1">
      <c r="B51" s="5" t="s">
        <v>12</v>
      </c>
      <c r="C51" s="71">
        <f t="shared" si="1"/>
        <v>6740186900</v>
      </c>
      <c r="D51" s="71">
        <v>5904305900</v>
      </c>
      <c r="E51" s="84">
        <v>259383300</v>
      </c>
      <c r="F51" s="85">
        <v>576497700</v>
      </c>
    </row>
    <row r="52" spans="2:10" s="37" customFormat="1" ht="14.25" hidden="1" customHeight="1">
      <c r="B52" s="8" t="s">
        <v>13</v>
      </c>
      <c r="C52" s="74">
        <f t="shared" si="1"/>
        <v>3152433500</v>
      </c>
      <c r="D52" s="74">
        <v>2788234800</v>
      </c>
      <c r="E52" s="86">
        <v>138440000</v>
      </c>
      <c r="F52" s="87">
        <v>225758700</v>
      </c>
    </row>
    <row r="53" spans="2:10" s="38" customFormat="1" ht="15.75" hidden="1" customHeight="1">
      <c r="B53" s="15" t="s">
        <v>96</v>
      </c>
      <c r="C53" s="70">
        <f t="shared" si="1"/>
        <v>26635216000</v>
      </c>
      <c r="D53" s="70">
        <f>SUM(D54:D57)</f>
        <v>22771519100</v>
      </c>
      <c r="E53" s="70">
        <f>SUM(E54:E57)</f>
        <v>1324330300</v>
      </c>
      <c r="F53" s="39">
        <f>SUM(F54:F57)</f>
        <v>2539366600</v>
      </c>
    </row>
    <row r="54" spans="2:10" ht="14.1" hidden="1" customHeight="1">
      <c r="B54" s="5" t="s">
        <v>10</v>
      </c>
      <c r="C54" s="71">
        <f t="shared" si="1"/>
        <v>7549619300</v>
      </c>
      <c r="D54" s="71">
        <v>6318668600</v>
      </c>
      <c r="E54" s="84">
        <v>306779400</v>
      </c>
      <c r="F54" s="85">
        <v>924171300</v>
      </c>
      <c r="J54" s="26"/>
    </row>
    <row r="55" spans="2:10" ht="14.1" hidden="1" customHeight="1">
      <c r="B55" s="5" t="s">
        <v>11</v>
      </c>
      <c r="C55" s="71">
        <f t="shared" si="1"/>
        <v>8644369600</v>
      </c>
      <c r="D55" s="71">
        <v>7357244300</v>
      </c>
      <c r="E55" s="84">
        <v>559587500</v>
      </c>
      <c r="F55" s="85">
        <v>727537800</v>
      </c>
      <c r="J55" s="26"/>
    </row>
    <row r="56" spans="2:10" ht="14.1" hidden="1" customHeight="1">
      <c r="B56" s="5" t="s">
        <v>12</v>
      </c>
      <c r="C56" s="71">
        <f t="shared" si="1"/>
        <v>7137799800</v>
      </c>
      <c r="D56" s="71">
        <v>6190304700</v>
      </c>
      <c r="E56" s="84">
        <v>302047900</v>
      </c>
      <c r="F56" s="85">
        <v>645447200</v>
      </c>
      <c r="J56" s="26"/>
    </row>
    <row r="57" spans="2:10" ht="14.1" hidden="1" customHeight="1">
      <c r="B57" s="8" t="s">
        <v>13</v>
      </c>
      <c r="C57" s="74">
        <f t="shared" si="1"/>
        <v>3303427300</v>
      </c>
      <c r="D57" s="74">
        <v>2905301500</v>
      </c>
      <c r="E57" s="86">
        <v>155915500</v>
      </c>
      <c r="F57" s="87">
        <v>242210300</v>
      </c>
      <c r="J57" s="26"/>
    </row>
    <row r="58" spans="2:10" ht="15.75" hidden="1" customHeight="1">
      <c r="B58" s="15" t="s">
        <v>97</v>
      </c>
      <c r="C58" s="70">
        <f t="shared" si="1"/>
        <v>27317476450</v>
      </c>
      <c r="D58" s="70">
        <f>SUM(D59:D62)</f>
        <v>23385089900</v>
      </c>
      <c r="E58" s="88">
        <f>SUM(E59:E62)</f>
        <v>1334574700</v>
      </c>
      <c r="F58" s="89">
        <f>SUM(F59:F62)</f>
        <v>2597811850</v>
      </c>
      <c r="J58" s="26"/>
    </row>
    <row r="59" spans="2:10" ht="14.1" hidden="1" customHeight="1">
      <c r="B59" s="5" t="s">
        <v>10</v>
      </c>
      <c r="C59" s="71">
        <f t="shared" si="1"/>
        <v>7670886750</v>
      </c>
      <c r="D59" s="71">
        <v>6411392400</v>
      </c>
      <c r="E59" s="84">
        <v>307321700</v>
      </c>
      <c r="F59" s="85">
        <v>952172650</v>
      </c>
      <c r="J59" s="26"/>
    </row>
    <row r="60" spans="2:10" ht="14.1" hidden="1" customHeight="1">
      <c r="B60" s="5" t="s">
        <v>11</v>
      </c>
      <c r="C60" s="71">
        <f t="shared" si="1"/>
        <v>8910362300</v>
      </c>
      <c r="D60" s="71">
        <v>7591612000</v>
      </c>
      <c r="E60" s="84">
        <v>566229000</v>
      </c>
      <c r="F60" s="85">
        <v>752521300</v>
      </c>
      <c r="J60" s="26"/>
    </row>
    <row r="61" spans="2:10" ht="14.1" hidden="1" customHeight="1">
      <c r="B61" s="5" t="s">
        <v>12</v>
      </c>
      <c r="C61" s="71">
        <f t="shared" si="1"/>
        <v>7318412550</v>
      </c>
      <c r="D61" s="71">
        <v>6384720900</v>
      </c>
      <c r="E61" s="84">
        <v>303621300</v>
      </c>
      <c r="F61" s="85">
        <v>630070350</v>
      </c>
      <c r="J61" s="26"/>
    </row>
    <row r="62" spans="2:10" ht="14.1" hidden="1" customHeight="1">
      <c r="B62" s="8" t="s">
        <v>13</v>
      </c>
      <c r="C62" s="74">
        <f t="shared" si="1"/>
        <v>3417814850</v>
      </c>
      <c r="D62" s="74">
        <v>2997364600</v>
      </c>
      <c r="E62" s="86">
        <v>157402700</v>
      </c>
      <c r="F62" s="87">
        <v>263047550</v>
      </c>
      <c r="J62" s="26"/>
    </row>
    <row r="63" spans="2:10" ht="17.25" hidden="1" customHeight="1">
      <c r="B63" s="15" t="s">
        <v>98</v>
      </c>
      <c r="C63" s="70">
        <f t="shared" si="1"/>
        <v>27965577350</v>
      </c>
      <c r="D63" s="70">
        <f>SUM(D64:D67)</f>
        <v>23950753500</v>
      </c>
      <c r="E63" s="88">
        <f>SUM(E64:E67)</f>
        <v>1344001400</v>
      </c>
      <c r="F63" s="89">
        <f>SUM(F64:F67)</f>
        <v>2670822450</v>
      </c>
      <c r="J63" s="26"/>
    </row>
    <row r="64" spans="2:10" ht="17.25" hidden="1" customHeight="1">
      <c r="B64" s="5" t="s">
        <v>10</v>
      </c>
      <c r="C64" s="71">
        <f t="shared" si="1"/>
        <v>7824129550</v>
      </c>
      <c r="D64" s="71">
        <v>6554005100</v>
      </c>
      <c r="E64" s="84">
        <v>310440000</v>
      </c>
      <c r="F64" s="85">
        <v>959684450</v>
      </c>
      <c r="J64" s="26"/>
    </row>
    <row r="65" spans="2:10" ht="17.25" hidden="1" customHeight="1">
      <c r="B65" s="5" t="s">
        <v>11</v>
      </c>
      <c r="C65" s="71">
        <f t="shared" si="1"/>
        <v>9156632700</v>
      </c>
      <c r="D65" s="71">
        <v>7821677400</v>
      </c>
      <c r="E65" s="84">
        <v>561492000</v>
      </c>
      <c r="F65" s="85">
        <v>773463300</v>
      </c>
      <c r="J65" s="26"/>
    </row>
    <row r="66" spans="2:10" ht="17.25" hidden="1" customHeight="1">
      <c r="B66" s="5" t="s">
        <v>12</v>
      </c>
      <c r="C66" s="71">
        <f t="shared" si="1"/>
        <v>7472960650</v>
      </c>
      <c r="D66" s="71">
        <v>6503003200</v>
      </c>
      <c r="E66" s="84">
        <v>306106400</v>
      </c>
      <c r="F66" s="85">
        <v>663851050</v>
      </c>
      <c r="J66" s="26"/>
    </row>
    <row r="67" spans="2:10" ht="17.25" hidden="1" customHeight="1">
      <c r="B67" s="8" t="s">
        <v>13</v>
      </c>
      <c r="C67" s="74">
        <f t="shared" si="1"/>
        <v>3511854450</v>
      </c>
      <c r="D67" s="74">
        <v>3072067800</v>
      </c>
      <c r="E67" s="86">
        <v>165963000</v>
      </c>
      <c r="F67" s="87">
        <v>273823650</v>
      </c>
      <c r="J67" s="26"/>
    </row>
    <row r="68" spans="2:10" ht="17.25" hidden="1" customHeight="1">
      <c r="B68" s="16" t="s">
        <v>26</v>
      </c>
      <c r="C68" s="77">
        <f t="shared" si="1"/>
        <v>28676636350</v>
      </c>
      <c r="D68" s="77">
        <v>24567757900</v>
      </c>
      <c r="E68" s="90">
        <v>1356360300</v>
      </c>
      <c r="F68" s="91">
        <v>2752518150</v>
      </c>
      <c r="J68" s="26"/>
    </row>
    <row r="69" spans="2:10" ht="17.25" customHeight="1">
      <c r="B69" s="16" t="s">
        <v>27</v>
      </c>
      <c r="C69" s="77">
        <f>SUM(D69:F69)</f>
        <v>29485493950</v>
      </c>
      <c r="D69" s="77">
        <v>25268568100</v>
      </c>
      <c r="E69" s="90">
        <v>1359158600</v>
      </c>
      <c r="F69" s="91">
        <v>2857767250</v>
      </c>
      <c r="J69" s="26"/>
    </row>
    <row r="70" spans="2:10" ht="17.25" customHeight="1">
      <c r="B70" s="16" t="s">
        <v>28</v>
      </c>
      <c r="C70" s="77">
        <f>SUM(D70:F70)</f>
        <v>30461925500</v>
      </c>
      <c r="D70" s="77">
        <v>26161199100</v>
      </c>
      <c r="E70" s="90">
        <v>1386166200</v>
      </c>
      <c r="F70" s="91">
        <v>2914560200</v>
      </c>
    </row>
    <row r="71" spans="2:10" ht="17.25" customHeight="1">
      <c r="B71" s="16" t="s">
        <v>29</v>
      </c>
      <c r="C71" s="77">
        <f>SUM(D71:F71)</f>
        <v>31728449450</v>
      </c>
      <c r="D71" s="77">
        <v>27500440300</v>
      </c>
      <c r="E71" s="90">
        <v>1263874100</v>
      </c>
      <c r="F71" s="91">
        <v>2964135050</v>
      </c>
    </row>
    <row r="72" spans="2:10" ht="17.25" customHeight="1">
      <c r="B72" s="16" t="s">
        <v>30</v>
      </c>
      <c r="C72" s="77">
        <f>SUM(D72:F72)</f>
        <v>32533005850</v>
      </c>
      <c r="D72" s="77">
        <v>28124335900</v>
      </c>
      <c r="E72" s="90">
        <v>1313463500</v>
      </c>
      <c r="F72" s="91">
        <v>3095206450</v>
      </c>
    </row>
    <row r="73" spans="2:10" ht="17.25" customHeight="1">
      <c r="B73" s="16" t="s">
        <v>35</v>
      </c>
      <c r="C73" s="77">
        <v>33450169550</v>
      </c>
      <c r="D73" s="77">
        <v>28960701300</v>
      </c>
      <c r="E73" s="90">
        <v>1334398400</v>
      </c>
      <c r="F73" s="91">
        <v>3155069850</v>
      </c>
    </row>
    <row r="74" spans="2:10" ht="17.25" customHeight="1">
      <c r="B74" s="16" t="s">
        <v>36</v>
      </c>
      <c r="C74" s="77">
        <f>SUM(D74:F74)</f>
        <v>34321443000</v>
      </c>
      <c r="D74" s="77">
        <v>29663617000</v>
      </c>
      <c r="E74" s="90">
        <v>1365861500</v>
      </c>
      <c r="F74" s="91">
        <v>3291964500</v>
      </c>
    </row>
    <row r="75" spans="2:10" ht="17.25" customHeight="1">
      <c r="B75" s="16" t="s">
        <v>37</v>
      </c>
      <c r="C75" s="77">
        <f>SUM(D75:F75)</f>
        <v>34346539850</v>
      </c>
      <c r="D75" s="77">
        <v>29612914300</v>
      </c>
      <c r="E75" s="90">
        <v>1373584100</v>
      </c>
      <c r="F75" s="91">
        <v>3360041450</v>
      </c>
    </row>
    <row r="76" spans="2:10" ht="17.25" customHeight="1">
      <c r="B76" s="16" t="s">
        <v>38</v>
      </c>
      <c r="C76" s="77">
        <v>35041592400</v>
      </c>
      <c r="D76" s="77">
        <v>30253012900</v>
      </c>
      <c r="E76" s="90">
        <v>1383368700</v>
      </c>
      <c r="F76" s="91">
        <v>3405210800</v>
      </c>
    </row>
    <row r="77" spans="2:10" ht="17.25" customHeight="1">
      <c r="B77" s="16" t="s">
        <v>39</v>
      </c>
      <c r="C77" s="77">
        <v>36084763287</v>
      </c>
      <c r="D77" s="77">
        <v>31153198760</v>
      </c>
      <c r="E77" s="90">
        <v>1426060464</v>
      </c>
      <c r="F77" s="91">
        <v>3505504063</v>
      </c>
    </row>
    <row r="78" spans="2:10" ht="17.25" customHeight="1">
      <c r="B78" s="16" t="s">
        <v>40</v>
      </c>
      <c r="C78" s="77">
        <v>36777839517</v>
      </c>
      <c r="D78" s="77">
        <v>31782188637</v>
      </c>
      <c r="E78" s="90">
        <v>1454206325</v>
      </c>
      <c r="F78" s="91">
        <v>3541444555</v>
      </c>
    </row>
    <row r="79" spans="2:10" ht="17.25" customHeight="1">
      <c r="B79" s="16" t="s">
        <v>41</v>
      </c>
      <c r="C79" s="77">
        <v>37581545055</v>
      </c>
      <c r="D79" s="77">
        <v>32456705678</v>
      </c>
      <c r="E79" s="90">
        <v>1500328471</v>
      </c>
      <c r="F79" s="91">
        <v>3624510906</v>
      </c>
    </row>
    <row r="80" spans="2:10" ht="17.25" customHeight="1">
      <c r="B80" s="16" t="s">
        <v>42</v>
      </c>
      <c r="C80" s="77">
        <v>37899723032</v>
      </c>
      <c r="D80" s="77">
        <v>32699791485</v>
      </c>
      <c r="E80" s="90">
        <v>1534678682</v>
      </c>
      <c r="F80" s="91">
        <v>3665252865</v>
      </c>
    </row>
    <row r="81" spans="2:6" ht="17.25" customHeight="1">
      <c r="B81" s="16" t="s">
        <v>44</v>
      </c>
      <c r="C81" s="77">
        <v>38117853916</v>
      </c>
      <c r="D81" s="77">
        <v>32895475567</v>
      </c>
      <c r="E81" s="90">
        <v>1561397781</v>
      </c>
      <c r="F81" s="91">
        <v>3660980568</v>
      </c>
    </row>
    <row r="82" spans="2:6" ht="17.25" customHeight="1">
      <c r="B82" s="16" t="s">
        <v>46</v>
      </c>
      <c r="C82" s="77">
        <v>38716743137</v>
      </c>
      <c r="D82" s="77">
        <v>33376461919</v>
      </c>
      <c r="E82" s="90">
        <v>1601984705</v>
      </c>
      <c r="F82" s="91">
        <v>3738296513</v>
      </c>
    </row>
    <row r="83" spans="2:6" ht="17.25" customHeight="1">
      <c r="B83" s="16" t="s">
        <v>47</v>
      </c>
      <c r="C83" s="77">
        <v>38845100420</v>
      </c>
      <c r="D83" s="77">
        <v>33477839278</v>
      </c>
      <c r="E83" s="90">
        <v>1643032241</v>
      </c>
      <c r="F83" s="91">
        <v>3724228901</v>
      </c>
    </row>
    <row r="84" spans="2:6" ht="17.25" customHeight="1">
      <c r="B84" s="16" t="s">
        <v>48</v>
      </c>
      <c r="C84" s="77">
        <v>38765763957</v>
      </c>
      <c r="D84" s="77">
        <v>33372693289</v>
      </c>
      <c r="E84" s="90">
        <v>1679440532</v>
      </c>
      <c r="F84" s="91">
        <v>3713630136</v>
      </c>
    </row>
    <row r="85" spans="2:6" ht="17.25" customHeight="1">
      <c r="B85" s="16" t="s">
        <v>49</v>
      </c>
      <c r="C85" s="77">
        <v>39728321191</v>
      </c>
      <c r="D85" s="77">
        <v>34126429771</v>
      </c>
      <c r="E85" s="90">
        <v>1792268868</v>
      </c>
      <c r="F85" s="91">
        <v>3809622552</v>
      </c>
    </row>
    <row r="86" spans="2:6" ht="17.25" customHeight="1">
      <c r="B86" s="16" t="s">
        <v>50</v>
      </c>
      <c r="C86" s="77">
        <v>41062889313</v>
      </c>
      <c r="D86" s="77">
        <v>35211655919</v>
      </c>
      <c r="E86" s="90">
        <v>1867712595</v>
      </c>
      <c r="F86" s="91">
        <v>3983520799</v>
      </c>
    </row>
    <row r="87" spans="2:6" ht="17.25" customHeight="1">
      <c r="B87" s="37" t="s">
        <v>102</v>
      </c>
      <c r="F87" s="81"/>
    </row>
  </sheetData>
  <phoneticPr fontId="4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&amp;R&amp;"ＭＳ Ｐゴシック,標準"14.厚      生</oddHeader>
    <oddFooter>&amp;C&amp;"ＭＳ Ｐゴシック,標準"-87-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30524-27E1-4512-9D9B-C56DE95CCC7E}">
  <dimension ref="A1:G66"/>
  <sheetViews>
    <sheetView showGridLines="0" zoomScaleNormal="100" workbookViewId="0">
      <selection activeCell="I45" sqref="I45"/>
    </sheetView>
  </sheetViews>
  <sheetFormatPr defaultColWidth="9" defaultRowHeight="13.5"/>
  <cols>
    <col min="1" max="1" width="1.625" style="26" customWidth="1"/>
    <col min="2" max="2" width="12.5" style="26" customWidth="1"/>
    <col min="3" max="7" width="15" style="26" customWidth="1"/>
    <col min="8" max="16384" width="9" style="26"/>
  </cols>
  <sheetData>
    <row r="1" spans="1:7" ht="30" customHeight="1">
      <c r="A1" s="1" t="s">
        <v>103</v>
      </c>
      <c r="C1" s="2"/>
      <c r="D1" s="2"/>
      <c r="E1" s="2"/>
      <c r="F1" s="2"/>
      <c r="G1" s="2"/>
    </row>
    <row r="2" spans="1:7" ht="7.5" customHeight="1">
      <c r="A2" s="1"/>
      <c r="C2" s="2"/>
      <c r="D2" s="2"/>
      <c r="E2" s="2"/>
      <c r="F2" s="2"/>
      <c r="G2" s="2"/>
    </row>
    <row r="3" spans="1:7" ht="22.5" customHeight="1">
      <c r="B3" s="92" t="s">
        <v>104</v>
      </c>
      <c r="C3" s="2"/>
      <c r="D3" s="2"/>
      <c r="E3" s="2"/>
      <c r="F3" s="2"/>
      <c r="G3" s="2"/>
    </row>
    <row r="4" spans="1:7" s="37" customFormat="1" ht="15" customHeight="1">
      <c r="B4" s="93" t="s">
        <v>17</v>
      </c>
      <c r="C4" s="52" t="s">
        <v>105</v>
      </c>
      <c r="D4" s="52"/>
      <c r="E4" s="94" t="s">
        <v>106</v>
      </c>
      <c r="F4" s="95"/>
      <c r="G4" s="96"/>
    </row>
    <row r="5" spans="1:7" s="37" customFormat="1" ht="30" customHeight="1">
      <c r="B5" s="97"/>
      <c r="C5" s="98" t="s">
        <v>107</v>
      </c>
      <c r="D5" s="99" t="s">
        <v>108</v>
      </c>
      <c r="E5" s="14" t="s">
        <v>109</v>
      </c>
      <c r="F5" s="100" t="s">
        <v>110</v>
      </c>
      <c r="G5" s="101" t="s">
        <v>111</v>
      </c>
    </row>
    <row r="6" spans="1:7" s="37" customFormat="1" ht="15" customHeight="1">
      <c r="B6" s="102"/>
      <c r="C6" s="75" t="s">
        <v>112</v>
      </c>
      <c r="D6" s="103" t="s">
        <v>113</v>
      </c>
      <c r="E6" s="104" t="s">
        <v>114</v>
      </c>
      <c r="F6" s="105" t="s">
        <v>115</v>
      </c>
      <c r="G6" s="106" t="s">
        <v>116</v>
      </c>
    </row>
    <row r="7" spans="1:7" s="38" customFormat="1" ht="9" hidden="1" customHeight="1">
      <c r="B7" s="107" t="s">
        <v>117</v>
      </c>
      <c r="C7" s="70">
        <f>SUM(C8:C11)</f>
        <v>11646</v>
      </c>
      <c r="D7" s="41">
        <f>SUM(D8:D11)</f>
        <v>24457</v>
      </c>
      <c r="E7" s="108">
        <f>SUM(E8:E11)</f>
        <v>2134076</v>
      </c>
      <c r="F7" s="109">
        <f t="shared" ref="F7:F54" si="0">ROUND(E7/C7*1000,)</f>
        <v>183245</v>
      </c>
      <c r="G7" s="41">
        <f t="shared" ref="G7:G65" si="1">ROUND(E7/D7*1000,)</f>
        <v>87258</v>
      </c>
    </row>
    <row r="8" spans="1:7" s="37" customFormat="1" ht="9" hidden="1" customHeight="1">
      <c r="B8" s="110" t="s">
        <v>10</v>
      </c>
      <c r="C8" s="111">
        <v>3647</v>
      </c>
      <c r="D8" s="112">
        <v>7517</v>
      </c>
      <c r="E8" s="113">
        <v>623718</v>
      </c>
      <c r="F8" s="114">
        <f t="shared" si="0"/>
        <v>171022</v>
      </c>
      <c r="G8" s="115">
        <f t="shared" si="1"/>
        <v>82974</v>
      </c>
    </row>
    <row r="9" spans="1:7" s="37" customFormat="1" ht="9" hidden="1" customHeight="1">
      <c r="B9" s="110" t="s">
        <v>11</v>
      </c>
      <c r="C9" s="111">
        <v>3806</v>
      </c>
      <c r="D9" s="112">
        <v>8190</v>
      </c>
      <c r="E9" s="113">
        <v>719175</v>
      </c>
      <c r="F9" s="114">
        <f t="shared" si="0"/>
        <v>188958</v>
      </c>
      <c r="G9" s="115">
        <f t="shared" si="1"/>
        <v>87811</v>
      </c>
    </row>
    <row r="10" spans="1:7" s="37" customFormat="1" ht="9" hidden="1" customHeight="1">
      <c r="B10" s="116" t="s">
        <v>12</v>
      </c>
      <c r="C10" s="111">
        <v>2686</v>
      </c>
      <c r="D10" s="112">
        <v>5616</v>
      </c>
      <c r="E10" s="113">
        <v>507926</v>
      </c>
      <c r="F10" s="114">
        <f t="shared" si="0"/>
        <v>189101</v>
      </c>
      <c r="G10" s="115">
        <f t="shared" si="1"/>
        <v>90443</v>
      </c>
    </row>
    <row r="11" spans="1:7" s="37" customFormat="1" ht="9" hidden="1" customHeight="1">
      <c r="B11" s="117" t="s">
        <v>13</v>
      </c>
      <c r="C11" s="118">
        <v>1507</v>
      </c>
      <c r="D11" s="119">
        <v>3134</v>
      </c>
      <c r="E11" s="120">
        <v>283257</v>
      </c>
      <c r="F11" s="121">
        <f t="shared" si="0"/>
        <v>187961</v>
      </c>
      <c r="G11" s="122">
        <f t="shared" si="1"/>
        <v>90382</v>
      </c>
    </row>
    <row r="12" spans="1:7" s="38" customFormat="1" ht="15" hidden="1" customHeight="1">
      <c r="B12" s="107" t="s">
        <v>118</v>
      </c>
      <c r="C12" s="70">
        <f>SUM(C13:C16)</f>
        <v>11974</v>
      </c>
      <c r="D12" s="41">
        <f>SUM(D13:D16)</f>
        <v>24969</v>
      </c>
      <c r="E12" s="108">
        <f>SUM(E13:E16)</f>
        <v>2102720</v>
      </c>
      <c r="F12" s="109">
        <f t="shared" si="0"/>
        <v>175607</v>
      </c>
      <c r="G12" s="41">
        <f t="shared" si="1"/>
        <v>84213</v>
      </c>
    </row>
    <row r="13" spans="1:7" s="37" customFormat="1" ht="9" hidden="1" customHeight="1">
      <c r="B13" s="110" t="s">
        <v>10</v>
      </c>
      <c r="C13" s="111">
        <v>3700</v>
      </c>
      <c r="D13" s="112">
        <v>7635</v>
      </c>
      <c r="E13" s="113">
        <v>616249</v>
      </c>
      <c r="F13" s="114">
        <f t="shared" si="0"/>
        <v>166554</v>
      </c>
      <c r="G13" s="115">
        <f t="shared" si="1"/>
        <v>80714</v>
      </c>
    </row>
    <row r="14" spans="1:7" s="37" customFormat="1" ht="9" hidden="1" customHeight="1">
      <c r="B14" s="110" t="s">
        <v>11</v>
      </c>
      <c r="C14" s="111">
        <v>3945</v>
      </c>
      <c r="D14" s="112">
        <v>8394</v>
      </c>
      <c r="E14" s="113">
        <v>704324</v>
      </c>
      <c r="F14" s="114">
        <f t="shared" si="0"/>
        <v>178536</v>
      </c>
      <c r="G14" s="115">
        <f t="shared" si="1"/>
        <v>83908</v>
      </c>
    </row>
    <row r="15" spans="1:7" s="37" customFormat="1" ht="9" hidden="1" customHeight="1">
      <c r="B15" s="116" t="s">
        <v>12</v>
      </c>
      <c r="C15" s="111">
        <v>2773</v>
      </c>
      <c r="D15" s="112">
        <v>5749</v>
      </c>
      <c r="E15" s="113">
        <v>501377</v>
      </c>
      <c r="F15" s="114">
        <f t="shared" si="0"/>
        <v>180807</v>
      </c>
      <c r="G15" s="115">
        <f t="shared" si="1"/>
        <v>87211</v>
      </c>
    </row>
    <row r="16" spans="1:7" s="37" customFormat="1" ht="9" hidden="1" customHeight="1">
      <c r="B16" s="117" t="s">
        <v>13</v>
      </c>
      <c r="C16" s="118">
        <v>1556</v>
      </c>
      <c r="D16" s="119">
        <v>3191</v>
      </c>
      <c r="E16" s="120">
        <v>280770</v>
      </c>
      <c r="F16" s="121">
        <f t="shared" si="0"/>
        <v>180443</v>
      </c>
      <c r="G16" s="122">
        <f t="shared" si="1"/>
        <v>87988</v>
      </c>
    </row>
    <row r="17" spans="2:7" s="38" customFormat="1" ht="15" hidden="1" customHeight="1">
      <c r="B17" s="107" t="s">
        <v>119</v>
      </c>
      <c r="C17" s="70">
        <f>SUM(C18:C21)</f>
        <v>12425</v>
      </c>
      <c r="D17" s="41">
        <f>SUM(D18:D21)</f>
        <v>25650</v>
      </c>
      <c r="E17" s="108">
        <f>SUM(E18:E21)</f>
        <v>2110037</v>
      </c>
      <c r="F17" s="109">
        <f t="shared" si="0"/>
        <v>169822</v>
      </c>
      <c r="G17" s="41">
        <f t="shared" si="1"/>
        <v>82263</v>
      </c>
    </row>
    <row r="18" spans="2:7" s="37" customFormat="1" ht="15" hidden="1" customHeight="1">
      <c r="B18" s="110" t="s">
        <v>10</v>
      </c>
      <c r="C18" s="111">
        <v>3772</v>
      </c>
      <c r="D18" s="112">
        <v>7696</v>
      </c>
      <c r="E18" s="113">
        <v>601299</v>
      </c>
      <c r="F18" s="114">
        <f t="shared" si="0"/>
        <v>159411</v>
      </c>
      <c r="G18" s="115">
        <f t="shared" si="1"/>
        <v>78131</v>
      </c>
    </row>
    <row r="19" spans="2:7" s="37" customFormat="1" ht="15" hidden="1" customHeight="1">
      <c r="B19" s="110" t="s">
        <v>11</v>
      </c>
      <c r="C19" s="111">
        <v>4127</v>
      </c>
      <c r="D19" s="112">
        <v>8673</v>
      </c>
      <c r="E19" s="113">
        <v>711431</v>
      </c>
      <c r="F19" s="114">
        <f t="shared" si="0"/>
        <v>172385</v>
      </c>
      <c r="G19" s="115">
        <f t="shared" si="1"/>
        <v>82028</v>
      </c>
    </row>
    <row r="20" spans="2:7" s="37" customFormat="1" ht="15" hidden="1" customHeight="1">
      <c r="B20" s="116" t="s">
        <v>12</v>
      </c>
      <c r="C20" s="111">
        <v>2925</v>
      </c>
      <c r="D20" s="112">
        <v>5988</v>
      </c>
      <c r="E20" s="113">
        <v>509733</v>
      </c>
      <c r="F20" s="114">
        <f t="shared" si="0"/>
        <v>174268</v>
      </c>
      <c r="G20" s="115">
        <f t="shared" si="1"/>
        <v>85126</v>
      </c>
    </row>
    <row r="21" spans="2:7" s="37" customFormat="1" ht="15" hidden="1" customHeight="1">
      <c r="B21" s="117" t="s">
        <v>13</v>
      </c>
      <c r="C21" s="118">
        <v>1601</v>
      </c>
      <c r="D21" s="119">
        <v>3293</v>
      </c>
      <c r="E21" s="120">
        <v>287574</v>
      </c>
      <c r="F21" s="121">
        <f t="shared" si="0"/>
        <v>179621</v>
      </c>
      <c r="G21" s="122">
        <f t="shared" si="1"/>
        <v>87329</v>
      </c>
    </row>
    <row r="22" spans="2:7" s="38" customFormat="1" ht="15" hidden="1" customHeight="1">
      <c r="B22" s="107" t="s">
        <v>120</v>
      </c>
      <c r="C22" s="70">
        <f>SUM(C23:C26)</f>
        <v>12875</v>
      </c>
      <c r="D22" s="41">
        <f>SUM(D23:D26)</f>
        <v>26463</v>
      </c>
      <c r="E22" s="108">
        <f>SUM(E23:E26)</f>
        <v>2170782</v>
      </c>
      <c r="F22" s="109">
        <f t="shared" si="0"/>
        <v>168604</v>
      </c>
      <c r="G22" s="41">
        <f t="shared" si="1"/>
        <v>82031</v>
      </c>
    </row>
    <row r="23" spans="2:7" s="37" customFormat="1" ht="15" hidden="1" customHeight="1">
      <c r="B23" s="110" t="s">
        <v>10</v>
      </c>
      <c r="C23" s="111">
        <v>3901</v>
      </c>
      <c r="D23" s="112">
        <v>7931</v>
      </c>
      <c r="E23" s="113">
        <v>614806</v>
      </c>
      <c r="F23" s="114">
        <f t="shared" si="0"/>
        <v>157602</v>
      </c>
      <c r="G23" s="115">
        <f t="shared" si="1"/>
        <v>77519</v>
      </c>
    </row>
    <row r="24" spans="2:7" s="37" customFormat="1" ht="15" hidden="1" customHeight="1">
      <c r="B24" s="110" t="s">
        <v>11</v>
      </c>
      <c r="C24" s="111">
        <v>4231</v>
      </c>
      <c r="D24" s="112">
        <v>8840</v>
      </c>
      <c r="E24" s="113">
        <v>715483</v>
      </c>
      <c r="F24" s="114">
        <f t="shared" si="0"/>
        <v>169105</v>
      </c>
      <c r="G24" s="115">
        <f t="shared" si="1"/>
        <v>80937</v>
      </c>
    </row>
    <row r="25" spans="2:7" s="37" customFormat="1" ht="15" hidden="1" customHeight="1">
      <c r="B25" s="116" t="s">
        <v>12</v>
      </c>
      <c r="C25" s="111">
        <v>3100</v>
      </c>
      <c r="D25" s="112">
        <v>6311</v>
      </c>
      <c r="E25" s="113">
        <v>543923</v>
      </c>
      <c r="F25" s="114">
        <f t="shared" si="0"/>
        <v>175459</v>
      </c>
      <c r="G25" s="115">
        <f t="shared" si="1"/>
        <v>86186</v>
      </c>
    </row>
    <row r="26" spans="2:7" s="37" customFormat="1" ht="15" hidden="1" customHeight="1">
      <c r="B26" s="117" t="s">
        <v>13</v>
      </c>
      <c r="C26" s="118">
        <v>1643</v>
      </c>
      <c r="D26" s="119">
        <v>3381</v>
      </c>
      <c r="E26" s="123">
        <v>296570</v>
      </c>
      <c r="F26" s="121">
        <f t="shared" si="0"/>
        <v>180505</v>
      </c>
      <c r="G26" s="122">
        <f t="shared" si="1"/>
        <v>87717</v>
      </c>
    </row>
    <row r="27" spans="2:7" s="38" customFormat="1" ht="15" customHeight="1">
      <c r="B27" s="107" t="s">
        <v>121</v>
      </c>
      <c r="C27" s="70">
        <f>SUM(C28:C31)</f>
        <v>13321</v>
      </c>
      <c r="D27" s="41">
        <f>SUM(D28:D31)</f>
        <v>27480</v>
      </c>
      <c r="E27" s="108">
        <f>SUM(E28:E31)</f>
        <v>2233746</v>
      </c>
      <c r="F27" s="109">
        <f t="shared" si="0"/>
        <v>167686</v>
      </c>
      <c r="G27" s="41">
        <f t="shared" si="1"/>
        <v>81286</v>
      </c>
    </row>
    <row r="28" spans="2:7" s="37" customFormat="1" ht="15" customHeight="1">
      <c r="B28" s="110" t="s">
        <v>10</v>
      </c>
      <c r="C28" s="111">
        <v>3975</v>
      </c>
      <c r="D28" s="112">
        <v>8131</v>
      </c>
      <c r="E28" s="113">
        <v>615400</v>
      </c>
      <c r="F28" s="114">
        <f t="shared" si="0"/>
        <v>154818</v>
      </c>
      <c r="G28" s="115">
        <f t="shared" si="1"/>
        <v>75686</v>
      </c>
    </row>
    <row r="29" spans="2:7" s="37" customFormat="1" ht="15" customHeight="1">
      <c r="B29" s="110" t="s">
        <v>11</v>
      </c>
      <c r="C29" s="111">
        <v>4398</v>
      </c>
      <c r="D29" s="112">
        <v>9241</v>
      </c>
      <c r="E29" s="113">
        <v>753895</v>
      </c>
      <c r="F29" s="114">
        <f t="shared" si="0"/>
        <v>171418</v>
      </c>
      <c r="G29" s="115">
        <f t="shared" si="1"/>
        <v>81582</v>
      </c>
    </row>
    <row r="30" spans="2:7" s="37" customFormat="1" ht="15" customHeight="1">
      <c r="B30" s="116" t="s">
        <v>12</v>
      </c>
      <c r="C30" s="111">
        <v>3237</v>
      </c>
      <c r="D30" s="112">
        <v>6596</v>
      </c>
      <c r="E30" s="113">
        <v>559513</v>
      </c>
      <c r="F30" s="114">
        <f t="shared" si="0"/>
        <v>172849</v>
      </c>
      <c r="G30" s="115">
        <f t="shared" si="1"/>
        <v>84826</v>
      </c>
    </row>
    <row r="31" spans="2:7" s="37" customFormat="1" ht="15" customHeight="1">
      <c r="B31" s="117" t="s">
        <v>13</v>
      </c>
      <c r="C31" s="118">
        <v>1711</v>
      </c>
      <c r="D31" s="119">
        <v>3512</v>
      </c>
      <c r="E31" s="123">
        <v>304938</v>
      </c>
      <c r="F31" s="121">
        <f t="shared" si="0"/>
        <v>178222</v>
      </c>
      <c r="G31" s="122">
        <f t="shared" si="1"/>
        <v>86827</v>
      </c>
    </row>
    <row r="32" spans="2:7" s="38" customFormat="1" ht="15" customHeight="1">
      <c r="B32" s="107" t="s">
        <v>122</v>
      </c>
      <c r="C32" s="70">
        <f>SUM(C33:C36)</f>
        <v>13766</v>
      </c>
      <c r="D32" s="41">
        <f>SUM(D33:D36)</f>
        <v>28351</v>
      </c>
      <c r="E32" s="108">
        <f>SUM(E33:E36)</f>
        <v>2174448</v>
      </c>
      <c r="F32" s="109">
        <f t="shared" si="0"/>
        <v>157958</v>
      </c>
      <c r="G32" s="41">
        <f t="shared" si="1"/>
        <v>76697</v>
      </c>
    </row>
    <row r="33" spans="2:7" s="37" customFormat="1" ht="15" customHeight="1">
      <c r="B33" s="110" t="s">
        <v>10</v>
      </c>
      <c r="C33" s="111">
        <v>4040</v>
      </c>
      <c r="D33" s="112">
        <v>8261</v>
      </c>
      <c r="E33" s="113">
        <v>600917</v>
      </c>
      <c r="F33" s="114">
        <f t="shared" si="0"/>
        <v>148742</v>
      </c>
      <c r="G33" s="115">
        <f t="shared" si="1"/>
        <v>72741</v>
      </c>
    </row>
    <row r="34" spans="2:7" s="37" customFormat="1" ht="15" customHeight="1">
      <c r="B34" s="110" t="s">
        <v>11</v>
      </c>
      <c r="C34" s="111">
        <v>4581</v>
      </c>
      <c r="D34" s="112">
        <v>9540</v>
      </c>
      <c r="E34" s="113">
        <v>732162</v>
      </c>
      <c r="F34" s="114">
        <f t="shared" si="0"/>
        <v>159826</v>
      </c>
      <c r="G34" s="115">
        <f t="shared" si="1"/>
        <v>76747</v>
      </c>
    </row>
    <row r="35" spans="2:7" s="37" customFormat="1" ht="15" customHeight="1">
      <c r="B35" s="116" t="s">
        <v>12</v>
      </c>
      <c r="C35" s="111">
        <v>3381</v>
      </c>
      <c r="D35" s="112">
        <v>6891</v>
      </c>
      <c r="E35" s="113">
        <v>542162</v>
      </c>
      <c r="F35" s="114">
        <f t="shared" si="0"/>
        <v>160356</v>
      </c>
      <c r="G35" s="115">
        <f t="shared" si="1"/>
        <v>78677</v>
      </c>
    </row>
    <row r="36" spans="2:7" s="37" customFormat="1" ht="15" customHeight="1">
      <c r="B36" s="117" t="s">
        <v>13</v>
      </c>
      <c r="C36" s="118">
        <v>1764</v>
      </c>
      <c r="D36" s="119">
        <v>3659</v>
      </c>
      <c r="E36" s="120">
        <v>299207</v>
      </c>
      <c r="F36" s="121">
        <f t="shared" si="0"/>
        <v>169618</v>
      </c>
      <c r="G36" s="122">
        <f t="shared" si="1"/>
        <v>81773</v>
      </c>
    </row>
    <row r="37" spans="2:7" s="38" customFormat="1" ht="15" customHeight="1">
      <c r="B37" s="107" t="s">
        <v>123</v>
      </c>
      <c r="C37" s="70">
        <f>SUM(C38:C41)</f>
        <v>14034</v>
      </c>
      <c r="D37" s="41">
        <f>SUM(D38:D41)</f>
        <v>28752</v>
      </c>
      <c r="E37" s="108">
        <f>SUM(E38:E41)</f>
        <v>2226331</v>
      </c>
      <c r="F37" s="109">
        <f t="shared" si="0"/>
        <v>158638</v>
      </c>
      <c r="G37" s="41">
        <f t="shared" si="1"/>
        <v>77432</v>
      </c>
    </row>
    <row r="38" spans="2:7" s="37" customFormat="1" ht="15" customHeight="1">
      <c r="B38" s="110" t="s">
        <v>10</v>
      </c>
      <c r="C38" s="111">
        <v>4097</v>
      </c>
      <c r="D38" s="112">
        <v>8278</v>
      </c>
      <c r="E38" s="113">
        <v>605123</v>
      </c>
      <c r="F38" s="114">
        <f t="shared" si="0"/>
        <v>147699</v>
      </c>
      <c r="G38" s="115">
        <f t="shared" si="1"/>
        <v>73100</v>
      </c>
    </row>
    <row r="39" spans="2:7" s="37" customFormat="1" ht="15" customHeight="1">
      <c r="B39" s="110" t="s">
        <v>11</v>
      </c>
      <c r="C39" s="111">
        <v>4722</v>
      </c>
      <c r="D39" s="112">
        <v>9742</v>
      </c>
      <c r="E39" s="113">
        <v>748714</v>
      </c>
      <c r="F39" s="114">
        <f t="shared" si="0"/>
        <v>158559</v>
      </c>
      <c r="G39" s="115">
        <f t="shared" si="1"/>
        <v>76854</v>
      </c>
    </row>
    <row r="40" spans="2:7" s="37" customFormat="1" ht="15" customHeight="1">
      <c r="B40" s="116" t="s">
        <v>12</v>
      </c>
      <c r="C40" s="111">
        <v>3454</v>
      </c>
      <c r="D40" s="112">
        <v>7063</v>
      </c>
      <c r="E40" s="113">
        <v>566181</v>
      </c>
      <c r="F40" s="114">
        <f t="shared" si="0"/>
        <v>163920</v>
      </c>
      <c r="G40" s="115">
        <f t="shared" si="1"/>
        <v>80162</v>
      </c>
    </row>
    <row r="41" spans="2:7" s="37" customFormat="1" ht="15" customHeight="1">
      <c r="B41" s="117" t="s">
        <v>13</v>
      </c>
      <c r="C41" s="124">
        <v>1761</v>
      </c>
      <c r="D41" s="125">
        <v>3669</v>
      </c>
      <c r="E41" s="120">
        <v>306313</v>
      </c>
      <c r="F41" s="121">
        <f t="shared" si="0"/>
        <v>173943</v>
      </c>
      <c r="G41" s="122">
        <f t="shared" si="1"/>
        <v>83487</v>
      </c>
    </row>
    <row r="42" spans="2:7" s="38" customFormat="1" ht="15" customHeight="1">
      <c r="B42" s="107" t="s">
        <v>124</v>
      </c>
      <c r="C42" s="70">
        <f>SUM(C43:C46)</f>
        <v>14240</v>
      </c>
      <c r="D42" s="41">
        <f>SUM(D43:D46)</f>
        <v>28838</v>
      </c>
      <c r="E42" s="108">
        <f>SUM(E43:E46)</f>
        <v>2222416</v>
      </c>
      <c r="F42" s="109">
        <f t="shared" si="0"/>
        <v>156069</v>
      </c>
      <c r="G42" s="41">
        <f t="shared" si="1"/>
        <v>77066</v>
      </c>
    </row>
    <row r="43" spans="2:7" s="37" customFormat="1" ht="15" customHeight="1">
      <c r="B43" s="110" t="s">
        <v>10</v>
      </c>
      <c r="C43" s="111">
        <v>4137</v>
      </c>
      <c r="D43" s="112">
        <v>8245</v>
      </c>
      <c r="E43" s="113">
        <v>602411</v>
      </c>
      <c r="F43" s="114">
        <f t="shared" si="0"/>
        <v>145615</v>
      </c>
      <c r="G43" s="115">
        <f t="shared" si="1"/>
        <v>73064</v>
      </c>
    </row>
    <row r="44" spans="2:7" s="37" customFormat="1" ht="15" customHeight="1">
      <c r="B44" s="110" t="s">
        <v>11</v>
      </c>
      <c r="C44" s="111">
        <v>4821</v>
      </c>
      <c r="D44" s="112">
        <v>9800</v>
      </c>
      <c r="E44" s="113">
        <v>750514</v>
      </c>
      <c r="F44" s="114">
        <f t="shared" si="0"/>
        <v>155676</v>
      </c>
      <c r="G44" s="115">
        <f t="shared" si="1"/>
        <v>76583</v>
      </c>
    </row>
    <row r="45" spans="2:7" s="37" customFormat="1" ht="15" customHeight="1">
      <c r="B45" s="116" t="s">
        <v>12</v>
      </c>
      <c r="C45" s="111">
        <v>3480</v>
      </c>
      <c r="D45" s="112">
        <v>7073</v>
      </c>
      <c r="E45" s="113">
        <v>564694</v>
      </c>
      <c r="F45" s="114">
        <f t="shared" si="0"/>
        <v>162268</v>
      </c>
      <c r="G45" s="115">
        <f t="shared" si="1"/>
        <v>79838</v>
      </c>
    </row>
    <row r="46" spans="2:7" s="37" customFormat="1" ht="15" customHeight="1">
      <c r="B46" s="117" t="s">
        <v>13</v>
      </c>
      <c r="C46" s="118">
        <v>1802</v>
      </c>
      <c r="D46" s="119">
        <v>3720</v>
      </c>
      <c r="E46" s="123">
        <v>304797</v>
      </c>
      <c r="F46" s="121">
        <f t="shared" si="0"/>
        <v>169144</v>
      </c>
      <c r="G46" s="122">
        <f t="shared" si="1"/>
        <v>81935</v>
      </c>
    </row>
    <row r="47" spans="2:7" s="38" customFormat="1" ht="15" customHeight="1">
      <c r="B47" s="126" t="s">
        <v>125</v>
      </c>
      <c r="C47" s="77">
        <v>14271</v>
      </c>
      <c r="D47" s="47">
        <v>28473</v>
      </c>
      <c r="E47" s="127">
        <v>2224566</v>
      </c>
      <c r="F47" s="128">
        <f t="shared" si="0"/>
        <v>155880</v>
      </c>
      <c r="G47" s="47">
        <f t="shared" si="1"/>
        <v>78129</v>
      </c>
    </row>
    <row r="48" spans="2:7" s="38" customFormat="1" ht="15" customHeight="1">
      <c r="B48" s="126" t="s">
        <v>126</v>
      </c>
      <c r="C48" s="77">
        <v>14340</v>
      </c>
      <c r="D48" s="47">
        <v>28179</v>
      </c>
      <c r="E48" s="127">
        <v>2257571</v>
      </c>
      <c r="F48" s="128">
        <f t="shared" si="0"/>
        <v>157432</v>
      </c>
      <c r="G48" s="47">
        <f t="shared" si="1"/>
        <v>80115</v>
      </c>
    </row>
    <row r="49" spans="2:7" s="38" customFormat="1" ht="15" customHeight="1">
      <c r="B49" s="126" t="s">
        <v>127</v>
      </c>
      <c r="C49" s="77">
        <v>11440</v>
      </c>
      <c r="D49" s="47">
        <v>20428</v>
      </c>
      <c r="E49" s="127">
        <v>1259992</v>
      </c>
      <c r="F49" s="128">
        <f t="shared" si="0"/>
        <v>110139</v>
      </c>
      <c r="G49" s="47">
        <f t="shared" si="1"/>
        <v>61680</v>
      </c>
    </row>
    <row r="50" spans="2:7" s="38" customFormat="1" ht="15" customHeight="1">
      <c r="B50" s="126" t="s">
        <v>128</v>
      </c>
      <c r="C50" s="77">
        <v>11382</v>
      </c>
      <c r="D50" s="47">
        <v>20660</v>
      </c>
      <c r="E50" s="127">
        <v>1250766</v>
      </c>
      <c r="F50" s="128">
        <f t="shared" si="0"/>
        <v>109890</v>
      </c>
      <c r="G50" s="47">
        <f t="shared" si="1"/>
        <v>60540</v>
      </c>
    </row>
    <row r="51" spans="2:7" s="38" customFormat="1" ht="15" customHeight="1">
      <c r="B51" s="126" t="s">
        <v>129</v>
      </c>
      <c r="C51" s="77">
        <v>11438</v>
      </c>
      <c r="D51" s="47">
        <v>20617</v>
      </c>
      <c r="E51" s="127">
        <v>1175481</v>
      </c>
      <c r="F51" s="128">
        <f t="shared" si="0"/>
        <v>102770</v>
      </c>
      <c r="G51" s="47">
        <f t="shared" si="1"/>
        <v>57015</v>
      </c>
    </row>
    <row r="52" spans="2:7" s="38" customFormat="1" ht="15" customHeight="1">
      <c r="B52" s="126" t="s">
        <v>130</v>
      </c>
      <c r="C52" s="77">
        <v>11484</v>
      </c>
      <c r="D52" s="47">
        <v>20639</v>
      </c>
      <c r="E52" s="127">
        <v>1184089</v>
      </c>
      <c r="F52" s="128">
        <f t="shared" si="0"/>
        <v>103108</v>
      </c>
      <c r="G52" s="47">
        <f t="shared" si="1"/>
        <v>57371</v>
      </c>
    </row>
    <row r="53" spans="2:7" s="38" customFormat="1" ht="15" customHeight="1">
      <c r="B53" s="126" t="s">
        <v>131</v>
      </c>
      <c r="C53" s="77">
        <v>11499</v>
      </c>
      <c r="D53" s="47">
        <v>20597</v>
      </c>
      <c r="E53" s="127">
        <v>1590777</v>
      </c>
      <c r="F53" s="128">
        <f t="shared" si="0"/>
        <v>138340</v>
      </c>
      <c r="G53" s="47">
        <f t="shared" si="1"/>
        <v>77233</v>
      </c>
    </row>
    <row r="54" spans="2:7" s="38" customFormat="1" ht="15" customHeight="1">
      <c r="B54" s="126" t="s">
        <v>132</v>
      </c>
      <c r="C54" s="77">
        <v>11483</v>
      </c>
      <c r="D54" s="47">
        <v>20349</v>
      </c>
      <c r="E54" s="127">
        <v>1568202</v>
      </c>
      <c r="F54" s="128">
        <f t="shared" si="0"/>
        <v>136567</v>
      </c>
      <c r="G54" s="47">
        <f t="shared" si="1"/>
        <v>77065</v>
      </c>
    </row>
    <row r="55" spans="2:7" s="38" customFormat="1" ht="15" customHeight="1">
      <c r="B55" s="126" t="s">
        <v>133</v>
      </c>
      <c r="C55" s="77">
        <v>11354</v>
      </c>
      <c r="D55" s="47">
        <v>19792</v>
      </c>
      <c r="E55" s="127">
        <v>1489247</v>
      </c>
      <c r="F55" s="128">
        <v>131165</v>
      </c>
      <c r="G55" s="47">
        <f t="shared" si="1"/>
        <v>75245</v>
      </c>
    </row>
    <row r="56" spans="2:7" s="38" customFormat="1" ht="15" customHeight="1">
      <c r="B56" s="126" t="s">
        <v>134</v>
      </c>
      <c r="C56" s="77">
        <v>11188</v>
      </c>
      <c r="D56" s="47">
        <v>19173</v>
      </c>
      <c r="E56" s="127">
        <v>1422933</v>
      </c>
      <c r="F56" s="128">
        <f t="shared" ref="F56:F65" si="2">ROUND(E56/C56*1000,)</f>
        <v>127184</v>
      </c>
      <c r="G56" s="129">
        <f t="shared" si="1"/>
        <v>74215</v>
      </c>
    </row>
    <row r="57" spans="2:7" s="38" customFormat="1" ht="15" customHeight="1">
      <c r="B57" s="126" t="s">
        <v>135</v>
      </c>
      <c r="C57" s="77">
        <v>10955</v>
      </c>
      <c r="D57" s="47">
        <v>18509</v>
      </c>
      <c r="E57" s="127">
        <f>1353305+61105</f>
        <v>1414410</v>
      </c>
      <c r="F57" s="128">
        <f t="shared" si="2"/>
        <v>129111</v>
      </c>
      <c r="G57" s="129">
        <f t="shared" si="1"/>
        <v>76417</v>
      </c>
    </row>
    <row r="58" spans="2:7" s="38" customFormat="1" ht="15" customHeight="1">
      <c r="B58" s="126" t="s">
        <v>136</v>
      </c>
      <c r="C58" s="77">
        <v>10628</v>
      </c>
      <c r="D58" s="47">
        <v>17619</v>
      </c>
      <c r="E58" s="127">
        <v>1367151</v>
      </c>
      <c r="F58" s="128">
        <f t="shared" si="2"/>
        <v>128637</v>
      </c>
      <c r="G58" s="129">
        <f t="shared" si="1"/>
        <v>77595</v>
      </c>
    </row>
    <row r="59" spans="2:7" s="38" customFormat="1" ht="15" customHeight="1">
      <c r="B59" s="126" t="s">
        <v>137</v>
      </c>
      <c r="C59" s="77">
        <v>10349</v>
      </c>
      <c r="D59" s="47">
        <v>16843</v>
      </c>
      <c r="E59" s="127">
        <v>1249014</v>
      </c>
      <c r="F59" s="128">
        <f t="shared" si="2"/>
        <v>120689</v>
      </c>
      <c r="G59" s="129">
        <f t="shared" si="1"/>
        <v>74156</v>
      </c>
    </row>
    <row r="60" spans="2:7" s="38" customFormat="1" ht="15" customHeight="1">
      <c r="B60" s="126" t="s">
        <v>44</v>
      </c>
      <c r="C60" s="77">
        <v>10056</v>
      </c>
      <c r="D60" s="47">
        <v>16115</v>
      </c>
      <c r="E60" s="127">
        <v>1207219</v>
      </c>
      <c r="F60" s="128">
        <f t="shared" si="2"/>
        <v>120050</v>
      </c>
      <c r="G60" s="129">
        <f t="shared" si="1"/>
        <v>74913</v>
      </c>
    </row>
    <row r="61" spans="2:7" s="38" customFormat="1" ht="15" customHeight="1">
      <c r="B61" s="126" t="s">
        <v>46</v>
      </c>
      <c r="C61" s="77">
        <v>9934</v>
      </c>
      <c r="D61" s="47">
        <v>15696</v>
      </c>
      <c r="E61" s="127">
        <v>1189304</v>
      </c>
      <c r="F61" s="128">
        <f t="shared" si="2"/>
        <v>119721</v>
      </c>
      <c r="G61" s="129">
        <f t="shared" si="1"/>
        <v>75771</v>
      </c>
    </row>
    <row r="62" spans="2:7" s="38" customFormat="1" ht="15" customHeight="1">
      <c r="B62" s="126" t="s">
        <v>47</v>
      </c>
      <c r="C62" s="77">
        <v>9980</v>
      </c>
      <c r="D62" s="47">
        <v>15609</v>
      </c>
      <c r="E62" s="127">
        <v>1176578</v>
      </c>
      <c r="F62" s="128">
        <f t="shared" si="2"/>
        <v>117894</v>
      </c>
      <c r="G62" s="129">
        <f t="shared" si="1"/>
        <v>75378</v>
      </c>
    </row>
    <row r="63" spans="2:7" s="38" customFormat="1" ht="15" customHeight="1">
      <c r="B63" s="126" t="s">
        <v>48</v>
      </c>
      <c r="C63" s="77">
        <v>9753</v>
      </c>
      <c r="D63" s="47">
        <v>14921</v>
      </c>
      <c r="E63" s="127">
        <v>1104214</v>
      </c>
      <c r="F63" s="128">
        <f t="shared" si="2"/>
        <v>113218</v>
      </c>
      <c r="G63" s="129">
        <f t="shared" si="1"/>
        <v>74004</v>
      </c>
    </row>
    <row r="64" spans="2:7" s="38" customFormat="1" ht="15" customHeight="1">
      <c r="B64" s="126" t="s">
        <v>49</v>
      </c>
      <c r="C64" s="77">
        <v>9500</v>
      </c>
      <c r="D64" s="47">
        <v>14224</v>
      </c>
      <c r="E64" s="127">
        <v>1053398</v>
      </c>
      <c r="F64" s="128">
        <f t="shared" si="2"/>
        <v>110884</v>
      </c>
      <c r="G64" s="129">
        <f t="shared" si="1"/>
        <v>74058</v>
      </c>
    </row>
    <row r="65" spans="2:7" s="38" customFormat="1" ht="15" customHeight="1">
      <c r="B65" s="126" t="s">
        <v>50</v>
      </c>
      <c r="C65" s="77">
        <v>9215</v>
      </c>
      <c r="D65" s="47">
        <v>13570</v>
      </c>
      <c r="E65" s="127">
        <v>1006516</v>
      </c>
      <c r="F65" s="128">
        <f t="shared" si="2"/>
        <v>109226</v>
      </c>
      <c r="G65" s="129">
        <f t="shared" si="1"/>
        <v>74172</v>
      </c>
    </row>
    <row r="66" spans="2:7" ht="15" customHeight="1">
      <c r="B66" s="37" t="s">
        <v>99</v>
      </c>
      <c r="F66" s="130"/>
      <c r="G66" s="130"/>
    </row>
  </sheetData>
  <mergeCells count="4">
    <mergeCell ref="B4:B6"/>
    <mergeCell ref="C4:D4"/>
    <mergeCell ref="E4:G4"/>
    <mergeCell ref="F66:G66"/>
  </mergeCells>
  <phoneticPr fontId="4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&amp;R&amp;"ＭＳ Ｐゴシック,標準"14.厚      生</oddHeader>
    <oddFooter>&amp;C&amp;"ＭＳ Ｐゴシック,標準"-88-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635FA-31C8-4C30-9E75-9063C874FA23}">
  <dimension ref="A1:J68"/>
  <sheetViews>
    <sheetView showGridLines="0" zoomScaleNormal="100" workbookViewId="0">
      <selection activeCell="J50" sqref="J50"/>
    </sheetView>
  </sheetViews>
  <sheetFormatPr defaultColWidth="8.625" defaultRowHeight="13.5"/>
  <cols>
    <col min="1" max="1" width="1.625" style="26" customWidth="1"/>
    <col min="2" max="5" width="9.625" style="26" customWidth="1"/>
    <col min="6" max="6" width="11.875" style="26" customWidth="1"/>
    <col min="7" max="10" width="9.625" style="26" customWidth="1"/>
    <col min="11" max="11" width="4.25" style="26" customWidth="1"/>
    <col min="12" max="12" width="8.625" style="26"/>
    <col min="13" max="13" width="9" style="26" bestFit="1" customWidth="1"/>
    <col min="14" max="16384" width="8.625" style="26"/>
  </cols>
  <sheetData>
    <row r="1" spans="1:10" ht="30" customHeight="1">
      <c r="A1" s="131" t="s">
        <v>139</v>
      </c>
    </row>
    <row r="2" spans="1:10" ht="7.5" customHeight="1">
      <c r="A2" s="131"/>
    </row>
    <row r="3" spans="1:10" ht="22.5" customHeight="1">
      <c r="B3" s="26" t="s">
        <v>140</v>
      </c>
    </row>
    <row r="4" spans="1:10" s="37" customFormat="1" ht="15" customHeight="1">
      <c r="B4" s="93" t="s">
        <v>17</v>
      </c>
      <c r="C4" s="132"/>
      <c r="D4" s="55" t="s">
        <v>141</v>
      </c>
      <c r="E4" s="133"/>
      <c r="F4" s="133"/>
      <c r="G4" s="133"/>
      <c r="H4" s="133"/>
      <c r="I4" s="134"/>
      <c r="J4" s="135" t="s">
        <v>142</v>
      </c>
    </row>
    <row r="5" spans="1:10" s="37" customFormat="1" ht="15" customHeight="1">
      <c r="B5" s="97"/>
      <c r="C5" s="13" t="s">
        <v>143</v>
      </c>
      <c r="D5" s="52" t="s">
        <v>144</v>
      </c>
      <c r="E5" s="52"/>
      <c r="F5" s="52"/>
      <c r="G5" s="93" t="s">
        <v>145</v>
      </c>
      <c r="H5" s="93" t="s">
        <v>146</v>
      </c>
      <c r="I5" s="136" t="s">
        <v>147</v>
      </c>
      <c r="J5" s="137"/>
    </row>
    <row r="6" spans="1:10" s="37" customFormat="1" ht="15" customHeight="1">
      <c r="B6" s="97"/>
      <c r="C6" s="3"/>
      <c r="D6" s="93" t="s">
        <v>148</v>
      </c>
      <c r="E6" s="93"/>
      <c r="F6" s="12" t="s">
        <v>149</v>
      </c>
      <c r="G6" s="97"/>
      <c r="H6" s="97"/>
      <c r="I6" s="138"/>
      <c r="J6" s="137"/>
    </row>
    <row r="7" spans="1:10" s="37" customFormat="1" ht="15" customHeight="1">
      <c r="B7" s="102"/>
      <c r="C7" s="139"/>
      <c r="D7" s="140" t="s">
        <v>150</v>
      </c>
      <c r="E7" s="141" t="s">
        <v>151</v>
      </c>
      <c r="F7" s="76" t="s">
        <v>152</v>
      </c>
      <c r="G7" s="76" t="s">
        <v>152</v>
      </c>
      <c r="H7" s="76" t="s">
        <v>152</v>
      </c>
      <c r="I7" s="76" t="s">
        <v>152</v>
      </c>
      <c r="J7" s="142" t="s">
        <v>115</v>
      </c>
    </row>
    <row r="8" spans="1:10" s="37" customFormat="1" ht="15" hidden="1" customHeight="1">
      <c r="B8" s="143" t="s">
        <v>153</v>
      </c>
      <c r="C8" s="144">
        <f t="shared" ref="C8:H8" si="0">SUM(C9:C12)</f>
        <v>17380</v>
      </c>
      <c r="D8" s="145">
        <f t="shared" si="0"/>
        <v>1465509</v>
      </c>
      <c r="E8" s="146">
        <f t="shared" si="0"/>
        <v>1719310</v>
      </c>
      <c r="F8" s="147">
        <f t="shared" si="0"/>
        <v>269784</v>
      </c>
      <c r="G8" s="147">
        <f t="shared" si="0"/>
        <v>286481</v>
      </c>
      <c r="H8" s="147">
        <f t="shared" si="0"/>
        <v>55437</v>
      </c>
      <c r="I8" s="148">
        <f t="shared" ref="I8:I55" si="1">SUM(D8:H8)</f>
        <v>3796521</v>
      </c>
      <c r="J8" s="149">
        <f t="shared" ref="J8:J55" si="2">ROUND(I8/C8*1000,0)</f>
        <v>218442</v>
      </c>
    </row>
    <row r="9" spans="1:10" s="37" customFormat="1" ht="14.1" hidden="1" customHeight="1">
      <c r="B9" s="73" t="s">
        <v>10</v>
      </c>
      <c r="C9" s="150">
        <v>5155</v>
      </c>
      <c r="D9" s="151">
        <v>469592</v>
      </c>
      <c r="E9" s="152">
        <v>552148</v>
      </c>
      <c r="F9" s="150">
        <v>88675</v>
      </c>
      <c r="G9" s="150">
        <v>81208</v>
      </c>
      <c r="H9" s="150">
        <v>20642</v>
      </c>
      <c r="I9" s="153">
        <f t="shared" si="1"/>
        <v>1212265</v>
      </c>
      <c r="J9" s="6">
        <f t="shared" si="2"/>
        <v>235163</v>
      </c>
    </row>
    <row r="10" spans="1:10" s="37" customFormat="1" ht="14.1" hidden="1" customHeight="1">
      <c r="B10" s="73" t="s">
        <v>11</v>
      </c>
      <c r="C10" s="150">
        <v>6060</v>
      </c>
      <c r="D10" s="151">
        <v>508197</v>
      </c>
      <c r="E10" s="152">
        <v>571406</v>
      </c>
      <c r="F10" s="150">
        <v>83529</v>
      </c>
      <c r="G10" s="150">
        <v>128700</v>
      </c>
      <c r="H10" s="150">
        <v>16356</v>
      </c>
      <c r="I10" s="153">
        <f t="shared" si="1"/>
        <v>1308188</v>
      </c>
      <c r="J10" s="6">
        <f t="shared" si="2"/>
        <v>215873</v>
      </c>
    </row>
    <row r="11" spans="1:10" s="37" customFormat="1" ht="14.1" hidden="1" customHeight="1">
      <c r="B11" s="73" t="s">
        <v>12</v>
      </c>
      <c r="C11" s="150">
        <v>4071</v>
      </c>
      <c r="D11" s="151">
        <v>304909</v>
      </c>
      <c r="E11" s="152">
        <v>391501</v>
      </c>
      <c r="F11" s="150">
        <v>65090</v>
      </c>
      <c r="G11" s="150">
        <v>45453</v>
      </c>
      <c r="H11" s="150">
        <v>12225</v>
      </c>
      <c r="I11" s="153">
        <f t="shared" si="1"/>
        <v>819178</v>
      </c>
      <c r="J11" s="6">
        <f t="shared" si="2"/>
        <v>201223</v>
      </c>
    </row>
    <row r="12" spans="1:10" s="37" customFormat="1" ht="14.1" hidden="1" customHeight="1">
      <c r="B12" s="73" t="s">
        <v>13</v>
      </c>
      <c r="C12" s="150">
        <v>2094</v>
      </c>
      <c r="D12" s="151">
        <v>182811</v>
      </c>
      <c r="E12" s="152">
        <v>204255</v>
      </c>
      <c r="F12" s="150">
        <v>32490</v>
      </c>
      <c r="G12" s="150">
        <v>31120</v>
      </c>
      <c r="H12" s="150">
        <v>6214</v>
      </c>
      <c r="I12" s="153">
        <f t="shared" si="1"/>
        <v>456890</v>
      </c>
      <c r="J12" s="6">
        <f t="shared" si="2"/>
        <v>218190</v>
      </c>
    </row>
    <row r="13" spans="1:10" s="37" customFormat="1" ht="15" hidden="1" customHeight="1">
      <c r="B13" s="143" t="s">
        <v>154</v>
      </c>
      <c r="C13" s="144">
        <f t="shared" ref="C13:H13" si="3">SUM(C14:C17)</f>
        <v>17520</v>
      </c>
      <c r="D13" s="154">
        <f t="shared" si="3"/>
        <v>1519417</v>
      </c>
      <c r="E13" s="155">
        <f t="shared" si="3"/>
        <v>1755800</v>
      </c>
      <c r="F13" s="144">
        <f t="shared" si="3"/>
        <v>283449</v>
      </c>
      <c r="G13" s="144">
        <f t="shared" si="3"/>
        <v>307213</v>
      </c>
      <c r="H13" s="144">
        <f t="shared" si="3"/>
        <v>56958</v>
      </c>
      <c r="I13" s="156">
        <f t="shared" si="1"/>
        <v>3922837</v>
      </c>
      <c r="J13" s="149">
        <f t="shared" si="2"/>
        <v>223906</v>
      </c>
    </row>
    <row r="14" spans="1:10" s="37" customFormat="1" ht="15" hidden="1" customHeight="1">
      <c r="B14" s="73" t="s">
        <v>10</v>
      </c>
      <c r="C14" s="150">
        <v>5187</v>
      </c>
      <c r="D14" s="151">
        <v>491929</v>
      </c>
      <c r="E14" s="152">
        <v>559293</v>
      </c>
      <c r="F14" s="150">
        <v>89268</v>
      </c>
      <c r="G14" s="150">
        <v>88949</v>
      </c>
      <c r="H14" s="150">
        <v>17556</v>
      </c>
      <c r="I14" s="153">
        <f t="shared" si="1"/>
        <v>1246995</v>
      </c>
      <c r="J14" s="6">
        <f t="shared" si="2"/>
        <v>240408</v>
      </c>
    </row>
    <row r="15" spans="1:10" s="37" customFormat="1" ht="15" hidden="1" customHeight="1">
      <c r="B15" s="73" t="s">
        <v>11</v>
      </c>
      <c r="C15" s="150">
        <v>6128</v>
      </c>
      <c r="D15" s="151">
        <v>510512</v>
      </c>
      <c r="E15" s="152">
        <v>582920</v>
      </c>
      <c r="F15" s="150">
        <v>84334</v>
      </c>
      <c r="G15" s="150">
        <v>138222</v>
      </c>
      <c r="H15" s="150">
        <v>17139</v>
      </c>
      <c r="I15" s="153">
        <f t="shared" si="1"/>
        <v>1333127</v>
      </c>
      <c r="J15" s="6">
        <f t="shared" si="2"/>
        <v>217547</v>
      </c>
    </row>
    <row r="16" spans="1:10" s="37" customFormat="1" ht="15" hidden="1" customHeight="1">
      <c r="B16" s="73" t="s">
        <v>12</v>
      </c>
      <c r="C16" s="150">
        <v>4118</v>
      </c>
      <c r="D16" s="151">
        <v>337021</v>
      </c>
      <c r="E16" s="152">
        <v>403175</v>
      </c>
      <c r="F16" s="150">
        <v>76629</v>
      </c>
      <c r="G16" s="150">
        <v>49866</v>
      </c>
      <c r="H16" s="150">
        <v>15146</v>
      </c>
      <c r="I16" s="153">
        <f t="shared" si="1"/>
        <v>881837</v>
      </c>
      <c r="J16" s="6">
        <f t="shared" si="2"/>
        <v>214142</v>
      </c>
    </row>
    <row r="17" spans="2:10" s="37" customFormat="1" ht="15" hidden="1" customHeight="1">
      <c r="B17" s="76" t="s">
        <v>13</v>
      </c>
      <c r="C17" s="157">
        <v>2087</v>
      </c>
      <c r="D17" s="158">
        <v>179955</v>
      </c>
      <c r="E17" s="159">
        <v>210412</v>
      </c>
      <c r="F17" s="157">
        <v>33218</v>
      </c>
      <c r="G17" s="157">
        <v>30176</v>
      </c>
      <c r="H17" s="157">
        <v>7117</v>
      </c>
      <c r="I17" s="160">
        <f t="shared" si="1"/>
        <v>460878</v>
      </c>
      <c r="J17" s="161">
        <f t="shared" si="2"/>
        <v>220833</v>
      </c>
    </row>
    <row r="18" spans="2:10" s="37" customFormat="1" ht="15" hidden="1" customHeight="1">
      <c r="B18" s="162" t="s">
        <v>155</v>
      </c>
      <c r="C18" s="147">
        <f t="shared" ref="C18:H18" si="4">SUM(C19:C22)</f>
        <v>17814</v>
      </c>
      <c r="D18" s="145">
        <f t="shared" si="4"/>
        <v>1693809</v>
      </c>
      <c r="E18" s="146">
        <f t="shared" si="4"/>
        <v>1801456</v>
      </c>
      <c r="F18" s="147">
        <f t="shared" si="4"/>
        <v>282256</v>
      </c>
      <c r="G18" s="147">
        <f t="shared" si="4"/>
        <v>331775</v>
      </c>
      <c r="H18" s="147">
        <f t="shared" si="4"/>
        <v>60851</v>
      </c>
      <c r="I18" s="148">
        <f t="shared" si="1"/>
        <v>4170147</v>
      </c>
      <c r="J18" s="163">
        <f t="shared" si="2"/>
        <v>234094</v>
      </c>
    </row>
    <row r="19" spans="2:10" s="37" customFormat="1" ht="15" hidden="1" customHeight="1">
      <c r="B19" s="73" t="s">
        <v>10</v>
      </c>
      <c r="C19" s="150">
        <v>5131</v>
      </c>
      <c r="D19" s="151">
        <v>501728</v>
      </c>
      <c r="E19" s="152">
        <v>554758</v>
      </c>
      <c r="F19" s="150">
        <v>89139</v>
      </c>
      <c r="G19" s="150">
        <v>93088</v>
      </c>
      <c r="H19" s="150">
        <v>19435</v>
      </c>
      <c r="I19" s="153">
        <f t="shared" si="1"/>
        <v>1258148</v>
      </c>
      <c r="J19" s="6">
        <f t="shared" si="2"/>
        <v>245205</v>
      </c>
    </row>
    <row r="20" spans="2:10" s="37" customFormat="1" ht="15" hidden="1" customHeight="1">
      <c r="B20" s="73" t="s">
        <v>11</v>
      </c>
      <c r="C20" s="150">
        <v>6270</v>
      </c>
      <c r="D20" s="151">
        <v>597332</v>
      </c>
      <c r="E20" s="152">
        <v>601410</v>
      </c>
      <c r="F20" s="150">
        <v>86569</v>
      </c>
      <c r="G20" s="150">
        <v>146821</v>
      </c>
      <c r="H20" s="150">
        <v>20331</v>
      </c>
      <c r="I20" s="153">
        <f t="shared" si="1"/>
        <v>1452463</v>
      </c>
      <c r="J20" s="6">
        <f t="shared" si="2"/>
        <v>231653</v>
      </c>
    </row>
    <row r="21" spans="2:10" s="37" customFormat="1" ht="15" hidden="1" customHeight="1">
      <c r="B21" s="73" t="s">
        <v>12</v>
      </c>
      <c r="C21" s="150">
        <v>4285</v>
      </c>
      <c r="D21" s="151">
        <v>381036</v>
      </c>
      <c r="E21" s="152">
        <v>427157</v>
      </c>
      <c r="F21" s="150">
        <v>74475</v>
      </c>
      <c r="G21" s="150">
        <v>54247</v>
      </c>
      <c r="H21" s="150">
        <v>14879</v>
      </c>
      <c r="I21" s="153">
        <f t="shared" si="1"/>
        <v>951794</v>
      </c>
      <c r="J21" s="6">
        <f t="shared" si="2"/>
        <v>222122</v>
      </c>
    </row>
    <row r="22" spans="2:10" s="37" customFormat="1" ht="15" hidden="1" customHeight="1">
      <c r="B22" s="73" t="s">
        <v>13</v>
      </c>
      <c r="C22" s="150">
        <v>2128</v>
      </c>
      <c r="D22" s="151">
        <v>213713</v>
      </c>
      <c r="E22" s="152">
        <v>218131</v>
      </c>
      <c r="F22" s="150">
        <v>32073</v>
      </c>
      <c r="G22" s="150">
        <v>37619</v>
      </c>
      <c r="H22" s="150">
        <v>6206</v>
      </c>
      <c r="I22" s="153">
        <f t="shared" si="1"/>
        <v>507742</v>
      </c>
      <c r="J22" s="6">
        <f t="shared" si="2"/>
        <v>238601</v>
      </c>
    </row>
    <row r="23" spans="2:10" s="37" customFormat="1" ht="15" hidden="1" customHeight="1">
      <c r="B23" s="143" t="s">
        <v>156</v>
      </c>
      <c r="C23" s="144">
        <f t="shared" ref="C23:H23" si="5">SUM(C24:C27)</f>
        <v>18148</v>
      </c>
      <c r="D23" s="154">
        <f t="shared" si="5"/>
        <v>1649248</v>
      </c>
      <c r="E23" s="155">
        <f t="shared" si="5"/>
        <v>1885392</v>
      </c>
      <c r="F23" s="144">
        <f t="shared" si="5"/>
        <v>298392</v>
      </c>
      <c r="G23" s="144">
        <f t="shared" si="5"/>
        <v>376275</v>
      </c>
      <c r="H23" s="144">
        <f t="shared" si="5"/>
        <v>59461</v>
      </c>
      <c r="I23" s="156">
        <f t="shared" si="1"/>
        <v>4268768</v>
      </c>
      <c r="J23" s="149">
        <f t="shared" si="2"/>
        <v>235220</v>
      </c>
    </row>
    <row r="24" spans="2:10" s="37" customFormat="1" ht="15" hidden="1" customHeight="1">
      <c r="B24" s="73" t="s">
        <v>10</v>
      </c>
      <c r="C24" s="150">
        <v>5223</v>
      </c>
      <c r="D24" s="151">
        <v>496687</v>
      </c>
      <c r="E24" s="152">
        <v>568327</v>
      </c>
      <c r="F24" s="150">
        <v>89875</v>
      </c>
      <c r="G24" s="150">
        <v>103967</v>
      </c>
      <c r="H24" s="150">
        <v>17956</v>
      </c>
      <c r="I24" s="153">
        <f t="shared" si="1"/>
        <v>1276812</v>
      </c>
      <c r="J24" s="6">
        <f t="shared" si="2"/>
        <v>244460</v>
      </c>
    </row>
    <row r="25" spans="2:10" s="37" customFormat="1" ht="15" hidden="1" customHeight="1">
      <c r="B25" s="73" t="s">
        <v>11</v>
      </c>
      <c r="C25" s="150">
        <v>6287</v>
      </c>
      <c r="D25" s="151">
        <v>587309</v>
      </c>
      <c r="E25" s="152">
        <v>641969</v>
      </c>
      <c r="F25" s="150">
        <v>91248</v>
      </c>
      <c r="G25" s="150">
        <v>153027</v>
      </c>
      <c r="H25" s="150">
        <v>20763</v>
      </c>
      <c r="I25" s="153">
        <f t="shared" si="1"/>
        <v>1494316</v>
      </c>
      <c r="J25" s="6">
        <f t="shared" si="2"/>
        <v>237683</v>
      </c>
    </row>
    <row r="26" spans="2:10" s="37" customFormat="1" ht="15" hidden="1" customHeight="1">
      <c r="B26" s="73" t="s">
        <v>12</v>
      </c>
      <c r="C26" s="150">
        <v>4473</v>
      </c>
      <c r="D26" s="151">
        <v>392243</v>
      </c>
      <c r="E26" s="152">
        <v>463462</v>
      </c>
      <c r="F26" s="150">
        <v>84108</v>
      </c>
      <c r="G26" s="150">
        <v>76198</v>
      </c>
      <c r="H26" s="150">
        <v>14697</v>
      </c>
      <c r="I26" s="153">
        <f t="shared" si="1"/>
        <v>1030708</v>
      </c>
      <c r="J26" s="6">
        <f t="shared" si="2"/>
        <v>230429</v>
      </c>
    </row>
    <row r="27" spans="2:10" s="37" customFormat="1" ht="15" hidden="1" customHeight="1">
      <c r="B27" s="76" t="s">
        <v>13</v>
      </c>
      <c r="C27" s="157">
        <v>2165</v>
      </c>
      <c r="D27" s="158">
        <v>173009</v>
      </c>
      <c r="E27" s="159">
        <v>211634</v>
      </c>
      <c r="F27" s="157">
        <v>33161</v>
      </c>
      <c r="G27" s="157">
        <v>43083</v>
      </c>
      <c r="H27" s="157">
        <v>6045</v>
      </c>
      <c r="I27" s="160">
        <f t="shared" si="1"/>
        <v>466932</v>
      </c>
      <c r="J27" s="161">
        <f t="shared" si="2"/>
        <v>215673</v>
      </c>
    </row>
    <row r="28" spans="2:10" s="37" customFormat="1" ht="15" customHeight="1">
      <c r="B28" s="143" t="s">
        <v>157</v>
      </c>
      <c r="C28" s="144">
        <f t="shared" ref="C28:H28" si="6">SUM(C29:C32)</f>
        <v>18770</v>
      </c>
      <c r="D28" s="154">
        <f t="shared" si="6"/>
        <v>1489913</v>
      </c>
      <c r="E28" s="155">
        <f t="shared" si="6"/>
        <v>1689217</v>
      </c>
      <c r="F28" s="144">
        <f t="shared" si="6"/>
        <v>284039</v>
      </c>
      <c r="G28" s="144">
        <f t="shared" si="6"/>
        <v>357677</v>
      </c>
      <c r="H28" s="144">
        <f t="shared" si="6"/>
        <v>57070</v>
      </c>
      <c r="I28" s="156">
        <f t="shared" si="1"/>
        <v>3877916</v>
      </c>
      <c r="J28" s="163">
        <f t="shared" si="2"/>
        <v>206602</v>
      </c>
    </row>
    <row r="29" spans="2:10" s="37" customFormat="1" ht="15" customHeight="1">
      <c r="B29" s="73" t="s">
        <v>10</v>
      </c>
      <c r="C29" s="150">
        <v>5341</v>
      </c>
      <c r="D29" s="151">
        <v>470454</v>
      </c>
      <c r="E29" s="152">
        <v>492727</v>
      </c>
      <c r="F29" s="150">
        <v>87809</v>
      </c>
      <c r="G29" s="150">
        <v>100970</v>
      </c>
      <c r="H29" s="150">
        <v>15348</v>
      </c>
      <c r="I29" s="153">
        <f t="shared" si="1"/>
        <v>1167308</v>
      </c>
      <c r="J29" s="6">
        <f t="shared" si="2"/>
        <v>218556</v>
      </c>
    </row>
    <row r="30" spans="2:10" s="37" customFormat="1" ht="15" customHeight="1">
      <c r="B30" s="73" t="s">
        <v>11</v>
      </c>
      <c r="C30" s="150">
        <v>6543</v>
      </c>
      <c r="D30" s="151">
        <v>460780</v>
      </c>
      <c r="E30" s="152">
        <v>569618</v>
      </c>
      <c r="F30" s="150">
        <v>91254</v>
      </c>
      <c r="G30" s="150">
        <v>138665</v>
      </c>
      <c r="H30" s="150">
        <v>19278</v>
      </c>
      <c r="I30" s="153">
        <f t="shared" si="1"/>
        <v>1279595</v>
      </c>
      <c r="J30" s="6">
        <f t="shared" si="2"/>
        <v>195567</v>
      </c>
    </row>
    <row r="31" spans="2:10" s="37" customFormat="1" ht="15" customHeight="1">
      <c r="B31" s="73" t="s">
        <v>12</v>
      </c>
      <c r="C31" s="150">
        <v>4636</v>
      </c>
      <c r="D31" s="151">
        <v>398424</v>
      </c>
      <c r="E31" s="152">
        <v>432211</v>
      </c>
      <c r="F31" s="150">
        <v>75853</v>
      </c>
      <c r="G31" s="150">
        <v>73132</v>
      </c>
      <c r="H31" s="150">
        <v>15298</v>
      </c>
      <c r="I31" s="153">
        <f t="shared" si="1"/>
        <v>994918</v>
      </c>
      <c r="J31" s="6">
        <f t="shared" si="2"/>
        <v>214607</v>
      </c>
    </row>
    <row r="32" spans="2:10" s="37" customFormat="1" ht="15" customHeight="1">
      <c r="B32" s="76" t="s">
        <v>13</v>
      </c>
      <c r="C32" s="157">
        <v>2250</v>
      </c>
      <c r="D32" s="158">
        <v>160255</v>
      </c>
      <c r="E32" s="159">
        <v>194661</v>
      </c>
      <c r="F32" s="157">
        <v>29123</v>
      </c>
      <c r="G32" s="157">
        <v>44910</v>
      </c>
      <c r="H32" s="157">
        <v>7146</v>
      </c>
      <c r="I32" s="160">
        <f t="shared" si="1"/>
        <v>436095</v>
      </c>
      <c r="J32" s="6">
        <f t="shared" si="2"/>
        <v>193820</v>
      </c>
    </row>
    <row r="33" spans="2:10" s="37" customFormat="1" ht="15" customHeight="1">
      <c r="B33" s="143" t="s">
        <v>158</v>
      </c>
      <c r="C33" s="144">
        <f t="shared" ref="C33:H33" si="7">SUM(C34:C37)</f>
        <v>19730</v>
      </c>
      <c r="D33" s="154">
        <f t="shared" si="7"/>
        <v>1785776</v>
      </c>
      <c r="E33" s="155">
        <f t="shared" si="7"/>
        <v>2041464</v>
      </c>
      <c r="F33" s="144">
        <f t="shared" si="7"/>
        <v>324622</v>
      </c>
      <c r="G33" s="144">
        <f t="shared" si="7"/>
        <v>435973</v>
      </c>
      <c r="H33" s="144">
        <f t="shared" si="7"/>
        <v>62751</v>
      </c>
      <c r="I33" s="156">
        <f t="shared" si="1"/>
        <v>4650586</v>
      </c>
      <c r="J33" s="149">
        <f t="shared" si="2"/>
        <v>235711</v>
      </c>
    </row>
    <row r="34" spans="2:10" s="37" customFormat="1" ht="15" customHeight="1">
      <c r="B34" s="73" t="s">
        <v>10</v>
      </c>
      <c r="C34" s="150">
        <v>5542</v>
      </c>
      <c r="D34" s="151">
        <v>538154</v>
      </c>
      <c r="E34" s="152">
        <v>591964</v>
      </c>
      <c r="F34" s="150">
        <v>100168</v>
      </c>
      <c r="G34" s="150">
        <v>122296</v>
      </c>
      <c r="H34" s="150">
        <v>17500</v>
      </c>
      <c r="I34" s="153">
        <f t="shared" si="1"/>
        <v>1370082</v>
      </c>
      <c r="J34" s="6">
        <f t="shared" si="2"/>
        <v>247218</v>
      </c>
    </row>
    <row r="35" spans="2:10" s="37" customFormat="1" ht="15" customHeight="1">
      <c r="B35" s="73" t="s">
        <v>11</v>
      </c>
      <c r="C35" s="150">
        <v>6839</v>
      </c>
      <c r="D35" s="151">
        <v>584492</v>
      </c>
      <c r="E35" s="152">
        <v>679752</v>
      </c>
      <c r="F35" s="150">
        <v>101894</v>
      </c>
      <c r="G35" s="150">
        <v>175158</v>
      </c>
      <c r="H35" s="150">
        <v>20902</v>
      </c>
      <c r="I35" s="153">
        <f t="shared" si="1"/>
        <v>1562198</v>
      </c>
      <c r="J35" s="6">
        <f t="shared" si="2"/>
        <v>228425</v>
      </c>
    </row>
    <row r="36" spans="2:10" s="37" customFormat="1" ht="15" customHeight="1">
      <c r="B36" s="73" t="s">
        <v>12</v>
      </c>
      <c r="C36" s="150">
        <v>4935</v>
      </c>
      <c r="D36" s="151">
        <v>431588</v>
      </c>
      <c r="E36" s="152">
        <v>518872</v>
      </c>
      <c r="F36" s="150">
        <v>84272</v>
      </c>
      <c r="G36" s="150">
        <v>82242</v>
      </c>
      <c r="H36" s="150">
        <v>16162</v>
      </c>
      <c r="I36" s="153">
        <f t="shared" si="1"/>
        <v>1133136</v>
      </c>
      <c r="J36" s="6">
        <f t="shared" si="2"/>
        <v>229612</v>
      </c>
    </row>
    <row r="37" spans="2:10" s="37" customFormat="1" ht="15" customHeight="1">
      <c r="B37" s="76" t="s">
        <v>13</v>
      </c>
      <c r="C37" s="157">
        <v>2414</v>
      </c>
      <c r="D37" s="158">
        <v>231542</v>
      </c>
      <c r="E37" s="159">
        <v>250876</v>
      </c>
      <c r="F37" s="157">
        <v>38288</v>
      </c>
      <c r="G37" s="157">
        <v>56277</v>
      </c>
      <c r="H37" s="157">
        <v>8187</v>
      </c>
      <c r="I37" s="160">
        <f t="shared" si="1"/>
        <v>585170</v>
      </c>
      <c r="J37" s="161">
        <f t="shared" si="2"/>
        <v>242407</v>
      </c>
    </row>
    <row r="38" spans="2:10" s="37" customFormat="1" ht="15" customHeight="1">
      <c r="B38" s="162" t="s">
        <v>159</v>
      </c>
      <c r="C38" s="147">
        <f t="shared" ref="C38:H38" si="8">SUM(C39:C42)</f>
        <v>20418</v>
      </c>
      <c r="D38" s="145">
        <f t="shared" si="8"/>
        <v>1896928</v>
      </c>
      <c r="E38" s="146">
        <f t="shared" si="8"/>
        <v>2193819</v>
      </c>
      <c r="F38" s="147">
        <f t="shared" si="8"/>
        <v>350590</v>
      </c>
      <c r="G38" s="147">
        <f t="shared" si="8"/>
        <v>531478</v>
      </c>
      <c r="H38" s="147">
        <f t="shared" si="8"/>
        <v>70880</v>
      </c>
      <c r="I38" s="148">
        <f t="shared" si="1"/>
        <v>5043695</v>
      </c>
      <c r="J38" s="163">
        <f t="shared" si="2"/>
        <v>247022</v>
      </c>
    </row>
    <row r="39" spans="2:10" s="37" customFormat="1" ht="15" customHeight="1">
      <c r="B39" s="73" t="s">
        <v>10</v>
      </c>
      <c r="C39" s="150">
        <v>5677</v>
      </c>
      <c r="D39" s="151">
        <v>589176</v>
      </c>
      <c r="E39" s="152">
        <v>636445</v>
      </c>
      <c r="F39" s="150">
        <v>109125</v>
      </c>
      <c r="G39" s="150">
        <v>170312</v>
      </c>
      <c r="H39" s="150">
        <v>20020</v>
      </c>
      <c r="I39" s="153">
        <f t="shared" si="1"/>
        <v>1525078</v>
      </c>
      <c r="J39" s="6">
        <f t="shared" si="2"/>
        <v>268642</v>
      </c>
    </row>
    <row r="40" spans="2:10" s="37" customFormat="1" ht="15" customHeight="1">
      <c r="B40" s="73" t="s">
        <v>11</v>
      </c>
      <c r="C40" s="150">
        <v>7130</v>
      </c>
      <c r="D40" s="151">
        <v>686616</v>
      </c>
      <c r="E40" s="152">
        <v>749367</v>
      </c>
      <c r="F40" s="150">
        <v>110635</v>
      </c>
      <c r="G40" s="150">
        <v>205346</v>
      </c>
      <c r="H40" s="150">
        <v>23915</v>
      </c>
      <c r="I40" s="153">
        <f t="shared" si="1"/>
        <v>1775879</v>
      </c>
      <c r="J40" s="6">
        <f t="shared" si="2"/>
        <v>249071</v>
      </c>
    </row>
    <row r="41" spans="2:10" s="37" customFormat="1" ht="15" customHeight="1">
      <c r="B41" s="73" t="s">
        <v>12</v>
      </c>
      <c r="C41" s="150">
        <v>5145</v>
      </c>
      <c r="D41" s="151">
        <v>408578</v>
      </c>
      <c r="E41" s="152">
        <v>544589</v>
      </c>
      <c r="F41" s="150">
        <v>91405</v>
      </c>
      <c r="G41" s="150">
        <v>91888</v>
      </c>
      <c r="H41" s="150">
        <v>17926</v>
      </c>
      <c r="I41" s="153">
        <f t="shared" si="1"/>
        <v>1154386</v>
      </c>
      <c r="J41" s="6">
        <f t="shared" si="2"/>
        <v>224370</v>
      </c>
    </row>
    <row r="42" spans="2:10" s="37" customFormat="1" ht="15" customHeight="1">
      <c r="B42" s="73" t="s">
        <v>13</v>
      </c>
      <c r="C42" s="150">
        <v>2466</v>
      </c>
      <c r="D42" s="151">
        <v>212558</v>
      </c>
      <c r="E42" s="152">
        <v>263418</v>
      </c>
      <c r="F42" s="150">
        <v>39425</v>
      </c>
      <c r="G42" s="150">
        <v>63932</v>
      </c>
      <c r="H42" s="150">
        <v>9019</v>
      </c>
      <c r="I42" s="153">
        <f t="shared" si="1"/>
        <v>588352</v>
      </c>
      <c r="J42" s="6">
        <f t="shared" si="2"/>
        <v>238586</v>
      </c>
    </row>
    <row r="43" spans="2:10" s="37" customFormat="1" ht="15" customHeight="1">
      <c r="B43" s="143" t="s">
        <v>160</v>
      </c>
      <c r="C43" s="144">
        <f t="shared" ref="C43:H43" si="9">SUM(C44:C47)</f>
        <v>20840</v>
      </c>
      <c r="D43" s="154">
        <f t="shared" si="9"/>
        <v>1923496</v>
      </c>
      <c r="E43" s="155">
        <f t="shared" si="9"/>
        <v>2384127</v>
      </c>
      <c r="F43" s="144">
        <f t="shared" si="9"/>
        <v>363973</v>
      </c>
      <c r="G43" s="144">
        <f t="shared" si="9"/>
        <v>593112</v>
      </c>
      <c r="H43" s="144">
        <f t="shared" si="9"/>
        <v>75025</v>
      </c>
      <c r="I43" s="156">
        <f t="shared" si="1"/>
        <v>5339733</v>
      </c>
      <c r="J43" s="149">
        <f t="shared" si="2"/>
        <v>256225</v>
      </c>
    </row>
    <row r="44" spans="2:10" s="37" customFormat="1" ht="15" customHeight="1">
      <c r="B44" s="73" t="s">
        <v>10</v>
      </c>
      <c r="C44" s="150">
        <v>5785</v>
      </c>
      <c r="D44" s="151">
        <v>575759</v>
      </c>
      <c r="E44" s="152">
        <v>685604</v>
      </c>
      <c r="F44" s="150">
        <v>111797</v>
      </c>
      <c r="G44" s="150">
        <v>189971</v>
      </c>
      <c r="H44" s="150">
        <v>23941</v>
      </c>
      <c r="I44" s="153">
        <f t="shared" si="1"/>
        <v>1587072</v>
      </c>
      <c r="J44" s="6">
        <f t="shared" si="2"/>
        <v>274343</v>
      </c>
    </row>
    <row r="45" spans="2:10" s="37" customFormat="1" ht="15" customHeight="1">
      <c r="B45" s="73" t="s">
        <v>11</v>
      </c>
      <c r="C45" s="150">
        <v>7294</v>
      </c>
      <c r="D45" s="151">
        <v>701923</v>
      </c>
      <c r="E45" s="152">
        <v>825702</v>
      </c>
      <c r="F45" s="150">
        <v>117889</v>
      </c>
      <c r="G45" s="150">
        <v>229299</v>
      </c>
      <c r="H45" s="150">
        <v>24863</v>
      </c>
      <c r="I45" s="153">
        <f t="shared" si="1"/>
        <v>1899676</v>
      </c>
      <c r="J45" s="6">
        <f t="shared" si="2"/>
        <v>260444</v>
      </c>
    </row>
    <row r="46" spans="2:10" s="37" customFormat="1" ht="15" customHeight="1">
      <c r="B46" s="73" t="s">
        <v>12</v>
      </c>
      <c r="C46" s="150">
        <v>5215</v>
      </c>
      <c r="D46" s="151">
        <v>452206</v>
      </c>
      <c r="E46" s="152">
        <v>584528</v>
      </c>
      <c r="F46" s="150">
        <v>92656</v>
      </c>
      <c r="G46" s="150">
        <v>102296</v>
      </c>
      <c r="H46" s="150">
        <v>17363</v>
      </c>
      <c r="I46" s="153">
        <f t="shared" si="1"/>
        <v>1249049</v>
      </c>
      <c r="J46" s="6">
        <f t="shared" si="2"/>
        <v>239511</v>
      </c>
    </row>
    <row r="47" spans="2:10" s="37" customFormat="1" ht="15" customHeight="1">
      <c r="B47" s="76" t="s">
        <v>13</v>
      </c>
      <c r="C47" s="157">
        <v>2546</v>
      </c>
      <c r="D47" s="158">
        <v>193608</v>
      </c>
      <c r="E47" s="159">
        <v>288293</v>
      </c>
      <c r="F47" s="157">
        <v>41631</v>
      </c>
      <c r="G47" s="157">
        <v>71546</v>
      </c>
      <c r="H47" s="157">
        <v>8858</v>
      </c>
      <c r="I47" s="160">
        <f t="shared" si="1"/>
        <v>603936</v>
      </c>
      <c r="J47" s="161">
        <f t="shared" si="2"/>
        <v>237210</v>
      </c>
    </row>
    <row r="48" spans="2:10" s="37" customFormat="1" ht="15" customHeight="1">
      <c r="B48" s="164" t="s">
        <v>161</v>
      </c>
      <c r="C48" s="165">
        <v>20765</v>
      </c>
      <c r="D48" s="166">
        <v>2057233</v>
      </c>
      <c r="E48" s="167">
        <v>2387998</v>
      </c>
      <c r="F48" s="165">
        <v>364530</v>
      </c>
      <c r="G48" s="165">
        <v>753211</v>
      </c>
      <c r="H48" s="165">
        <v>75549</v>
      </c>
      <c r="I48" s="168">
        <f t="shared" si="1"/>
        <v>5638521</v>
      </c>
      <c r="J48" s="169">
        <f t="shared" si="2"/>
        <v>271540</v>
      </c>
    </row>
    <row r="49" spans="2:10" s="37" customFormat="1" ht="15" customHeight="1">
      <c r="B49" s="164" t="s">
        <v>162</v>
      </c>
      <c r="C49" s="165">
        <v>20735</v>
      </c>
      <c r="D49" s="166">
        <v>2259490</v>
      </c>
      <c r="E49" s="167">
        <v>2458120</v>
      </c>
      <c r="F49" s="165">
        <v>374984</v>
      </c>
      <c r="G49" s="165">
        <v>859249</v>
      </c>
      <c r="H49" s="165">
        <v>83340</v>
      </c>
      <c r="I49" s="168">
        <f t="shared" si="1"/>
        <v>6035183</v>
      </c>
      <c r="J49" s="169">
        <f t="shared" si="2"/>
        <v>291063</v>
      </c>
    </row>
    <row r="50" spans="2:10" s="37" customFormat="1" ht="15" customHeight="1">
      <c r="B50" s="164" t="s">
        <v>163</v>
      </c>
      <c r="C50" s="165">
        <v>20428</v>
      </c>
      <c r="D50" s="166">
        <v>2311011</v>
      </c>
      <c r="E50" s="167">
        <v>2451449</v>
      </c>
      <c r="F50" s="165">
        <v>395070</v>
      </c>
      <c r="G50" s="165">
        <v>889430</v>
      </c>
      <c r="H50" s="165">
        <v>81401</v>
      </c>
      <c r="I50" s="168">
        <f t="shared" si="1"/>
        <v>6128361</v>
      </c>
      <c r="J50" s="169">
        <f t="shared" si="2"/>
        <v>299998</v>
      </c>
    </row>
    <row r="51" spans="2:10" s="37" customFormat="1" ht="15" customHeight="1">
      <c r="B51" s="164" t="s">
        <v>164</v>
      </c>
      <c r="C51" s="165">
        <v>20660</v>
      </c>
      <c r="D51" s="166">
        <v>2529742</v>
      </c>
      <c r="E51" s="167">
        <v>2555743</v>
      </c>
      <c r="F51" s="165">
        <v>395071</v>
      </c>
      <c r="G51" s="165">
        <v>953464</v>
      </c>
      <c r="H51" s="165">
        <v>81105</v>
      </c>
      <c r="I51" s="168">
        <f t="shared" si="1"/>
        <v>6515125</v>
      </c>
      <c r="J51" s="169">
        <f t="shared" si="2"/>
        <v>315350</v>
      </c>
    </row>
    <row r="52" spans="2:10" s="37" customFormat="1" ht="15" customHeight="1">
      <c r="B52" s="164" t="s">
        <v>165</v>
      </c>
      <c r="C52" s="165">
        <v>20617</v>
      </c>
      <c r="D52" s="166">
        <v>2589204</v>
      </c>
      <c r="E52" s="167">
        <v>2601043</v>
      </c>
      <c r="F52" s="165">
        <v>391821</v>
      </c>
      <c r="G52" s="165">
        <v>1008693</v>
      </c>
      <c r="H52" s="165">
        <v>79494</v>
      </c>
      <c r="I52" s="168">
        <f t="shared" si="1"/>
        <v>6670255</v>
      </c>
      <c r="J52" s="169">
        <f t="shared" si="2"/>
        <v>323532</v>
      </c>
    </row>
    <row r="53" spans="2:10" s="37" customFormat="1" ht="15" customHeight="1">
      <c r="B53" s="164" t="s">
        <v>166</v>
      </c>
      <c r="C53" s="165">
        <v>20639</v>
      </c>
      <c r="D53" s="166">
        <v>2853018</v>
      </c>
      <c r="E53" s="167">
        <v>2693078</v>
      </c>
      <c r="F53" s="165">
        <v>413523</v>
      </c>
      <c r="G53" s="165">
        <v>1075458</v>
      </c>
      <c r="H53" s="165">
        <v>78442</v>
      </c>
      <c r="I53" s="168">
        <f t="shared" si="1"/>
        <v>7113519</v>
      </c>
      <c r="J53" s="169">
        <f t="shared" si="2"/>
        <v>344664</v>
      </c>
    </row>
    <row r="54" spans="2:10" s="37" customFormat="1" ht="15" customHeight="1">
      <c r="B54" s="164" t="s">
        <v>167</v>
      </c>
      <c r="C54" s="165">
        <v>20597</v>
      </c>
      <c r="D54" s="166">
        <v>2765516</v>
      </c>
      <c r="E54" s="167">
        <v>2683443</v>
      </c>
      <c r="F54" s="165">
        <v>411421</v>
      </c>
      <c r="G54" s="165">
        <v>1119001</v>
      </c>
      <c r="H54" s="165">
        <v>71866</v>
      </c>
      <c r="I54" s="168">
        <f t="shared" si="1"/>
        <v>7051247</v>
      </c>
      <c r="J54" s="169">
        <f t="shared" si="2"/>
        <v>342343</v>
      </c>
    </row>
    <row r="55" spans="2:10" s="37" customFormat="1" ht="15" customHeight="1">
      <c r="B55" s="164" t="s">
        <v>168</v>
      </c>
      <c r="C55" s="165">
        <v>20349</v>
      </c>
      <c r="D55" s="166">
        <v>2672421</v>
      </c>
      <c r="E55" s="167">
        <v>2694037</v>
      </c>
      <c r="F55" s="165">
        <v>430760</v>
      </c>
      <c r="G55" s="165">
        <v>1214378</v>
      </c>
      <c r="H55" s="165">
        <v>63931</v>
      </c>
      <c r="I55" s="168">
        <f t="shared" si="1"/>
        <v>7075527</v>
      </c>
      <c r="J55" s="169">
        <f t="shared" si="2"/>
        <v>347709</v>
      </c>
    </row>
    <row r="56" spans="2:10" s="37" customFormat="1" ht="15" customHeight="1">
      <c r="B56" s="164" t="s">
        <v>169</v>
      </c>
      <c r="C56" s="165">
        <v>19792</v>
      </c>
      <c r="D56" s="166">
        <v>2743171</v>
      </c>
      <c r="E56" s="167">
        <v>2622131</v>
      </c>
      <c r="F56" s="165">
        <v>424980</v>
      </c>
      <c r="G56" s="165">
        <v>1313144</v>
      </c>
      <c r="H56" s="165">
        <v>67861</v>
      </c>
      <c r="I56" s="168">
        <f>SUM(D56:H56)</f>
        <v>7171287</v>
      </c>
      <c r="J56" s="169">
        <f>ROUND(I56/C56*1000,0)</f>
        <v>362333</v>
      </c>
    </row>
    <row r="57" spans="2:10" s="37" customFormat="1" ht="15" customHeight="1">
      <c r="B57" s="164" t="s">
        <v>170</v>
      </c>
      <c r="C57" s="165">
        <v>19173</v>
      </c>
      <c r="D57" s="170">
        <f>ROUND((2607646047+164966968+13775480)/1000,0)</f>
        <v>2786388</v>
      </c>
      <c r="E57" s="167">
        <f>ROUND((2431397371+178932860+25971310)/1000,0)</f>
        <v>2636302</v>
      </c>
      <c r="F57" s="166">
        <f>ROUND((379969880+26538120+4735530)/1000,0)</f>
        <v>411244</v>
      </c>
      <c r="G57" s="171">
        <f>ROUND(((1176303822+125389019+35085230)+(80720710+6366785+994480)+(12254330+1210364+0)+(219450+0+3240+0))/1000,0)</f>
        <v>1438547</v>
      </c>
      <c r="H57" s="171">
        <f>ROUND((61007960+6286760)/1000,0)</f>
        <v>67295</v>
      </c>
      <c r="I57" s="172">
        <f>SUM(D57:H57)</f>
        <v>7339776</v>
      </c>
      <c r="J57" s="169">
        <f>ROUND(I57/C57*1000,0)</f>
        <v>382818</v>
      </c>
    </row>
    <row r="58" spans="2:10" s="37" customFormat="1" ht="15" customHeight="1">
      <c r="B58" s="164" t="s">
        <v>171</v>
      </c>
      <c r="C58" s="165">
        <v>18509</v>
      </c>
      <c r="D58" s="170">
        <f>ROUND((2741907562+112687230+8207890)/1000,0)</f>
        <v>2862803</v>
      </c>
      <c r="E58" s="167">
        <f>ROUND((2438015841+119707540+12108850)/1000,0)</f>
        <v>2569832</v>
      </c>
      <c r="F58" s="166">
        <f>ROUND((386390030+14746310+2947740)/1000,0)</f>
        <v>404084</v>
      </c>
      <c r="G58" s="166">
        <f>ROUND(((1092104910+131626662+43746370)+(51853710+4297049+1620340)+(10320770+772372+0)+(0+0+0+0))/1000,0)</f>
        <v>1336342</v>
      </c>
      <c r="H58" s="166">
        <f>ROUND((62127722+2497870)/1000,0)</f>
        <v>64626</v>
      </c>
      <c r="I58" s="168">
        <f>SUM(D58:H58)</f>
        <v>7237687</v>
      </c>
      <c r="J58" s="169">
        <f>ROUND(I58/C58*1000,0)</f>
        <v>391036</v>
      </c>
    </row>
    <row r="59" spans="2:10" s="37" customFormat="1" ht="15" customHeight="1">
      <c r="B59" s="164" t="s">
        <v>172</v>
      </c>
      <c r="C59" s="165">
        <v>17619</v>
      </c>
      <c r="D59" s="170">
        <v>2713492</v>
      </c>
      <c r="E59" s="167">
        <v>2384092</v>
      </c>
      <c r="F59" s="166">
        <v>407582</v>
      </c>
      <c r="G59" s="166">
        <v>1284361</v>
      </c>
      <c r="H59" s="166">
        <v>59894</v>
      </c>
      <c r="I59" s="168">
        <f>SUM(D59:H59)</f>
        <v>6849421</v>
      </c>
      <c r="J59" s="169">
        <f>ROUND(I59/C59*1000,0)</f>
        <v>388752</v>
      </c>
    </row>
    <row r="60" spans="2:10" s="37" customFormat="1" ht="15" customHeight="1">
      <c r="B60" s="164" t="s">
        <v>173</v>
      </c>
      <c r="C60" s="165">
        <v>16843</v>
      </c>
      <c r="D60" s="170">
        <v>2756639</v>
      </c>
      <c r="E60" s="167">
        <v>2353388</v>
      </c>
      <c r="F60" s="166">
        <v>393132</v>
      </c>
      <c r="G60" s="166">
        <v>1211998</v>
      </c>
      <c r="H60" s="166">
        <v>53571</v>
      </c>
      <c r="I60" s="168">
        <v>6768729</v>
      </c>
      <c r="J60" s="169">
        <v>401872</v>
      </c>
    </row>
    <row r="61" spans="2:10" s="37" customFormat="1" ht="15" customHeight="1">
      <c r="B61" s="164" t="s">
        <v>44</v>
      </c>
      <c r="C61" s="165">
        <v>16115</v>
      </c>
      <c r="D61" s="170">
        <v>2646675</v>
      </c>
      <c r="E61" s="167">
        <v>2298457</v>
      </c>
      <c r="F61" s="166">
        <v>381566</v>
      </c>
      <c r="G61" s="166">
        <v>1278051</v>
      </c>
      <c r="H61" s="166">
        <v>52384</v>
      </c>
      <c r="I61" s="168">
        <f t="shared" ref="I61:I66" si="10">SUM(D61:H61)</f>
        <v>6657133</v>
      </c>
      <c r="J61" s="173">
        <f t="shared" ref="J61:J66" si="11">ROUND(I61/C61*1000,0)</f>
        <v>413102</v>
      </c>
    </row>
    <row r="62" spans="2:10" s="37" customFormat="1" ht="15" customHeight="1">
      <c r="B62" s="164" t="s">
        <v>46</v>
      </c>
      <c r="C62" s="165">
        <v>15696</v>
      </c>
      <c r="D62" s="170">
        <v>2411845</v>
      </c>
      <c r="E62" s="167">
        <v>2192223</v>
      </c>
      <c r="F62" s="166">
        <v>359199</v>
      </c>
      <c r="G62" s="166">
        <v>1297307</v>
      </c>
      <c r="H62" s="166">
        <v>44816</v>
      </c>
      <c r="I62" s="168">
        <f t="shared" si="10"/>
        <v>6305390</v>
      </c>
      <c r="J62" s="173">
        <f t="shared" si="11"/>
        <v>401720</v>
      </c>
    </row>
    <row r="63" spans="2:10" s="37" customFormat="1" ht="15" customHeight="1">
      <c r="B63" s="164" t="s">
        <v>47</v>
      </c>
      <c r="C63" s="165">
        <v>15609</v>
      </c>
      <c r="D63" s="170">
        <v>2659041</v>
      </c>
      <c r="E63" s="167">
        <v>2352830</v>
      </c>
      <c r="F63" s="166">
        <v>390087</v>
      </c>
      <c r="G63" s="166">
        <v>1302010</v>
      </c>
      <c r="H63" s="166">
        <v>45007</v>
      </c>
      <c r="I63" s="168">
        <f t="shared" si="10"/>
        <v>6748975</v>
      </c>
      <c r="J63" s="173">
        <f t="shared" si="11"/>
        <v>432377</v>
      </c>
    </row>
    <row r="64" spans="2:10" s="37" customFormat="1" ht="15" customHeight="1">
      <c r="B64" s="164" t="s">
        <v>48</v>
      </c>
      <c r="C64" s="165">
        <v>14921</v>
      </c>
      <c r="D64" s="170">
        <v>2520146</v>
      </c>
      <c r="E64" s="167">
        <v>2437365</v>
      </c>
      <c r="F64" s="166">
        <v>381371</v>
      </c>
      <c r="G64" s="166">
        <v>1251898</v>
      </c>
      <c r="H64" s="166">
        <v>46948</v>
      </c>
      <c r="I64" s="168">
        <f t="shared" si="10"/>
        <v>6637728</v>
      </c>
      <c r="J64" s="173">
        <f t="shared" si="11"/>
        <v>444858</v>
      </c>
    </row>
    <row r="65" spans="1:10" s="37" customFormat="1" ht="15" customHeight="1">
      <c r="B65" s="164" t="s">
        <v>49</v>
      </c>
      <c r="C65" s="165">
        <v>14224</v>
      </c>
      <c r="D65" s="170">
        <v>2753900</v>
      </c>
      <c r="E65" s="167">
        <v>2315693</v>
      </c>
      <c r="F65" s="166">
        <v>360854</v>
      </c>
      <c r="G65" s="166">
        <v>1290024</v>
      </c>
      <c r="H65" s="166">
        <v>44712</v>
      </c>
      <c r="I65" s="168">
        <f t="shared" si="10"/>
        <v>6765183</v>
      </c>
      <c r="J65" s="173">
        <f t="shared" si="11"/>
        <v>475617</v>
      </c>
    </row>
    <row r="66" spans="1:10" s="37" customFormat="1" ht="15" customHeight="1">
      <c r="B66" s="164" t="s">
        <v>50</v>
      </c>
      <c r="C66" s="165">
        <v>13570</v>
      </c>
      <c r="D66" s="170">
        <v>2568907</v>
      </c>
      <c r="E66" s="167">
        <v>2171465</v>
      </c>
      <c r="F66" s="166">
        <v>352170</v>
      </c>
      <c r="G66" s="166">
        <v>1211662</v>
      </c>
      <c r="H66" s="166">
        <v>42688</v>
      </c>
      <c r="I66" s="168">
        <f t="shared" si="10"/>
        <v>6346892</v>
      </c>
      <c r="J66" s="173">
        <f t="shared" si="11"/>
        <v>467715</v>
      </c>
    </row>
    <row r="67" spans="1:10" s="37" customFormat="1" ht="15" customHeight="1">
      <c r="A67" s="174"/>
      <c r="B67" s="27" t="s">
        <v>174</v>
      </c>
      <c r="C67" s="175"/>
      <c r="D67" s="175"/>
      <c r="E67" s="175"/>
      <c r="F67" s="175"/>
      <c r="G67" s="175"/>
      <c r="H67" s="175"/>
      <c r="I67" s="176"/>
      <c r="J67" s="176"/>
    </row>
    <row r="68" spans="1:10">
      <c r="B68" s="177"/>
    </row>
  </sheetData>
  <mergeCells count="9">
    <mergeCell ref="I67:J67"/>
    <mergeCell ref="B4:B7"/>
    <mergeCell ref="D4:H4"/>
    <mergeCell ref="J4:J6"/>
    <mergeCell ref="D5:F5"/>
    <mergeCell ref="G5:G6"/>
    <mergeCell ref="H5:H6"/>
    <mergeCell ref="I5:I6"/>
    <mergeCell ref="D6:E6"/>
  </mergeCells>
  <phoneticPr fontId="4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&amp;R&amp;"ＭＳ Ｐゴシック,標準"14.厚      生</oddHeader>
    <oddFooter>&amp;C&amp;"ＭＳ Ｐゴシック,標準"-89-</oddFooter>
  </headerFooter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C83F8-D44D-4730-B375-6E2109D1237C}">
  <sheetPr>
    <pageSetUpPr fitToPage="1"/>
  </sheetPr>
  <dimension ref="A1:O52"/>
  <sheetViews>
    <sheetView showGridLines="0" zoomScaleNormal="100" workbookViewId="0"/>
  </sheetViews>
  <sheetFormatPr defaultColWidth="8" defaultRowHeight="11.25"/>
  <cols>
    <col min="1" max="1" width="1.625" style="37" customWidth="1"/>
    <col min="2" max="2" width="9.375" style="236" customWidth="1"/>
    <col min="3" max="3" width="6.5" style="235" customWidth="1"/>
    <col min="4" max="4" width="5.875" style="235" customWidth="1"/>
    <col min="5" max="5" width="7.25" style="235" customWidth="1"/>
    <col min="6" max="7" width="6.25" style="235" customWidth="1"/>
    <col min="8" max="8" width="5.875" style="235" customWidth="1"/>
    <col min="9" max="9" width="7.25" style="235" customWidth="1"/>
    <col min="10" max="11" width="6.25" style="235" customWidth="1"/>
    <col min="12" max="12" width="5.875" style="37" customWidth="1"/>
    <col min="13" max="13" width="7.25" style="37" customWidth="1"/>
    <col min="14" max="15" width="6.25" style="37" customWidth="1"/>
    <col min="16" max="16384" width="8" style="37"/>
  </cols>
  <sheetData>
    <row r="1" spans="1:15" s="26" customFormat="1" ht="30" customHeight="1">
      <c r="A1" s="131" t="s">
        <v>175</v>
      </c>
    </row>
    <row r="2" spans="1:15" ht="7.5" customHeight="1">
      <c r="B2" s="178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</row>
    <row r="3" spans="1:15" ht="22.5" customHeight="1">
      <c r="B3" s="178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</row>
    <row r="4" spans="1:15" ht="15" customHeight="1">
      <c r="B4" s="180"/>
      <c r="C4" s="181" t="s">
        <v>176</v>
      </c>
      <c r="D4" s="182" t="s">
        <v>177</v>
      </c>
      <c r="E4" s="183"/>
      <c r="F4" s="183"/>
      <c r="G4" s="184"/>
      <c r="H4" s="182" t="s">
        <v>178</v>
      </c>
      <c r="I4" s="183"/>
      <c r="J4" s="183"/>
      <c r="K4" s="185"/>
      <c r="L4" s="182" t="s">
        <v>179</v>
      </c>
      <c r="M4" s="183"/>
      <c r="N4" s="183"/>
      <c r="O4" s="185"/>
    </row>
    <row r="5" spans="1:15" ht="15" customHeight="1">
      <c r="B5" s="186" t="s">
        <v>180</v>
      </c>
      <c r="C5" s="187" t="s">
        <v>181</v>
      </c>
      <c r="D5" s="188" t="s">
        <v>182</v>
      </c>
      <c r="E5" s="189" t="s">
        <v>183</v>
      </c>
      <c r="F5" s="189" t="s">
        <v>184</v>
      </c>
      <c r="G5" s="190" t="s">
        <v>185</v>
      </c>
      <c r="H5" s="191" t="s">
        <v>182</v>
      </c>
      <c r="I5" s="189" t="s">
        <v>183</v>
      </c>
      <c r="J5" s="192" t="s">
        <v>184</v>
      </c>
      <c r="K5" s="193" t="s">
        <v>185</v>
      </c>
      <c r="L5" s="191" t="s">
        <v>182</v>
      </c>
      <c r="M5" s="189" t="s">
        <v>183</v>
      </c>
      <c r="N5" s="189" t="s">
        <v>184</v>
      </c>
      <c r="O5" s="193" t="s">
        <v>185</v>
      </c>
    </row>
    <row r="6" spans="1:15" ht="15" customHeight="1">
      <c r="B6" s="194"/>
      <c r="C6" s="195" t="s">
        <v>186</v>
      </c>
      <c r="D6" s="196" t="s">
        <v>187</v>
      </c>
      <c r="E6" s="197" t="s">
        <v>188</v>
      </c>
      <c r="F6" s="197" t="s">
        <v>189</v>
      </c>
      <c r="G6" s="198" t="s">
        <v>189</v>
      </c>
      <c r="H6" s="199" t="s">
        <v>187</v>
      </c>
      <c r="I6" s="197" t="s">
        <v>188</v>
      </c>
      <c r="J6" s="197" t="s">
        <v>189</v>
      </c>
      <c r="K6" s="200" t="s">
        <v>189</v>
      </c>
      <c r="L6" s="199" t="s">
        <v>187</v>
      </c>
      <c r="M6" s="197" t="s">
        <v>188</v>
      </c>
      <c r="N6" s="197" t="s">
        <v>189</v>
      </c>
      <c r="O6" s="200" t="s">
        <v>189</v>
      </c>
    </row>
    <row r="7" spans="1:15" s="38" customFormat="1" ht="15" customHeight="1">
      <c r="B7" s="201" t="s">
        <v>153</v>
      </c>
      <c r="C7" s="202">
        <f>SUM(C8:C11)</f>
        <v>11565</v>
      </c>
      <c r="D7" s="203">
        <f>SUM(D8:D11)</f>
        <v>205720</v>
      </c>
      <c r="E7" s="204">
        <f>SUM(E8:E11)</f>
        <v>8763031</v>
      </c>
      <c r="F7" s="205">
        <f t="shared" ref="F7:F47" si="0">ROUND(E7/C7*1000,)</f>
        <v>757720</v>
      </c>
      <c r="G7" s="206">
        <f t="shared" ref="G7:G47" si="1">ROUND(E7/D7*1000,)</f>
        <v>42597</v>
      </c>
      <c r="H7" s="207">
        <f>SUM(H8:H11)</f>
        <v>5133</v>
      </c>
      <c r="I7" s="204">
        <f>SUM(I8:I11)</f>
        <v>70788</v>
      </c>
      <c r="J7" s="205">
        <f>ROUND(I7/G7*1000,)</f>
        <v>1662</v>
      </c>
      <c r="K7" s="208">
        <f t="shared" ref="K7:K47" si="2">ROUND(I7/H7*1000,)</f>
        <v>13791</v>
      </c>
      <c r="L7" s="207">
        <f>+D7+H7</f>
        <v>210853</v>
      </c>
      <c r="M7" s="204">
        <f>+E7+I7</f>
        <v>8833819</v>
      </c>
      <c r="N7" s="205">
        <f t="shared" ref="N7:N47" si="3">ROUND(M7/C7*1000,)</f>
        <v>763841</v>
      </c>
      <c r="O7" s="208">
        <f t="shared" ref="O7:O47" si="4">ROUND(M7/L7*1000,)</f>
        <v>41896</v>
      </c>
    </row>
    <row r="8" spans="1:15" ht="15" customHeight="1">
      <c r="B8" s="209" t="s">
        <v>10</v>
      </c>
      <c r="C8" s="150">
        <v>3456</v>
      </c>
      <c r="D8" s="210">
        <f t="shared" ref="D8:E11" si="5">+L8-H8</f>
        <v>60966</v>
      </c>
      <c r="E8" s="211">
        <f t="shared" si="5"/>
        <v>2756535</v>
      </c>
      <c r="F8" s="205">
        <f t="shared" si="0"/>
        <v>797609</v>
      </c>
      <c r="G8" s="206">
        <f t="shared" si="1"/>
        <v>45214</v>
      </c>
      <c r="H8" s="212">
        <v>1912</v>
      </c>
      <c r="I8" s="211">
        <v>24895</v>
      </c>
      <c r="J8" s="205">
        <f>ROUND(I8/C8*1000,)</f>
        <v>7203</v>
      </c>
      <c r="K8" s="208">
        <f t="shared" si="2"/>
        <v>13020</v>
      </c>
      <c r="L8" s="212">
        <v>62878</v>
      </c>
      <c r="M8" s="211">
        <v>2781430</v>
      </c>
      <c r="N8" s="205">
        <f t="shared" si="3"/>
        <v>804812</v>
      </c>
      <c r="O8" s="208">
        <f t="shared" si="4"/>
        <v>44235</v>
      </c>
    </row>
    <row r="9" spans="1:15" ht="15" customHeight="1">
      <c r="B9" s="209" t="s">
        <v>11</v>
      </c>
      <c r="C9" s="150">
        <v>3708</v>
      </c>
      <c r="D9" s="210">
        <f t="shared" si="5"/>
        <v>71885</v>
      </c>
      <c r="E9" s="211">
        <f t="shared" si="5"/>
        <v>2811823</v>
      </c>
      <c r="F9" s="205">
        <f t="shared" si="0"/>
        <v>758313</v>
      </c>
      <c r="G9" s="206">
        <f t="shared" si="1"/>
        <v>39116</v>
      </c>
      <c r="H9" s="212">
        <v>1270</v>
      </c>
      <c r="I9" s="211">
        <v>19118</v>
      </c>
      <c r="J9" s="205">
        <f>ROUND(I9/C9*1000,)</f>
        <v>5156</v>
      </c>
      <c r="K9" s="208">
        <f t="shared" si="2"/>
        <v>15054</v>
      </c>
      <c r="L9" s="212">
        <v>73155</v>
      </c>
      <c r="M9" s="211">
        <v>2830941</v>
      </c>
      <c r="N9" s="205">
        <f t="shared" si="3"/>
        <v>763468</v>
      </c>
      <c r="O9" s="208">
        <f t="shared" si="4"/>
        <v>38698</v>
      </c>
    </row>
    <row r="10" spans="1:15" ht="15" customHeight="1">
      <c r="B10" s="209" t="s">
        <v>12</v>
      </c>
      <c r="C10" s="150">
        <v>2638</v>
      </c>
      <c r="D10" s="210">
        <f t="shared" si="5"/>
        <v>42356</v>
      </c>
      <c r="E10" s="211">
        <f t="shared" si="5"/>
        <v>1995576</v>
      </c>
      <c r="F10" s="205">
        <f t="shared" si="0"/>
        <v>756473</v>
      </c>
      <c r="G10" s="206">
        <f t="shared" si="1"/>
        <v>47114</v>
      </c>
      <c r="H10" s="212">
        <v>1172</v>
      </c>
      <c r="I10" s="211">
        <v>17824</v>
      </c>
      <c r="J10" s="205">
        <f>ROUND(I10/C10*1000,)</f>
        <v>6757</v>
      </c>
      <c r="K10" s="208">
        <f t="shared" si="2"/>
        <v>15208</v>
      </c>
      <c r="L10" s="212">
        <v>43528</v>
      </c>
      <c r="M10" s="211">
        <v>2013400</v>
      </c>
      <c r="N10" s="205">
        <f t="shared" si="3"/>
        <v>763230</v>
      </c>
      <c r="O10" s="208">
        <f t="shared" si="4"/>
        <v>46255</v>
      </c>
    </row>
    <row r="11" spans="1:15" ht="15" customHeight="1">
      <c r="B11" s="209" t="s">
        <v>13</v>
      </c>
      <c r="C11" s="150">
        <v>1763</v>
      </c>
      <c r="D11" s="210">
        <f t="shared" si="5"/>
        <v>30513</v>
      </c>
      <c r="E11" s="211">
        <f t="shared" si="5"/>
        <v>1199097</v>
      </c>
      <c r="F11" s="205">
        <f t="shared" si="0"/>
        <v>680146</v>
      </c>
      <c r="G11" s="206">
        <f t="shared" si="1"/>
        <v>39298</v>
      </c>
      <c r="H11" s="212">
        <v>779</v>
      </c>
      <c r="I11" s="211">
        <v>8951</v>
      </c>
      <c r="J11" s="205">
        <f>ROUND(I11/C11*1000,)</f>
        <v>5077</v>
      </c>
      <c r="K11" s="208">
        <f t="shared" si="2"/>
        <v>11490</v>
      </c>
      <c r="L11" s="212">
        <v>31292</v>
      </c>
      <c r="M11" s="211">
        <v>1208048</v>
      </c>
      <c r="N11" s="205">
        <f t="shared" si="3"/>
        <v>685223</v>
      </c>
      <c r="O11" s="208">
        <f t="shared" si="4"/>
        <v>38606</v>
      </c>
    </row>
    <row r="12" spans="1:15" s="38" customFormat="1" ht="15" customHeight="1">
      <c r="B12" s="213" t="s">
        <v>154</v>
      </c>
      <c r="C12" s="214">
        <f>SUM(C13:C16)</f>
        <v>12006</v>
      </c>
      <c r="D12" s="215">
        <f>SUM(D13:D16)</f>
        <v>220042</v>
      </c>
      <c r="E12" s="216">
        <f>SUM(E13:E16)</f>
        <v>9718039</v>
      </c>
      <c r="F12" s="217">
        <f t="shared" si="0"/>
        <v>809432</v>
      </c>
      <c r="G12" s="218">
        <f t="shared" si="1"/>
        <v>44164</v>
      </c>
      <c r="H12" s="219">
        <f>SUM(H13:H16)</f>
        <v>5318</v>
      </c>
      <c r="I12" s="216">
        <f>SUM(I13:I16)</f>
        <v>77559</v>
      </c>
      <c r="J12" s="217">
        <f>ROUND(I12/G12*1000,)</f>
        <v>1756</v>
      </c>
      <c r="K12" s="220">
        <f t="shared" si="2"/>
        <v>14584</v>
      </c>
      <c r="L12" s="219">
        <f>+D12+H12</f>
        <v>225360</v>
      </c>
      <c r="M12" s="216">
        <f>+E12+I12</f>
        <v>9795598</v>
      </c>
      <c r="N12" s="217">
        <f t="shared" si="3"/>
        <v>815892</v>
      </c>
      <c r="O12" s="220">
        <f t="shared" si="4"/>
        <v>43466</v>
      </c>
    </row>
    <row r="13" spans="1:15" ht="15" customHeight="1">
      <c r="B13" s="209" t="s">
        <v>10</v>
      </c>
      <c r="C13" s="150">
        <v>3569</v>
      </c>
      <c r="D13" s="210">
        <f t="shared" ref="D13:E16" si="6">+L13-H13</f>
        <v>64699</v>
      </c>
      <c r="E13" s="211">
        <f t="shared" si="6"/>
        <v>3073366</v>
      </c>
      <c r="F13" s="205">
        <f t="shared" si="0"/>
        <v>861128</v>
      </c>
      <c r="G13" s="206">
        <f t="shared" si="1"/>
        <v>47503</v>
      </c>
      <c r="H13" s="212">
        <v>1818</v>
      </c>
      <c r="I13" s="211">
        <v>25885</v>
      </c>
      <c r="J13" s="205">
        <f>ROUND(I13/C13*1000,)</f>
        <v>7253</v>
      </c>
      <c r="K13" s="208">
        <f t="shared" si="2"/>
        <v>14238</v>
      </c>
      <c r="L13" s="212">
        <v>66517</v>
      </c>
      <c r="M13" s="211">
        <v>3099251</v>
      </c>
      <c r="N13" s="205">
        <f t="shared" si="3"/>
        <v>868381</v>
      </c>
      <c r="O13" s="208">
        <f t="shared" si="4"/>
        <v>46593</v>
      </c>
    </row>
    <row r="14" spans="1:15" ht="15" customHeight="1">
      <c r="B14" s="209" t="s">
        <v>11</v>
      </c>
      <c r="C14" s="150">
        <v>3842</v>
      </c>
      <c r="D14" s="210">
        <f t="shared" si="6"/>
        <v>77414</v>
      </c>
      <c r="E14" s="211">
        <f t="shared" si="6"/>
        <v>3056088</v>
      </c>
      <c r="F14" s="205">
        <f t="shared" si="0"/>
        <v>795442</v>
      </c>
      <c r="G14" s="206">
        <f t="shared" si="1"/>
        <v>39477</v>
      </c>
      <c r="H14" s="212">
        <v>1430</v>
      </c>
      <c r="I14" s="211">
        <v>21673</v>
      </c>
      <c r="J14" s="205">
        <f>ROUND(I14/C14*1000,)</f>
        <v>5641</v>
      </c>
      <c r="K14" s="208">
        <f t="shared" si="2"/>
        <v>15156</v>
      </c>
      <c r="L14" s="212">
        <v>78844</v>
      </c>
      <c r="M14" s="211">
        <v>3077761</v>
      </c>
      <c r="N14" s="205">
        <f t="shared" si="3"/>
        <v>801083</v>
      </c>
      <c r="O14" s="208">
        <f t="shared" si="4"/>
        <v>39036</v>
      </c>
    </row>
    <row r="15" spans="1:15" ht="15" customHeight="1">
      <c r="B15" s="209" t="s">
        <v>12</v>
      </c>
      <c r="C15" s="150">
        <v>2744</v>
      </c>
      <c r="D15" s="210">
        <f t="shared" si="6"/>
        <v>45232</v>
      </c>
      <c r="E15" s="211">
        <f t="shared" si="6"/>
        <v>2238485</v>
      </c>
      <c r="F15" s="205">
        <f t="shared" si="0"/>
        <v>815774</v>
      </c>
      <c r="G15" s="206">
        <f t="shared" si="1"/>
        <v>49489</v>
      </c>
      <c r="H15" s="212">
        <v>1311</v>
      </c>
      <c r="I15" s="211">
        <v>20369</v>
      </c>
      <c r="J15" s="205">
        <f>ROUND(I15/C15*1000,)</f>
        <v>7423</v>
      </c>
      <c r="K15" s="208">
        <f t="shared" si="2"/>
        <v>15537</v>
      </c>
      <c r="L15" s="212">
        <v>46543</v>
      </c>
      <c r="M15" s="211">
        <v>2258854</v>
      </c>
      <c r="N15" s="205">
        <f t="shared" si="3"/>
        <v>823198</v>
      </c>
      <c r="O15" s="208">
        <f t="shared" si="4"/>
        <v>48533</v>
      </c>
    </row>
    <row r="16" spans="1:15" ht="15" customHeight="1">
      <c r="B16" s="221" t="s">
        <v>13</v>
      </c>
      <c r="C16" s="157">
        <v>1851</v>
      </c>
      <c r="D16" s="222">
        <f t="shared" si="6"/>
        <v>32697</v>
      </c>
      <c r="E16" s="223">
        <f t="shared" si="6"/>
        <v>1350100</v>
      </c>
      <c r="F16" s="197">
        <f t="shared" si="0"/>
        <v>729390</v>
      </c>
      <c r="G16" s="198">
        <f t="shared" si="1"/>
        <v>41291</v>
      </c>
      <c r="H16" s="224">
        <v>759</v>
      </c>
      <c r="I16" s="223">
        <v>9632</v>
      </c>
      <c r="J16" s="197">
        <f>ROUND(I16/C16*1000,)</f>
        <v>5204</v>
      </c>
      <c r="K16" s="200">
        <f t="shared" si="2"/>
        <v>12690</v>
      </c>
      <c r="L16" s="224">
        <v>33456</v>
      </c>
      <c r="M16" s="223">
        <v>1359732</v>
      </c>
      <c r="N16" s="197">
        <f t="shared" si="3"/>
        <v>734593</v>
      </c>
      <c r="O16" s="200">
        <f t="shared" si="4"/>
        <v>40642</v>
      </c>
    </row>
    <row r="17" spans="2:15" s="38" customFormat="1" ht="15" customHeight="1">
      <c r="B17" s="201" t="s">
        <v>155</v>
      </c>
      <c r="C17" s="202">
        <f>SUM(C18:C21)</f>
        <v>12505</v>
      </c>
      <c r="D17" s="203">
        <f>SUM(D18:D21)</f>
        <v>225914</v>
      </c>
      <c r="E17" s="204">
        <f>SUM(E18:E21)</f>
        <v>8883134</v>
      </c>
      <c r="F17" s="205">
        <f t="shared" si="0"/>
        <v>710367</v>
      </c>
      <c r="G17" s="206">
        <f t="shared" si="1"/>
        <v>39321</v>
      </c>
      <c r="H17" s="207">
        <f>SUM(H18:H21)</f>
        <v>5842</v>
      </c>
      <c r="I17" s="204">
        <f>SUM(I18:I21)</f>
        <v>92747</v>
      </c>
      <c r="J17" s="205">
        <f>ROUND(I17/G17*1000,)</f>
        <v>2359</v>
      </c>
      <c r="K17" s="208">
        <f t="shared" si="2"/>
        <v>15876</v>
      </c>
      <c r="L17" s="207">
        <f>+D17+H17</f>
        <v>231756</v>
      </c>
      <c r="M17" s="204">
        <f>+E17+I17</f>
        <v>8975881</v>
      </c>
      <c r="N17" s="205">
        <f t="shared" si="3"/>
        <v>717783</v>
      </c>
      <c r="O17" s="208">
        <f t="shared" si="4"/>
        <v>38730</v>
      </c>
    </row>
    <row r="18" spans="2:15" ht="15" customHeight="1">
      <c r="B18" s="209" t="s">
        <v>10</v>
      </c>
      <c r="C18" s="150">
        <v>3685</v>
      </c>
      <c r="D18" s="210">
        <f t="shared" ref="D18:E21" si="7">+L18-H18</f>
        <v>65950</v>
      </c>
      <c r="E18" s="211">
        <f t="shared" si="7"/>
        <v>2741207</v>
      </c>
      <c r="F18" s="205">
        <f t="shared" si="0"/>
        <v>743882</v>
      </c>
      <c r="G18" s="206">
        <f t="shared" si="1"/>
        <v>41565</v>
      </c>
      <c r="H18" s="212">
        <v>1830</v>
      </c>
      <c r="I18" s="211">
        <v>28566</v>
      </c>
      <c r="J18" s="205">
        <f>ROUND(I18/C18*1000,)</f>
        <v>7752</v>
      </c>
      <c r="K18" s="208">
        <f t="shared" si="2"/>
        <v>15610</v>
      </c>
      <c r="L18" s="212">
        <v>67780</v>
      </c>
      <c r="M18" s="211">
        <v>2769773</v>
      </c>
      <c r="N18" s="205">
        <f t="shared" si="3"/>
        <v>751634</v>
      </c>
      <c r="O18" s="208">
        <f t="shared" si="4"/>
        <v>40864</v>
      </c>
    </row>
    <row r="19" spans="2:15" ht="15" customHeight="1">
      <c r="B19" s="209" t="s">
        <v>11</v>
      </c>
      <c r="C19" s="150">
        <v>3998</v>
      </c>
      <c r="D19" s="210">
        <f t="shared" si="7"/>
        <v>79840</v>
      </c>
      <c r="E19" s="211">
        <f t="shared" si="7"/>
        <v>2727006</v>
      </c>
      <c r="F19" s="205">
        <f t="shared" si="0"/>
        <v>682093</v>
      </c>
      <c r="G19" s="206">
        <f t="shared" si="1"/>
        <v>34156</v>
      </c>
      <c r="H19" s="212">
        <v>1921</v>
      </c>
      <c r="I19" s="211">
        <v>31801</v>
      </c>
      <c r="J19" s="205">
        <f>ROUND(I19/C19*1000,)</f>
        <v>7954</v>
      </c>
      <c r="K19" s="208">
        <f t="shared" si="2"/>
        <v>16554</v>
      </c>
      <c r="L19" s="212">
        <v>81761</v>
      </c>
      <c r="M19" s="211">
        <v>2758807</v>
      </c>
      <c r="N19" s="205">
        <f t="shared" si="3"/>
        <v>690047</v>
      </c>
      <c r="O19" s="208">
        <f t="shared" si="4"/>
        <v>33742</v>
      </c>
    </row>
    <row r="20" spans="2:15" ht="15" customHeight="1">
      <c r="B20" s="209" t="s">
        <v>12</v>
      </c>
      <c r="C20" s="150">
        <v>2830</v>
      </c>
      <c r="D20" s="210">
        <f t="shared" si="7"/>
        <v>45983</v>
      </c>
      <c r="E20" s="211">
        <f t="shared" si="7"/>
        <v>2081826</v>
      </c>
      <c r="F20" s="205">
        <f t="shared" si="0"/>
        <v>735628</v>
      </c>
      <c r="G20" s="206">
        <f t="shared" si="1"/>
        <v>45274</v>
      </c>
      <c r="H20" s="212">
        <v>1438</v>
      </c>
      <c r="I20" s="211">
        <v>22761</v>
      </c>
      <c r="J20" s="205">
        <f>ROUND(I20/C20*1000,)</f>
        <v>8043</v>
      </c>
      <c r="K20" s="208">
        <f t="shared" si="2"/>
        <v>15828</v>
      </c>
      <c r="L20" s="212">
        <v>47421</v>
      </c>
      <c r="M20" s="211">
        <v>2104587</v>
      </c>
      <c r="N20" s="205">
        <f t="shared" si="3"/>
        <v>743670</v>
      </c>
      <c r="O20" s="208">
        <f t="shared" si="4"/>
        <v>44381</v>
      </c>
    </row>
    <row r="21" spans="2:15" ht="15" customHeight="1">
      <c r="B21" s="209" t="s">
        <v>13</v>
      </c>
      <c r="C21" s="150">
        <v>1992</v>
      </c>
      <c r="D21" s="210">
        <f t="shared" si="7"/>
        <v>34141</v>
      </c>
      <c r="E21" s="211">
        <f t="shared" si="7"/>
        <v>1333095</v>
      </c>
      <c r="F21" s="205">
        <f t="shared" si="0"/>
        <v>669224</v>
      </c>
      <c r="G21" s="206">
        <f t="shared" si="1"/>
        <v>39047</v>
      </c>
      <c r="H21" s="212">
        <v>653</v>
      </c>
      <c r="I21" s="211">
        <v>9619</v>
      </c>
      <c r="J21" s="205">
        <f>ROUND(I21/C21*1000,)</f>
        <v>4829</v>
      </c>
      <c r="K21" s="208">
        <f t="shared" si="2"/>
        <v>14730</v>
      </c>
      <c r="L21" s="212">
        <v>34794</v>
      </c>
      <c r="M21" s="211">
        <v>1342714</v>
      </c>
      <c r="N21" s="205">
        <f t="shared" si="3"/>
        <v>674053</v>
      </c>
      <c r="O21" s="208">
        <f t="shared" si="4"/>
        <v>38590</v>
      </c>
    </row>
    <row r="22" spans="2:15" s="38" customFormat="1" ht="15" customHeight="1">
      <c r="B22" s="213" t="s">
        <v>156</v>
      </c>
      <c r="C22" s="214">
        <f>SUM(C23:C26)</f>
        <v>12920</v>
      </c>
      <c r="D22" s="215">
        <f>SUM(D23:D26)</f>
        <v>255663</v>
      </c>
      <c r="E22" s="216">
        <f>SUM(E23:E26)</f>
        <v>9487729</v>
      </c>
      <c r="F22" s="217">
        <f t="shared" si="0"/>
        <v>734344</v>
      </c>
      <c r="G22" s="218">
        <f t="shared" si="1"/>
        <v>37110</v>
      </c>
      <c r="H22" s="219">
        <f>SUM(H23:H26)</f>
        <v>6612</v>
      </c>
      <c r="I22" s="216">
        <f>SUM(I23:I26)</f>
        <v>99246</v>
      </c>
      <c r="J22" s="217">
        <f>ROUND(I22/G22*1000,)</f>
        <v>2674</v>
      </c>
      <c r="K22" s="220">
        <f t="shared" si="2"/>
        <v>15010</v>
      </c>
      <c r="L22" s="219">
        <f>+D22+H22</f>
        <v>262275</v>
      </c>
      <c r="M22" s="216">
        <f>+E22+I22</f>
        <v>9586975</v>
      </c>
      <c r="N22" s="217">
        <f t="shared" si="3"/>
        <v>742026</v>
      </c>
      <c r="O22" s="220">
        <f t="shared" si="4"/>
        <v>36553</v>
      </c>
    </row>
    <row r="23" spans="2:15" ht="15" customHeight="1">
      <c r="B23" s="209" t="s">
        <v>10</v>
      </c>
      <c r="C23" s="150">
        <v>3833</v>
      </c>
      <c r="D23" s="210">
        <f t="shared" ref="D23:E26" si="8">+L23-H23</f>
        <v>72866</v>
      </c>
      <c r="E23" s="211">
        <f t="shared" si="8"/>
        <v>2926787</v>
      </c>
      <c r="F23" s="205">
        <f t="shared" si="0"/>
        <v>763576</v>
      </c>
      <c r="G23" s="206">
        <f t="shared" si="1"/>
        <v>40167</v>
      </c>
      <c r="H23" s="212">
        <v>1975</v>
      </c>
      <c r="I23" s="211">
        <v>28696</v>
      </c>
      <c r="J23" s="205">
        <f>ROUND(I23/C23*1000,)</f>
        <v>7487</v>
      </c>
      <c r="K23" s="208">
        <f t="shared" si="2"/>
        <v>14530</v>
      </c>
      <c r="L23" s="212">
        <v>74841</v>
      </c>
      <c r="M23" s="211">
        <v>2955483</v>
      </c>
      <c r="N23" s="205">
        <f t="shared" si="3"/>
        <v>771063</v>
      </c>
      <c r="O23" s="208">
        <f t="shared" si="4"/>
        <v>39490</v>
      </c>
    </row>
    <row r="24" spans="2:15" ht="15" customHeight="1">
      <c r="B24" s="209" t="s">
        <v>11</v>
      </c>
      <c r="C24" s="150">
        <v>4153</v>
      </c>
      <c r="D24" s="210">
        <f t="shared" si="8"/>
        <v>93994</v>
      </c>
      <c r="E24" s="211">
        <f t="shared" si="8"/>
        <v>2879391</v>
      </c>
      <c r="F24" s="205">
        <f t="shared" si="0"/>
        <v>693328</v>
      </c>
      <c r="G24" s="206">
        <f t="shared" si="1"/>
        <v>30634</v>
      </c>
      <c r="H24" s="212">
        <v>2257</v>
      </c>
      <c r="I24" s="211">
        <v>36628</v>
      </c>
      <c r="J24" s="205">
        <f>ROUND(I24/C24*1000,)</f>
        <v>8820</v>
      </c>
      <c r="K24" s="208">
        <f t="shared" si="2"/>
        <v>16229</v>
      </c>
      <c r="L24" s="212">
        <v>96251</v>
      </c>
      <c r="M24" s="211">
        <v>2916019</v>
      </c>
      <c r="N24" s="205">
        <f t="shared" si="3"/>
        <v>702148</v>
      </c>
      <c r="O24" s="208">
        <f t="shared" si="4"/>
        <v>30296</v>
      </c>
    </row>
    <row r="25" spans="2:15" ht="15" customHeight="1">
      <c r="B25" s="209" t="s">
        <v>12</v>
      </c>
      <c r="C25" s="150">
        <v>2944</v>
      </c>
      <c r="D25" s="210">
        <f t="shared" si="8"/>
        <v>51404</v>
      </c>
      <c r="E25" s="211">
        <f t="shared" si="8"/>
        <v>2196952</v>
      </c>
      <c r="F25" s="205">
        <f t="shared" si="0"/>
        <v>746247</v>
      </c>
      <c r="G25" s="206">
        <f t="shared" si="1"/>
        <v>42739</v>
      </c>
      <c r="H25" s="212">
        <v>1533</v>
      </c>
      <c r="I25" s="211">
        <v>22673</v>
      </c>
      <c r="J25" s="205">
        <f>ROUND(I25/C25*1000,)</f>
        <v>7701</v>
      </c>
      <c r="K25" s="208">
        <f t="shared" si="2"/>
        <v>14790</v>
      </c>
      <c r="L25" s="212">
        <v>52937</v>
      </c>
      <c r="M25" s="211">
        <v>2219625</v>
      </c>
      <c r="N25" s="205">
        <f t="shared" si="3"/>
        <v>753949</v>
      </c>
      <c r="O25" s="208">
        <f t="shared" si="4"/>
        <v>41930</v>
      </c>
    </row>
    <row r="26" spans="2:15" ht="15" customHeight="1">
      <c r="B26" s="221" t="s">
        <v>13</v>
      </c>
      <c r="C26" s="157">
        <v>1990</v>
      </c>
      <c r="D26" s="222">
        <f t="shared" si="8"/>
        <v>37399</v>
      </c>
      <c r="E26" s="223">
        <f t="shared" si="8"/>
        <v>1484599</v>
      </c>
      <c r="F26" s="197">
        <f t="shared" si="0"/>
        <v>746030</v>
      </c>
      <c r="G26" s="198">
        <f t="shared" si="1"/>
        <v>39696</v>
      </c>
      <c r="H26" s="224">
        <v>847</v>
      </c>
      <c r="I26" s="223">
        <v>11249</v>
      </c>
      <c r="J26" s="197">
        <f>ROUND(I26/C26*1000,)</f>
        <v>5653</v>
      </c>
      <c r="K26" s="200">
        <f t="shared" si="2"/>
        <v>13281</v>
      </c>
      <c r="L26" s="224">
        <v>38246</v>
      </c>
      <c r="M26" s="223">
        <v>1495848</v>
      </c>
      <c r="N26" s="197">
        <f t="shared" si="3"/>
        <v>751682</v>
      </c>
      <c r="O26" s="200">
        <f t="shared" si="4"/>
        <v>39111</v>
      </c>
    </row>
    <row r="27" spans="2:15" s="38" customFormat="1" ht="15" customHeight="1">
      <c r="B27" s="201" t="s">
        <v>157</v>
      </c>
      <c r="C27" s="202">
        <f>SUM(C28:C31)</f>
        <v>13195</v>
      </c>
      <c r="D27" s="203">
        <f>SUM(D28:D31)</f>
        <v>208722</v>
      </c>
      <c r="E27" s="204">
        <f>SUM(E28:E31)</f>
        <v>9417242</v>
      </c>
      <c r="F27" s="205">
        <f t="shared" si="0"/>
        <v>713698</v>
      </c>
      <c r="G27" s="206">
        <f t="shared" si="1"/>
        <v>45119</v>
      </c>
      <c r="H27" s="207">
        <f>SUM(H28:H31)</f>
        <v>6451</v>
      </c>
      <c r="I27" s="204">
        <f>SUM(I28:I31)</f>
        <v>60597</v>
      </c>
      <c r="J27" s="205">
        <f>ROUND(I27/G27*1000,)</f>
        <v>1343</v>
      </c>
      <c r="K27" s="208">
        <f t="shared" si="2"/>
        <v>9393</v>
      </c>
      <c r="L27" s="207">
        <f>+D27+H27</f>
        <v>215173</v>
      </c>
      <c r="M27" s="204">
        <f>+E27+I27</f>
        <v>9477839</v>
      </c>
      <c r="N27" s="205">
        <f t="shared" si="3"/>
        <v>718290</v>
      </c>
      <c r="O27" s="208">
        <f t="shared" si="4"/>
        <v>44048</v>
      </c>
    </row>
    <row r="28" spans="2:15" ht="15" customHeight="1">
      <c r="B28" s="209" t="s">
        <v>10</v>
      </c>
      <c r="C28" s="150">
        <v>3822</v>
      </c>
      <c r="D28" s="210">
        <f t="shared" ref="D28:E31" si="9">+L28-H28</f>
        <v>62494</v>
      </c>
      <c r="E28" s="211">
        <f t="shared" si="9"/>
        <v>2831833</v>
      </c>
      <c r="F28" s="205">
        <f t="shared" si="0"/>
        <v>740930</v>
      </c>
      <c r="G28" s="206">
        <f t="shared" si="1"/>
        <v>45314</v>
      </c>
      <c r="H28" s="212">
        <v>1961</v>
      </c>
      <c r="I28" s="211">
        <v>18421</v>
      </c>
      <c r="J28" s="205">
        <f>ROUND(I28/C28*1000,)</f>
        <v>4820</v>
      </c>
      <c r="K28" s="208">
        <f t="shared" si="2"/>
        <v>9394</v>
      </c>
      <c r="L28" s="212">
        <v>64455</v>
      </c>
      <c r="M28" s="211">
        <v>2850254</v>
      </c>
      <c r="N28" s="205">
        <f t="shared" si="3"/>
        <v>745749</v>
      </c>
      <c r="O28" s="208">
        <f t="shared" si="4"/>
        <v>44221</v>
      </c>
    </row>
    <row r="29" spans="2:15" ht="15" customHeight="1">
      <c r="B29" s="209" t="s">
        <v>11</v>
      </c>
      <c r="C29" s="150">
        <v>4272</v>
      </c>
      <c r="D29" s="210">
        <f t="shared" si="9"/>
        <v>67074</v>
      </c>
      <c r="E29" s="211">
        <f t="shared" si="9"/>
        <v>2846881</v>
      </c>
      <c r="F29" s="205">
        <f t="shared" si="0"/>
        <v>666405</v>
      </c>
      <c r="G29" s="206">
        <f t="shared" si="1"/>
        <v>42444</v>
      </c>
      <c r="H29" s="212">
        <v>2199</v>
      </c>
      <c r="I29" s="211">
        <v>20461</v>
      </c>
      <c r="J29" s="205">
        <f>ROUND(I29/C29*1000,)</f>
        <v>4790</v>
      </c>
      <c r="K29" s="208">
        <f t="shared" si="2"/>
        <v>9305</v>
      </c>
      <c r="L29" s="212">
        <v>69273</v>
      </c>
      <c r="M29" s="211">
        <v>2867342</v>
      </c>
      <c r="N29" s="205">
        <f t="shared" si="3"/>
        <v>671194</v>
      </c>
      <c r="O29" s="208">
        <f t="shared" si="4"/>
        <v>41392</v>
      </c>
    </row>
    <row r="30" spans="2:15" ht="15" customHeight="1">
      <c r="B30" s="209" t="s">
        <v>12</v>
      </c>
      <c r="C30" s="150">
        <v>3057</v>
      </c>
      <c r="D30" s="210">
        <f t="shared" si="9"/>
        <v>46293</v>
      </c>
      <c r="E30" s="211">
        <f t="shared" si="9"/>
        <v>2301396</v>
      </c>
      <c r="F30" s="205">
        <f t="shared" si="0"/>
        <v>752828</v>
      </c>
      <c r="G30" s="206">
        <f t="shared" si="1"/>
        <v>49714</v>
      </c>
      <c r="H30" s="212">
        <v>1416</v>
      </c>
      <c r="I30" s="211">
        <v>13982</v>
      </c>
      <c r="J30" s="205">
        <f>ROUND(I30/C30*1000,)</f>
        <v>4574</v>
      </c>
      <c r="K30" s="208">
        <f t="shared" si="2"/>
        <v>9874</v>
      </c>
      <c r="L30" s="212">
        <v>47709</v>
      </c>
      <c r="M30" s="211">
        <v>2315378</v>
      </c>
      <c r="N30" s="205">
        <f t="shared" si="3"/>
        <v>757402</v>
      </c>
      <c r="O30" s="208">
        <f t="shared" si="4"/>
        <v>48531</v>
      </c>
    </row>
    <row r="31" spans="2:15" ht="15" customHeight="1">
      <c r="B31" s="209" t="s">
        <v>13</v>
      </c>
      <c r="C31" s="150">
        <v>2044</v>
      </c>
      <c r="D31" s="210">
        <f t="shared" si="9"/>
        <v>32861</v>
      </c>
      <c r="E31" s="211">
        <f t="shared" si="9"/>
        <v>1437132</v>
      </c>
      <c r="F31" s="205">
        <f t="shared" si="0"/>
        <v>703098</v>
      </c>
      <c r="G31" s="206">
        <f t="shared" si="1"/>
        <v>43734</v>
      </c>
      <c r="H31" s="212">
        <v>875</v>
      </c>
      <c r="I31" s="211">
        <v>7733</v>
      </c>
      <c r="J31" s="205">
        <f>ROUND(I31/C31*1000,)</f>
        <v>3783</v>
      </c>
      <c r="K31" s="208">
        <f t="shared" si="2"/>
        <v>8838</v>
      </c>
      <c r="L31" s="212">
        <v>33736</v>
      </c>
      <c r="M31" s="211">
        <v>1444865</v>
      </c>
      <c r="N31" s="205">
        <f t="shared" si="3"/>
        <v>706881</v>
      </c>
      <c r="O31" s="208">
        <f t="shared" si="4"/>
        <v>42829</v>
      </c>
    </row>
    <row r="32" spans="2:15" s="38" customFormat="1" ht="15" customHeight="1">
      <c r="B32" s="213" t="s">
        <v>158</v>
      </c>
      <c r="C32" s="214">
        <f>SUM(C33:C36)</f>
        <v>12870.08333333331</v>
      </c>
      <c r="D32" s="215">
        <f>SUM(D33:D36)</f>
        <v>252464</v>
      </c>
      <c r="E32" s="216">
        <f>SUM(E33:E36)</f>
        <v>9607930</v>
      </c>
      <c r="F32" s="217">
        <f t="shared" si="0"/>
        <v>746532</v>
      </c>
      <c r="G32" s="218">
        <f t="shared" si="1"/>
        <v>38057</v>
      </c>
      <c r="H32" s="219">
        <f>SUM(H33:H36)</f>
        <v>7377</v>
      </c>
      <c r="I32" s="216">
        <f>SUM(I33:I36)</f>
        <v>88432</v>
      </c>
      <c r="J32" s="217">
        <f>ROUND(I32/G32*1000,)</f>
        <v>2324</v>
      </c>
      <c r="K32" s="220">
        <f t="shared" si="2"/>
        <v>11988</v>
      </c>
      <c r="L32" s="219">
        <f>+D32+H32</f>
        <v>259841</v>
      </c>
      <c r="M32" s="216">
        <f>+E32+I32</f>
        <v>9696362</v>
      </c>
      <c r="N32" s="217">
        <f t="shared" si="3"/>
        <v>753403</v>
      </c>
      <c r="O32" s="220">
        <f t="shared" si="4"/>
        <v>37317</v>
      </c>
    </row>
    <row r="33" spans="2:15" ht="15" customHeight="1">
      <c r="B33" s="209" t="s">
        <v>10</v>
      </c>
      <c r="C33" s="150">
        <v>3725.3333333333298</v>
      </c>
      <c r="D33" s="210">
        <f t="shared" ref="D33:E36" si="10">+L33-H33</f>
        <v>75054</v>
      </c>
      <c r="E33" s="211">
        <f t="shared" si="10"/>
        <v>2788139</v>
      </c>
      <c r="F33" s="205">
        <f t="shared" si="0"/>
        <v>748427</v>
      </c>
      <c r="G33" s="206">
        <f t="shared" si="1"/>
        <v>37148</v>
      </c>
      <c r="H33" s="212">
        <v>1896</v>
      </c>
      <c r="I33" s="211">
        <v>23387</v>
      </c>
      <c r="J33" s="205">
        <f>ROUND(I33/C33*1000,)</f>
        <v>6278</v>
      </c>
      <c r="K33" s="208">
        <f t="shared" si="2"/>
        <v>12335</v>
      </c>
      <c r="L33" s="212">
        <v>76950</v>
      </c>
      <c r="M33" s="211">
        <v>2811526</v>
      </c>
      <c r="N33" s="205">
        <f t="shared" si="3"/>
        <v>754705</v>
      </c>
      <c r="O33" s="208">
        <f t="shared" si="4"/>
        <v>36537</v>
      </c>
    </row>
    <row r="34" spans="2:15" ht="15" customHeight="1">
      <c r="B34" s="209" t="s">
        <v>11</v>
      </c>
      <c r="C34" s="150">
        <v>4180.9166666666597</v>
      </c>
      <c r="D34" s="210">
        <f t="shared" si="10"/>
        <v>86219</v>
      </c>
      <c r="E34" s="211">
        <f t="shared" si="10"/>
        <v>3072827</v>
      </c>
      <c r="F34" s="205">
        <f t="shared" si="0"/>
        <v>734965</v>
      </c>
      <c r="G34" s="206">
        <f t="shared" si="1"/>
        <v>35640</v>
      </c>
      <c r="H34" s="212">
        <v>2212</v>
      </c>
      <c r="I34" s="211">
        <v>29724</v>
      </c>
      <c r="J34" s="205">
        <f>ROUND(I34/C34*1000,)</f>
        <v>7109</v>
      </c>
      <c r="K34" s="208">
        <f t="shared" si="2"/>
        <v>13438</v>
      </c>
      <c r="L34" s="212">
        <v>88431</v>
      </c>
      <c r="M34" s="211">
        <v>3102551</v>
      </c>
      <c r="N34" s="205">
        <f t="shared" si="3"/>
        <v>742074</v>
      </c>
      <c r="O34" s="208">
        <f t="shared" si="4"/>
        <v>35084</v>
      </c>
    </row>
    <row r="35" spans="2:15" ht="15" customHeight="1">
      <c r="B35" s="209" t="s">
        <v>12</v>
      </c>
      <c r="C35" s="150">
        <v>2971.6666666666601</v>
      </c>
      <c r="D35" s="210">
        <f t="shared" si="10"/>
        <v>52455</v>
      </c>
      <c r="E35" s="211">
        <f t="shared" si="10"/>
        <v>2325738</v>
      </c>
      <c r="F35" s="205">
        <f t="shared" si="0"/>
        <v>782638</v>
      </c>
      <c r="G35" s="206">
        <f t="shared" si="1"/>
        <v>44338</v>
      </c>
      <c r="H35" s="212">
        <v>2262</v>
      </c>
      <c r="I35" s="211">
        <v>20925</v>
      </c>
      <c r="J35" s="205">
        <f>ROUND(I35/C35*1000,)</f>
        <v>7042</v>
      </c>
      <c r="K35" s="208">
        <f t="shared" si="2"/>
        <v>9251</v>
      </c>
      <c r="L35" s="212">
        <v>54717</v>
      </c>
      <c r="M35" s="211">
        <v>2346663</v>
      </c>
      <c r="N35" s="205">
        <f t="shared" si="3"/>
        <v>789679</v>
      </c>
      <c r="O35" s="208">
        <f t="shared" si="4"/>
        <v>42887</v>
      </c>
    </row>
    <row r="36" spans="2:15" ht="15" customHeight="1">
      <c r="B36" s="221" t="s">
        <v>13</v>
      </c>
      <c r="C36" s="157">
        <v>1992.1666666666599</v>
      </c>
      <c r="D36" s="222">
        <f t="shared" si="10"/>
        <v>38736</v>
      </c>
      <c r="E36" s="223">
        <f t="shared" si="10"/>
        <v>1421226</v>
      </c>
      <c r="F36" s="197">
        <f t="shared" si="0"/>
        <v>713407</v>
      </c>
      <c r="G36" s="198">
        <f t="shared" si="1"/>
        <v>36690</v>
      </c>
      <c r="H36" s="224">
        <v>1007</v>
      </c>
      <c r="I36" s="223">
        <v>14396</v>
      </c>
      <c r="J36" s="197">
        <f>ROUND(I36/C36*1000,)</f>
        <v>7226</v>
      </c>
      <c r="K36" s="200">
        <f t="shared" si="2"/>
        <v>14296</v>
      </c>
      <c r="L36" s="224">
        <v>39743</v>
      </c>
      <c r="M36" s="223">
        <v>1435622</v>
      </c>
      <c r="N36" s="197">
        <f t="shared" si="3"/>
        <v>720633</v>
      </c>
      <c r="O36" s="200">
        <f t="shared" si="4"/>
        <v>36123</v>
      </c>
    </row>
    <row r="37" spans="2:15" s="38" customFormat="1" ht="15" customHeight="1">
      <c r="B37" s="201" t="s">
        <v>159</v>
      </c>
      <c r="C37" s="202">
        <f>SUM(C38:C41)</f>
        <v>12312</v>
      </c>
      <c r="D37" s="203">
        <f>SUM(D38:D41)</f>
        <v>250473</v>
      </c>
      <c r="E37" s="204">
        <f>SUM(E38:E41)</f>
        <v>9367010</v>
      </c>
      <c r="F37" s="205">
        <f t="shared" si="0"/>
        <v>760803</v>
      </c>
      <c r="G37" s="206">
        <f t="shared" si="1"/>
        <v>37397</v>
      </c>
      <c r="H37" s="207">
        <f>SUM(H38:H41)</f>
        <v>6186</v>
      </c>
      <c r="I37" s="204">
        <f>SUM(I38:I41)</f>
        <v>81577</v>
      </c>
      <c r="J37" s="205">
        <f>ROUND(I37/G37*1000,)</f>
        <v>2181</v>
      </c>
      <c r="K37" s="208">
        <f t="shared" si="2"/>
        <v>13187</v>
      </c>
      <c r="L37" s="207">
        <f>+D37+H37</f>
        <v>256659</v>
      </c>
      <c r="M37" s="204">
        <f>+E37+I37</f>
        <v>9448587</v>
      </c>
      <c r="N37" s="205">
        <f t="shared" si="3"/>
        <v>767429</v>
      </c>
      <c r="O37" s="208">
        <f t="shared" si="4"/>
        <v>36814</v>
      </c>
    </row>
    <row r="38" spans="2:15" ht="15" customHeight="1">
      <c r="B38" s="209" t="s">
        <v>10</v>
      </c>
      <c r="C38" s="150">
        <v>3544</v>
      </c>
      <c r="D38" s="210">
        <f t="shared" ref="D38:E41" si="11">+L38-H38</f>
        <v>76019</v>
      </c>
      <c r="E38" s="211">
        <f t="shared" si="11"/>
        <v>2693759</v>
      </c>
      <c r="F38" s="205">
        <f t="shared" si="0"/>
        <v>760090</v>
      </c>
      <c r="G38" s="206">
        <f t="shared" si="1"/>
        <v>35435</v>
      </c>
      <c r="H38" s="212">
        <v>1982</v>
      </c>
      <c r="I38" s="211">
        <v>24094</v>
      </c>
      <c r="J38" s="205">
        <f>ROUND(I38/C38*1000,)</f>
        <v>6799</v>
      </c>
      <c r="K38" s="208">
        <f t="shared" si="2"/>
        <v>12156</v>
      </c>
      <c r="L38" s="212">
        <v>78001</v>
      </c>
      <c r="M38" s="211">
        <v>2717853</v>
      </c>
      <c r="N38" s="205">
        <f t="shared" si="3"/>
        <v>766889</v>
      </c>
      <c r="O38" s="208">
        <f t="shared" si="4"/>
        <v>34844</v>
      </c>
    </row>
    <row r="39" spans="2:15" ht="15" customHeight="1">
      <c r="B39" s="209" t="s">
        <v>11</v>
      </c>
      <c r="C39" s="150">
        <v>4011</v>
      </c>
      <c r="D39" s="210">
        <f t="shared" si="11"/>
        <v>85638</v>
      </c>
      <c r="E39" s="211">
        <f t="shared" si="11"/>
        <v>2958101</v>
      </c>
      <c r="F39" s="205">
        <f t="shared" si="0"/>
        <v>737497</v>
      </c>
      <c r="G39" s="206">
        <f t="shared" si="1"/>
        <v>34542</v>
      </c>
      <c r="H39" s="212">
        <v>2123</v>
      </c>
      <c r="I39" s="211">
        <v>28429</v>
      </c>
      <c r="J39" s="205">
        <f>ROUND(I39/C39*1000,)</f>
        <v>7088</v>
      </c>
      <c r="K39" s="208">
        <f t="shared" si="2"/>
        <v>13391</v>
      </c>
      <c r="L39" s="212">
        <v>87761</v>
      </c>
      <c r="M39" s="211">
        <v>2986530</v>
      </c>
      <c r="N39" s="205">
        <f t="shared" si="3"/>
        <v>744585</v>
      </c>
      <c r="O39" s="208">
        <f t="shared" si="4"/>
        <v>34030</v>
      </c>
    </row>
    <row r="40" spans="2:15" ht="15" customHeight="1">
      <c r="B40" s="209" t="s">
        <v>12</v>
      </c>
      <c r="C40" s="150">
        <v>2839</v>
      </c>
      <c r="D40" s="210">
        <f t="shared" si="11"/>
        <v>50881</v>
      </c>
      <c r="E40" s="211">
        <f t="shared" si="11"/>
        <v>2308634</v>
      </c>
      <c r="F40" s="205">
        <f t="shared" si="0"/>
        <v>813186</v>
      </c>
      <c r="G40" s="206">
        <f t="shared" si="1"/>
        <v>45373</v>
      </c>
      <c r="H40" s="212">
        <v>1327</v>
      </c>
      <c r="I40" s="211">
        <v>18995</v>
      </c>
      <c r="J40" s="205">
        <f>ROUND(I40/C40*1000,)</f>
        <v>6691</v>
      </c>
      <c r="K40" s="208">
        <f t="shared" si="2"/>
        <v>14314</v>
      </c>
      <c r="L40" s="212">
        <v>52208</v>
      </c>
      <c r="M40" s="211">
        <v>2327629</v>
      </c>
      <c r="N40" s="205">
        <f t="shared" si="3"/>
        <v>819876</v>
      </c>
      <c r="O40" s="208">
        <f t="shared" si="4"/>
        <v>44584</v>
      </c>
    </row>
    <row r="41" spans="2:15" ht="15" customHeight="1">
      <c r="B41" s="209" t="s">
        <v>13</v>
      </c>
      <c r="C41" s="150">
        <v>1918</v>
      </c>
      <c r="D41" s="210">
        <f t="shared" si="11"/>
        <v>37935</v>
      </c>
      <c r="E41" s="211">
        <f t="shared" si="11"/>
        <v>1406516</v>
      </c>
      <c r="F41" s="205">
        <f t="shared" si="0"/>
        <v>733324</v>
      </c>
      <c r="G41" s="206">
        <f t="shared" si="1"/>
        <v>37077</v>
      </c>
      <c r="H41" s="212">
        <v>754</v>
      </c>
      <c r="I41" s="211">
        <v>10059</v>
      </c>
      <c r="J41" s="205">
        <f>ROUND(I41/C41*1000,)</f>
        <v>5245</v>
      </c>
      <c r="K41" s="208">
        <f t="shared" si="2"/>
        <v>13341</v>
      </c>
      <c r="L41" s="212">
        <v>38689</v>
      </c>
      <c r="M41" s="211">
        <v>1416575</v>
      </c>
      <c r="N41" s="205">
        <f t="shared" si="3"/>
        <v>738569</v>
      </c>
      <c r="O41" s="208">
        <f t="shared" si="4"/>
        <v>36614</v>
      </c>
    </row>
    <row r="42" spans="2:15" s="38" customFormat="1" ht="15" customHeight="1">
      <c r="B42" s="213" t="s">
        <v>160</v>
      </c>
      <c r="C42" s="214">
        <f>SUM(C43:C46)</f>
        <v>11694</v>
      </c>
      <c r="D42" s="215">
        <f>SUM(D43:D46)</f>
        <v>243564</v>
      </c>
      <c r="E42" s="216">
        <f>SUM(E43:E46)</f>
        <v>9387209</v>
      </c>
      <c r="F42" s="217">
        <f t="shared" si="0"/>
        <v>802737</v>
      </c>
      <c r="G42" s="218">
        <f t="shared" si="1"/>
        <v>38541</v>
      </c>
      <c r="H42" s="219">
        <f>SUM(H43:H46)</f>
        <v>5697</v>
      </c>
      <c r="I42" s="216">
        <f>SUM(I43:I46)</f>
        <v>73145</v>
      </c>
      <c r="J42" s="217">
        <f>ROUND(I42/G42*1000,)</f>
        <v>1898</v>
      </c>
      <c r="K42" s="220">
        <f t="shared" si="2"/>
        <v>12839</v>
      </c>
      <c r="L42" s="219">
        <f>+D42+H42</f>
        <v>249261</v>
      </c>
      <c r="M42" s="216">
        <f>+E42+I42</f>
        <v>9460354</v>
      </c>
      <c r="N42" s="217">
        <f t="shared" si="3"/>
        <v>808992</v>
      </c>
      <c r="O42" s="220">
        <f t="shared" si="4"/>
        <v>37954</v>
      </c>
    </row>
    <row r="43" spans="2:15" ht="15" customHeight="1">
      <c r="B43" s="209" t="s">
        <v>10</v>
      </c>
      <c r="C43" s="150">
        <v>3360</v>
      </c>
      <c r="D43" s="210">
        <f t="shared" ref="D43:E47" si="12">+L43-H43</f>
        <v>72801</v>
      </c>
      <c r="E43" s="211">
        <f t="shared" si="12"/>
        <v>2810881</v>
      </c>
      <c r="F43" s="205">
        <f t="shared" si="0"/>
        <v>836572</v>
      </c>
      <c r="G43" s="206">
        <f t="shared" si="1"/>
        <v>38610</v>
      </c>
      <c r="H43" s="212">
        <v>1783</v>
      </c>
      <c r="I43" s="211">
        <v>20726</v>
      </c>
      <c r="J43" s="205">
        <f t="shared" ref="J43:J48" si="13">ROUND(I43/C43*1000,)</f>
        <v>6168</v>
      </c>
      <c r="K43" s="208">
        <f t="shared" si="2"/>
        <v>11624</v>
      </c>
      <c r="L43" s="212">
        <v>74584</v>
      </c>
      <c r="M43" s="211">
        <v>2831607</v>
      </c>
      <c r="N43" s="205">
        <f t="shared" si="3"/>
        <v>842740</v>
      </c>
      <c r="O43" s="208">
        <f t="shared" si="4"/>
        <v>37965</v>
      </c>
    </row>
    <row r="44" spans="2:15" ht="15" customHeight="1">
      <c r="B44" s="209" t="s">
        <v>11</v>
      </c>
      <c r="C44" s="150">
        <v>3804</v>
      </c>
      <c r="D44" s="210">
        <f t="shared" si="12"/>
        <v>84613</v>
      </c>
      <c r="E44" s="211">
        <f t="shared" si="12"/>
        <v>2908373</v>
      </c>
      <c r="F44" s="205">
        <f t="shared" si="0"/>
        <v>764557</v>
      </c>
      <c r="G44" s="206">
        <f t="shared" si="1"/>
        <v>34373</v>
      </c>
      <c r="H44" s="212">
        <v>2057</v>
      </c>
      <c r="I44" s="211">
        <v>27538</v>
      </c>
      <c r="J44" s="205">
        <f t="shared" si="13"/>
        <v>7239</v>
      </c>
      <c r="K44" s="208">
        <f t="shared" si="2"/>
        <v>13387</v>
      </c>
      <c r="L44" s="212">
        <v>86670</v>
      </c>
      <c r="M44" s="211">
        <v>2935911</v>
      </c>
      <c r="N44" s="205">
        <f t="shared" si="3"/>
        <v>771796</v>
      </c>
      <c r="O44" s="208">
        <f t="shared" si="4"/>
        <v>33875</v>
      </c>
    </row>
    <row r="45" spans="2:15" ht="15" customHeight="1">
      <c r="B45" s="209" t="s">
        <v>12</v>
      </c>
      <c r="C45" s="150">
        <v>2708</v>
      </c>
      <c r="D45" s="210">
        <f t="shared" si="12"/>
        <v>49503</v>
      </c>
      <c r="E45" s="211">
        <f t="shared" si="12"/>
        <v>2271324</v>
      </c>
      <c r="F45" s="205">
        <f t="shared" si="0"/>
        <v>838746</v>
      </c>
      <c r="G45" s="206">
        <f t="shared" si="1"/>
        <v>45883</v>
      </c>
      <c r="H45" s="212">
        <v>1166</v>
      </c>
      <c r="I45" s="211">
        <v>16528</v>
      </c>
      <c r="J45" s="205">
        <f t="shared" si="13"/>
        <v>6103</v>
      </c>
      <c r="K45" s="208">
        <f t="shared" si="2"/>
        <v>14175</v>
      </c>
      <c r="L45" s="212">
        <v>50669</v>
      </c>
      <c r="M45" s="211">
        <v>2287852</v>
      </c>
      <c r="N45" s="205">
        <f t="shared" si="3"/>
        <v>844849</v>
      </c>
      <c r="O45" s="208">
        <f t="shared" si="4"/>
        <v>45153</v>
      </c>
    </row>
    <row r="46" spans="2:15" ht="15" customHeight="1">
      <c r="B46" s="221" t="s">
        <v>13</v>
      </c>
      <c r="C46" s="157">
        <v>1822</v>
      </c>
      <c r="D46" s="222">
        <f t="shared" si="12"/>
        <v>36647</v>
      </c>
      <c r="E46" s="223">
        <f t="shared" si="12"/>
        <v>1396631</v>
      </c>
      <c r="F46" s="197">
        <f t="shared" si="0"/>
        <v>766537</v>
      </c>
      <c r="G46" s="198">
        <f t="shared" si="1"/>
        <v>38110</v>
      </c>
      <c r="H46" s="224">
        <v>691</v>
      </c>
      <c r="I46" s="223">
        <v>8353</v>
      </c>
      <c r="J46" s="197">
        <f t="shared" si="13"/>
        <v>4585</v>
      </c>
      <c r="K46" s="200">
        <f t="shared" si="2"/>
        <v>12088</v>
      </c>
      <c r="L46" s="224">
        <v>37338</v>
      </c>
      <c r="M46" s="223">
        <v>1404984</v>
      </c>
      <c r="N46" s="197">
        <f t="shared" si="3"/>
        <v>771122</v>
      </c>
      <c r="O46" s="200">
        <f t="shared" si="4"/>
        <v>37629</v>
      </c>
    </row>
    <row r="47" spans="2:15" s="38" customFormat="1" ht="15" customHeight="1">
      <c r="B47" s="225" t="s">
        <v>161</v>
      </c>
      <c r="C47" s="226">
        <v>11243</v>
      </c>
      <c r="D47" s="222">
        <f t="shared" si="12"/>
        <v>247611</v>
      </c>
      <c r="E47" s="223">
        <f t="shared" si="12"/>
        <v>9302181</v>
      </c>
      <c r="F47" s="197">
        <f t="shared" si="0"/>
        <v>827375</v>
      </c>
      <c r="G47" s="198">
        <f t="shared" si="1"/>
        <v>37568</v>
      </c>
      <c r="H47" s="227">
        <v>5310</v>
      </c>
      <c r="I47" s="228">
        <v>66951</v>
      </c>
      <c r="J47" s="229">
        <f t="shared" si="13"/>
        <v>5955</v>
      </c>
      <c r="K47" s="230">
        <f t="shared" si="2"/>
        <v>12608</v>
      </c>
      <c r="L47" s="227">
        <v>252921</v>
      </c>
      <c r="M47" s="228">
        <v>9369132</v>
      </c>
      <c r="N47" s="229">
        <f t="shared" si="3"/>
        <v>833330</v>
      </c>
      <c r="O47" s="230">
        <f t="shared" si="4"/>
        <v>37044</v>
      </c>
    </row>
    <row r="48" spans="2:15" s="38" customFormat="1" ht="15" customHeight="1">
      <c r="B48" s="225" t="s">
        <v>162</v>
      </c>
      <c r="C48" s="226">
        <v>10778</v>
      </c>
      <c r="D48" s="222">
        <v>242135</v>
      </c>
      <c r="E48" s="223">
        <v>9343004</v>
      </c>
      <c r="F48" s="197">
        <f>ROUND(E48/C48*1000,)</f>
        <v>866859</v>
      </c>
      <c r="G48" s="198">
        <f>ROUND(E48/D48*1000,)</f>
        <v>38586</v>
      </c>
      <c r="H48" s="227">
        <v>4843</v>
      </c>
      <c r="I48" s="228">
        <v>61351</v>
      </c>
      <c r="J48" s="229">
        <f t="shared" si="13"/>
        <v>5692</v>
      </c>
      <c r="K48" s="230">
        <f>ROUND(I48/H48*1000,)</f>
        <v>12668</v>
      </c>
      <c r="L48" s="227">
        <v>246978</v>
      </c>
      <c r="M48" s="228">
        <v>9404355</v>
      </c>
      <c r="N48" s="229">
        <f>ROUND(M48/C48*1000,)</f>
        <v>872551</v>
      </c>
      <c r="O48" s="230">
        <f>ROUND(M48/L48*1000,)</f>
        <v>38078</v>
      </c>
    </row>
    <row r="49" spans="2:15" s="38" customFormat="1" ht="15" customHeight="1">
      <c r="B49" s="225" t="s">
        <v>163</v>
      </c>
      <c r="C49" s="226">
        <v>10517</v>
      </c>
      <c r="D49" s="231">
        <v>21309</v>
      </c>
      <c r="E49" s="228">
        <v>839828</v>
      </c>
      <c r="F49" s="229">
        <f>ROUND(E49/C49*1000,)</f>
        <v>79854</v>
      </c>
      <c r="G49" s="232">
        <f>ROUND(E49/D49*1000,)</f>
        <v>39412</v>
      </c>
      <c r="H49" s="227">
        <v>2388</v>
      </c>
      <c r="I49" s="228">
        <v>17518</v>
      </c>
      <c r="J49" s="229">
        <f>ROUND(I49/C49*1000,)</f>
        <v>1666</v>
      </c>
      <c r="K49" s="230">
        <f>ROUND(I49/H49*1000,)</f>
        <v>7336</v>
      </c>
      <c r="L49" s="227">
        <f>+D49+H49</f>
        <v>23697</v>
      </c>
      <c r="M49" s="228">
        <f>+E49+I49</f>
        <v>857346</v>
      </c>
      <c r="N49" s="229">
        <f>ROUND(M49/C49*1000,)</f>
        <v>81520</v>
      </c>
      <c r="O49" s="230">
        <f>ROUND(M49/L49*1000,)</f>
        <v>36180</v>
      </c>
    </row>
    <row r="50" spans="2:15" s="38" customFormat="1" ht="15" customHeight="1">
      <c r="B50" s="225" t="s">
        <v>164</v>
      </c>
      <c r="C50" s="226">
        <v>9873</v>
      </c>
      <c r="D50" s="231">
        <v>10</v>
      </c>
      <c r="E50" s="228">
        <v>6669</v>
      </c>
      <c r="F50" s="229">
        <f>ROUND(E50/C50*1000,)</f>
        <v>675</v>
      </c>
      <c r="G50" s="232">
        <f>ROUND(E50/D50*1000,)</f>
        <v>666900</v>
      </c>
      <c r="H50" s="227">
        <v>13</v>
      </c>
      <c r="I50" s="228">
        <v>192</v>
      </c>
      <c r="J50" s="229">
        <f>ROUND(I50/C50*1000,)</f>
        <v>19</v>
      </c>
      <c r="K50" s="230">
        <f>ROUND(I50/H50*1000,)</f>
        <v>14769</v>
      </c>
      <c r="L50" s="227">
        <f>+D50+H50</f>
        <v>23</v>
      </c>
      <c r="M50" s="228">
        <f>+E50+I50</f>
        <v>6861</v>
      </c>
      <c r="N50" s="229">
        <f>ROUND(M50/C50*1000,)</f>
        <v>695</v>
      </c>
      <c r="O50" s="230">
        <f>ROUND(M50/L50*1000,)</f>
        <v>298304</v>
      </c>
    </row>
    <row r="51" spans="2:15" ht="15" customHeight="1">
      <c r="B51" s="27" t="s">
        <v>190</v>
      </c>
      <c r="C51" s="233"/>
      <c r="D51" s="233"/>
      <c r="E51" s="233"/>
      <c r="F51" s="233"/>
      <c r="G51" s="179"/>
      <c r="H51" s="179"/>
      <c r="I51" s="179"/>
      <c r="J51" s="179"/>
      <c r="K51" s="179"/>
      <c r="O51" s="80"/>
    </row>
    <row r="52" spans="2:15" ht="15" customHeight="1">
      <c r="B52" s="234" t="s">
        <v>174</v>
      </c>
    </row>
  </sheetData>
  <mergeCells count="3">
    <mergeCell ref="D4:G4"/>
    <mergeCell ref="H4:K4"/>
    <mergeCell ref="L4:O4"/>
  </mergeCells>
  <phoneticPr fontId="4"/>
  <pageMargins left="0.59055118110236227" right="0.59055118110236227" top="0.78740157480314965" bottom="0.78740157480314965" header="0.39370078740157483" footer="0.39370078740157483"/>
  <pageSetup paperSize="9" scale="97" orientation="portrait" r:id="rId1"/>
  <headerFooter alignWithMargins="0">
    <oddHeader>&amp;R&amp;"ＭＳ Ｐゴシック,標準"14.厚      生</oddHeader>
    <oddFooter>&amp;C&amp;"ＭＳ Ｐゴシック,標準"-90-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CDA95-46F9-4F0F-8AE6-BD59021861B6}">
  <sheetPr>
    <pageSetUpPr fitToPage="1"/>
  </sheetPr>
  <dimension ref="A1:AA75"/>
  <sheetViews>
    <sheetView showGridLines="0" zoomScale="130" zoomScaleNormal="130" zoomScaleSheetLayoutView="100" zoomScalePageLayoutView="85" workbookViewId="0">
      <selection activeCell="B68" sqref="B68"/>
    </sheetView>
  </sheetViews>
  <sheetFormatPr defaultColWidth="9" defaultRowHeight="11.25"/>
  <cols>
    <col min="1" max="1" width="1.625" style="37" customWidth="1"/>
    <col min="2" max="2" width="8.125" style="37" customWidth="1"/>
    <col min="3" max="4" width="5.5" style="37" customWidth="1"/>
    <col min="5" max="5" width="3.625" style="37" customWidth="1"/>
    <col min="6" max="6" width="6.5" style="37" customWidth="1"/>
    <col min="7" max="7" width="6.375" style="37" customWidth="1"/>
    <col min="8" max="9" width="5.5" style="37" customWidth="1"/>
    <col min="10" max="10" width="3" style="238" customWidth="1"/>
    <col min="11" max="11" width="5.375" style="238" customWidth="1"/>
    <col min="12" max="12" width="4" style="238" customWidth="1"/>
    <col min="13" max="13" width="1.5" style="238" customWidth="1"/>
    <col min="14" max="14" width="5.5" style="238" customWidth="1"/>
    <col min="15" max="15" width="0.625" style="238" customWidth="1"/>
    <col min="16" max="16" width="2" style="37" customWidth="1"/>
    <col min="17" max="17" width="4" style="37" customWidth="1"/>
    <col min="18" max="18" width="3.5" style="37" customWidth="1"/>
    <col min="19" max="19" width="1.5" style="37" customWidth="1"/>
    <col min="20" max="20" width="3.5" style="37" customWidth="1"/>
    <col min="21" max="21" width="3.625" style="37" customWidth="1"/>
    <col min="22" max="22" width="7.375" style="37" customWidth="1"/>
    <col min="23" max="23" width="1.625" style="37" customWidth="1"/>
    <col min="24" max="24" width="5.5" style="37" customWidth="1"/>
    <col min="25" max="16384" width="9" style="37"/>
  </cols>
  <sheetData>
    <row r="1" spans="1:15" ht="30" customHeight="1">
      <c r="A1" s="1" t="s">
        <v>191</v>
      </c>
      <c r="C1" s="30"/>
      <c r="D1" s="30"/>
      <c r="E1" s="30"/>
      <c r="F1" s="30"/>
      <c r="G1" s="30"/>
      <c r="H1" s="30"/>
      <c r="I1" s="30"/>
      <c r="J1" s="31"/>
      <c r="K1" s="31"/>
      <c r="L1" s="31"/>
      <c r="M1" s="31"/>
      <c r="N1" s="31"/>
      <c r="O1" s="31"/>
    </row>
    <row r="2" spans="1:15" ht="7.5" customHeight="1">
      <c r="A2" s="1"/>
      <c r="C2" s="30"/>
      <c r="D2" s="30"/>
      <c r="E2" s="30"/>
      <c r="F2" s="30"/>
      <c r="G2" s="30"/>
      <c r="H2" s="30"/>
      <c r="I2" s="30"/>
      <c r="J2" s="31"/>
      <c r="K2" s="31"/>
      <c r="L2" s="31"/>
      <c r="M2" s="31"/>
      <c r="N2" s="31"/>
      <c r="O2" s="31"/>
    </row>
    <row r="3" spans="1:15" ht="18" customHeight="1">
      <c r="A3" s="26"/>
      <c r="B3" s="67" t="s">
        <v>192</v>
      </c>
      <c r="C3" s="30"/>
      <c r="D3" s="30"/>
      <c r="E3" s="30"/>
      <c r="F3" s="30"/>
      <c r="G3" s="30"/>
      <c r="H3" s="30"/>
      <c r="I3" s="30"/>
      <c r="J3" s="31"/>
      <c r="K3" s="31"/>
      <c r="L3" s="31"/>
      <c r="M3" s="31"/>
      <c r="N3" s="31"/>
      <c r="O3" s="31"/>
    </row>
    <row r="4" spans="1:15" ht="20.45" customHeight="1">
      <c r="A4" s="26">
        <v>1</v>
      </c>
      <c r="B4" s="67" t="s">
        <v>193</v>
      </c>
      <c r="C4" s="30"/>
      <c r="D4" s="30"/>
      <c r="E4" s="30"/>
      <c r="F4" s="30"/>
      <c r="G4" s="30"/>
      <c r="H4" s="30"/>
      <c r="I4" s="30"/>
      <c r="J4" s="237"/>
      <c r="K4" s="237"/>
      <c r="N4" s="237" t="s">
        <v>194</v>
      </c>
      <c r="O4" s="237"/>
    </row>
    <row r="5" spans="1:15" s="36" customFormat="1" ht="15" customHeight="1">
      <c r="B5" s="93" t="s">
        <v>17</v>
      </c>
      <c r="C5" s="239" t="s">
        <v>195</v>
      </c>
      <c r="D5" s="240"/>
      <c r="E5" s="240"/>
      <c r="F5" s="241"/>
      <c r="G5" s="241"/>
      <c r="H5" s="242"/>
      <c r="I5" s="243" t="s">
        <v>196</v>
      </c>
      <c r="J5" s="244"/>
      <c r="K5" s="245"/>
      <c r="L5" s="246" t="s">
        <v>197</v>
      </c>
      <c r="M5" s="246"/>
      <c r="N5" s="246"/>
      <c r="O5" s="247"/>
    </row>
    <row r="6" spans="1:15" s="36" customFormat="1" ht="15" customHeight="1">
      <c r="B6" s="102"/>
      <c r="C6" s="248"/>
      <c r="D6" s="249"/>
      <c r="E6" s="250" t="s">
        <v>198</v>
      </c>
      <c r="F6" s="251"/>
      <c r="G6" s="250" t="s">
        <v>199</v>
      </c>
      <c r="H6" s="252"/>
      <c r="I6" s="253"/>
      <c r="J6" s="254"/>
      <c r="K6" s="255"/>
      <c r="L6" s="246"/>
      <c r="M6" s="246"/>
      <c r="N6" s="246"/>
      <c r="O6" s="247"/>
    </row>
    <row r="7" spans="1:15" s="38" customFormat="1" ht="16.899999999999999" hidden="1" customHeight="1">
      <c r="B7" s="16" t="s">
        <v>28</v>
      </c>
      <c r="C7" s="256">
        <v>10999</v>
      </c>
      <c r="D7" s="257"/>
      <c r="E7" s="258">
        <v>6118</v>
      </c>
      <c r="F7" s="259"/>
      <c r="G7" s="258">
        <v>4881</v>
      </c>
      <c r="H7" s="260"/>
      <c r="I7" s="256">
        <v>10603</v>
      </c>
      <c r="J7" s="261"/>
      <c r="K7" s="262"/>
      <c r="L7" s="256">
        <v>396</v>
      </c>
      <c r="M7" s="261"/>
      <c r="N7" s="262"/>
      <c r="O7" s="263"/>
    </row>
    <row r="8" spans="1:15" s="38" customFormat="1" ht="16.899999999999999" hidden="1" customHeight="1">
      <c r="B8" s="16" t="s">
        <v>29</v>
      </c>
      <c r="C8" s="256">
        <v>11182</v>
      </c>
      <c r="D8" s="261"/>
      <c r="E8" s="258">
        <v>9244</v>
      </c>
      <c r="F8" s="264"/>
      <c r="G8" s="258">
        <v>1938</v>
      </c>
      <c r="H8" s="260"/>
      <c r="I8" s="256">
        <v>10814</v>
      </c>
      <c r="J8" s="261"/>
      <c r="K8" s="262"/>
      <c r="L8" s="265">
        <v>368</v>
      </c>
      <c r="M8" s="265"/>
      <c r="N8" s="265"/>
      <c r="O8" s="263"/>
    </row>
    <row r="9" spans="1:15" s="38" customFormat="1" ht="16.899999999999999" hidden="1" customHeight="1">
      <c r="B9" s="16" t="s">
        <v>30</v>
      </c>
      <c r="C9" s="256">
        <v>11405</v>
      </c>
      <c r="D9" s="261"/>
      <c r="E9" s="258">
        <v>9293</v>
      </c>
      <c r="F9" s="264"/>
      <c r="G9" s="258">
        <v>2112</v>
      </c>
      <c r="H9" s="260"/>
      <c r="I9" s="256">
        <v>11074</v>
      </c>
      <c r="J9" s="261"/>
      <c r="K9" s="262"/>
      <c r="L9" s="265">
        <v>331</v>
      </c>
      <c r="M9" s="265"/>
      <c r="N9" s="265"/>
      <c r="O9" s="263"/>
    </row>
    <row r="10" spans="1:15" s="38" customFormat="1" ht="16.899999999999999" hidden="1" customHeight="1">
      <c r="B10" s="16" t="s">
        <v>35</v>
      </c>
      <c r="C10" s="256">
        <v>11595</v>
      </c>
      <c r="D10" s="261"/>
      <c r="E10" s="258">
        <v>9548</v>
      </c>
      <c r="F10" s="264"/>
      <c r="G10" s="258">
        <v>2047</v>
      </c>
      <c r="H10" s="260"/>
      <c r="I10" s="256">
        <v>11277</v>
      </c>
      <c r="J10" s="261"/>
      <c r="K10" s="262"/>
      <c r="L10" s="265">
        <v>318</v>
      </c>
      <c r="M10" s="265"/>
      <c r="N10" s="265"/>
      <c r="O10" s="263"/>
    </row>
    <row r="11" spans="1:15" s="38" customFormat="1" ht="16.899999999999999" hidden="1" customHeight="1">
      <c r="B11" s="266" t="s">
        <v>200</v>
      </c>
      <c r="C11" s="256">
        <v>11878</v>
      </c>
      <c r="D11" s="261"/>
      <c r="E11" s="258">
        <v>9654</v>
      </c>
      <c r="F11" s="264"/>
      <c r="G11" s="258">
        <v>2224</v>
      </c>
      <c r="H11" s="260"/>
      <c r="I11" s="256">
        <v>11566</v>
      </c>
      <c r="J11" s="261"/>
      <c r="K11" s="262"/>
      <c r="L11" s="265">
        <v>312</v>
      </c>
      <c r="M11" s="265"/>
      <c r="N11" s="265"/>
      <c r="O11" s="263"/>
    </row>
    <row r="12" spans="1:15" s="38" customFormat="1" ht="16.899999999999999" hidden="1" customHeight="1">
      <c r="B12" s="266" t="s">
        <v>37</v>
      </c>
      <c r="C12" s="256">
        <v>11861</v>
      </c>
      <c r="D12" s="261"/>
      <c r="E12" s="258">
        <v>9860</v>
      </c>
      <c r="F12" s="264"/>
      <c r="G12" s="258">
        <v>2001</v>
      </c>
      <c r="H12" s="260"/>
      <c r="I12" s="256">
        <v>11534</v>
      </c>
      <c r="J12" s="261"/>
      <c r="K12" s="262"/>
      <c r="L12" s="265">
        <v>327</v>
      </c>
      <c r="M12" s="265"/>
      <c r="N12" s="265"/>
      <c r="O12" s="263"/>
    </row>
    <row r="13" spans="1:15" s="38" customFormat="1" ht="15" customHeight="1">
      <c r="B13" s="266" t="s">
        <v>38</v>
      </c>
      <c r="C13" s="256">
        <v>11972</v>
      </c>
      <c r="D13" s="261"/>
      <c r="E13" s="258">
        <v>9366</v>
      </c>
      <c r="F13" s="264"/>
      <c r="G13" s="258">
        <v>2606</v>
      </c>
      <c r="H13" s="260"/>
      <c r="I13" s="256">
        <v>11630</v>
      </c>
      <c r="J13" s="261"/>
      <c r="K13" s="262"/>
      <c r="L13" s="265">
        <v>342</v>
      </c>
      <c r="M13" s="265"/>
      <c r="N13" s="265"/>
      <c r="O13" s="263"/>
    </row>
    <row r="14" spans="1:15" s="38" customFormat="1" ht="15" customHeight="1">
      <c r="B14" s="266" t="s">
        <v>39</v>
      </c>
      <c r="C14" s="256">
        <v>12195</v>
      </c>
      <c r="D14" s="261"/>
      <c r="E14" s="258">
        <v>9395</v>
      </c>
      <c r="F14" s="264"/>
      <c r="G14" s="258">
        <v>2800</v>
      </c>
      <c r="H14" s="260"/>
      <c r="I14" s="256">
        <v>11869</v>
      </c>
      <c r="J14" s="261"/>
      <c r="K14" s="262"/>
      <c r="L14" s="265">
        <v>326</v>
      </c>
      <c r="M14" s="265"/>
      <c r="N14" s="265"/>
      <c r="O14" s="263"/>
    </row>
    <row r="15" spans="1:15" s="38" customFormat="1" ht="15" customHeight="1">
      <c r="B15" s="266" t="s">
        <v>40</v>
      </c>
      <c r="C15" s="256">
        <v>12474</v>
      </c>
      <c r="D15" s="261"/>
      <c r="E15" s="258">
        <v>10323</v>
      </c>
      <c r="F15" s="264"/>
      <c r="G15" s="258">
        <v>2151</v>
      </c>
      <c r="H15" s="260"/>
      <c r="I15" s="256">
        <v>12157</v>
      </c>
      <c r="J15" s="261"/>
      <c r="K15" s="262"/>
      <c r="L15" s="265">
        <v>317</v>
      </c>
      <c r="M15" s="265"/>
      <c r="N15" s="265"/>
      <c r="O15" s="263"/>
    </row>
    <row r="16" spans="1:15" s="38" customFormat="1" ht="15" customHeight="1">
      <c r="B16" s="266" t="s">
        <v>41</v>
      </c>
      <c r="C16" s="256">
        <v>12792</v>
      </c>
      <c r="D16" s="261"/>
      <c r="E16" s="258">
        <v>10650</v>
      </c>
      <c r="F16" s="264"/>
      <c r="G16" s="258">
        <v>2142</v>
      </c>
      <c r="H16" s="260"/>
      <c r="I16" s="256">
        <v>12481</v>
      </c>
      <c r="J16" s="261"/>
      <c r="K16" s="262"/>
      <c r="L16" s="265">
        <v>311</v>
      </c>
      <c r="M16" s="265"/>
      <c r="N16" s="265"/>
      <c r="O16" s="263"/>
    </row>
    <row r="17" spans="1:23" s="38" customFormat="1" ht="15" customHeight="1">
      <c r="B17" s="266" t="s">
        <v>42</v>
      </c>
      <c r="C17" s="256">
        <v>13124</v>
      </c>
      <c r="D17" s="261"/>
      <c r="E17" s="258">
        <v>10899</v>
      </c>
      <c r="F17" s="264"/>
      <c r="G17" s="258">
        <v>2225</v>
      </c>
      <c r="H17" s="260"/>
      <c r="I17" s="256">
        <v>12790</v>
      </c>
      <c r="J17" s="261"/>
      <c r="K17" s="262"/>
      <c r="L17" s="265">
        <v>334</v>
      </c>
      <c r="M17" s="265"/>
      <c r="N17" s="265"/>
      <c r="O17" s="263"/>
    </row>
    <row r="18" spans="1:23" s="38" customFormat="1" ht="15" customHeight="1">
      <c r="B18" s="266" t="s">
        <v>44</v>
      </c>
      <c r="C18" s="256">
        <v>13336</v>
      </c>
      <c r="D18" s="261"/>
      <c r="E18" s="258">
        <v>11069</v>
      </c>
      <c r="F18" s="264"/>
      <c r="G18" s="258">
        <v>2267</v>
      </c>
      <c r="H18" s="260"/>
      <c r="I18" s="256">
        <v>12989</v>
      </c>
      <c r="J18" s="261"/>
      <c r="K18" s="262"/>
      <c r="L18" s="265">
        <v>347</v>
      </c>
      <c r="M18" s="265"/>
      <c r="N18" s="265"/>
      <c r="O18" s="263"/>
    </row>
    <row r="19" spans="1:23" s="38" customFormat="1" ht="15" customHeight="1">
      <c r="B19" s="266" t="s">
        <v>46</v>
      </c>
      <c r="C19" s="256">
        <v>13222</v>
      </c>
      <c r="D19" s="261"/>
      <c r="E19" s="258">
        <v>11146</v>
      </c>
      <c r="F19" s="264"/>
      <c r="G19" s="258">
        <f>C19-E19</f>
        <v>2076</v>
      </c>
      <c r="H19" s="260"/>
      <c r="I19" s="256">
        <v>12878</v>
      </c>
      <c r="J19" s="261"/>
      <c r="K19" s="262"/>
      <c r="L19" s="265">
        <v>344</v>
      </c>
      <c r="M19" s="265"/>
      <c r="N19" s="265"/>
      <c r="O19" s="263"/>
    </row>
    <row r="20" spans="1:23" s="38" customFormat="1" ht="15" customHeight="1">
      <c r="B20" s="266" t="s">
        <v>47</v>
      </c>
      <c r="C20" s="256">
        <v>13397</v>
      </c>
      <c r="D20" s="261"/>
      <c r="E20" s="258">
        <v>11087</v>
      </c>
      <c r="F20" s="264"/>
      <c r="G20" s="258">
        <f>C20-E20</f>
        <v>2310</v>
      </c>
      <c r="H20" s="260"/>
      <c r="I20" s="256">
        <v>13072</v>
      </c>
      <c r="J20" s="261"/>
      <c r="K20" s="262"/>
      <c r="L20" s="265">
        <v>325</v>
      </c>
      <c r="M20" s="265"/>
      <c r="N20" s="265"/>
      <c r="O20" s="263"/>
    </row>
    <row r="21" spans="1:23" s="38" customFormat="1" ht="15" customHeight="1">
      <c r="B21" s="266" t="s">
        <v>48</v>
      </c>
      <c r="C21" s="256">
        <v>13852</v>
      </c>
      <c r="D21" s="261"/>
      <c r="E21" s="258">
        <v>11266</v>
      </c>
      <c r="F21" s="264"/>
      <c r="G21" s="258">
        <f>C21-E21</f>
        <v>2586</v>
      </c>
      <c r="H21" s="260"/>
      <c r="I21" s="256">
        <v>13559</v>
      </c>
      <c r="J21" s="261"/>
      <c r="K21" s="262"/>
      <c r="L21" s="265">
        <v>293</v>
      </c>
      <c r="M21" s="265"/>
      <c r="N21" s="265"/>
      <c r="O21" s="263"/>
    </row>
    <row r="22" spans="1:23" s="38" customFormat="1" ht="15" customHeight="1">
      <c r="B22" s="266" t="s">
        <v>49</v>
      </c>
      <c r="C22" s="256">
        <v>14384</v>
      </c>
      <c r="D22" s="261"/>
      <c r="E22" s="258">
        <v>11718</v>
      </c>
      <c r="F22" s="264"/>
      <c r="G22" s="258">
        <f>C22-E22</f>
        <v>2666</v>
      </c>
      <c r="H22" s="260"/>
      <c r="I22" s="256">
        <v>14143</v>
      </c>
      <c r="J22" s="261"/>
      <c r="K22" s="262"/>
      <c r="L22" s="265">
        <v>241</v>
      </c>
      <c r="M22" s="265"/>
      <c r="N22" s="265"/>
      <c r="O22" s="263"/>
    </row>
    <row r="23" spans="1:23" s="38" customFormat="1" ht="15" customHeight="1">
      <c r="B23" s="266" t="s">
        <v>50</v>
      </c>
      <c r="C23" s="256">
        <v>14868</v>
      </c>
      <c r="D23" s="261"/>
      <c r="E23" s="258">
        <v>12208</v>
      </c>
      <c r="F23" s="264"/>
      <c r="G23" s="258">
        <f>C23-E23</f>
        <v>2660</v>
      </c>
      <c r="H23" s="260"/>
      <c r="I23" s="256">
        <v>14664</v>
      </c>
      <c r="J23" s="261"/>
      <c r="K23" s="262"/>
      <c r="L23" s="265">
        <v>204</v>
      </c>
      <c r="M23" s="265"/>
      <c r="N23" s="265"/>
      <c r="O23" s="263"/>
    </row>
    <row r="24" spans="1:23" ht="15" customHeight="1">
      <c r="B24" s="30" t="s">
        <v>201</v>
      </c>
      <c r="C24" s="30"/>
      <c r="D24" s="30"/>
      <c r="E24" s="30"/>
      <c r="F24" s="30"/>
      <c r="G24" s="30"/>
      <c r="H24" s="30"/>
      <c r="I24" s="30"/>
      <c r="J24" s="29"/>
      <c r="K24" s="29"/>
      <c r="N24" s="29"/>
      <c r="O24" s="29"/>
    </row>
    <row r="25" spans="1:23" ht="7.5" customHeight="1"/>
    <row r="26" spans="1:23" ht="20.45" customHeight="1">
      <c r="A26" s="26">
        <v>2</v>
      </c>
      <c r="B26" s="67" t="s">
        <v>202</v>
      </c>
      <c r="V26" s="237" t="s">
        <v>203</v>
      </c>
    </row>
    <row r="27" spans="1:23" s="36" customFormat="1" ht="15" customHeight="1">
      <c r="B27" s="93" t="s">
        <v>17</v>
      </c>
      <c r="C27" s="267" t="s">
        <v>204</v>
      </c>
      <c r="D27" s="268"/>
      <c r="E27" s="268"/>
      <c r="F27" s="268"/>
      <c r="G27" s="268"/>
      <c r="H27" s="269"/>
      <c r="I27" s="267" t="s">
        <v>205</v>
      </c>
      <c r="J27" s="268"/>
      <c r="K27" s="268"/>
      <c r="L27" s="268"/>
      <c r="M27" s="268"/>
      <c r="N27" s="268"/>
      <c r="O27" s="268"/>
      <c r="P27" s="268"/>
      <c r="Q27" s="268"/>
      <c r="R27" s="269"/>
      <c r="S27" s="270" t="s">
        <v>206</v>
      </c>
      <c r="T27" s="271"/>
      <c r="U27" s="271"/>
      <c r="V27" s="272"/>
    </row>
    <row r="28" spans="1:23" s="36" customFormat="1" ht="15" customHeight="1">
      <c r="B28" s="102"/>
      <c r="C28" s="273" t="s">
        <v>207</v>
      </c>
      <c r="D28" s="274"/>
      <c r="E28" s="251" t="s">
        <v>208</v>
      </c>
      <c r="F28" s="251"/>
      <c r="G28" s="250" t="s">
        <v>209</v>
      </c>
      <c r="H28" s="252"/>
      <c r="I28" s="273" t="s">
        <v>207</v>
      </c>
      <c r="J28" s="275"/>
      <c r="K28" s="274"/>
      <c r="L28" s="250" t="s">
        <v>208</v>
      </c>
      <c r="M28" s="251"/>
      <c r="N28" s="276"/>
      <c r="O28" s="250" t="s">
        <v>209</v>
      </c>
      <c r="P28" s="251"/>
      <c r="Q28" s="251"/>
      <c r="R28" s="252"/>
      <c r="S28" s="273" t="s">
        <v>207</v>
      </c>
      <c r="T28" s="274"/>
      <c r="U28" s="277" t="s">
        <v>208</v>
      </c>
      <c r="V28" s="278" t="s">
        <v>209</v>
      </c>
    </row>
    <row r="29" spans="1:23" s="38" customFormat="1" ht="16.899999999999999" hidden="1" customHeight="1">
      <c r="B29" s="16" t="s">
        <v>28</v>
      </c>
      <c r="C29" s="256">
        <f t="shared" ref="C29:C34" si="0">SUM(E29:G29)</f>
        <v>538774700</v>
      </c>
      <c r="D29" s="257"/>
      <c r="E29" s="258">
        <v>367013050</v>
      </c>
      <c r="F29" s="264"/>
      <c r="G29" s="258">
        <v>171761650</v>
      </c>
      <c r="H29" s="260"/>
      <c r="I29" s="256">
        <f t="shared" ref="I29:I35" si="1">SUM(L29:O29)</f>
        <v>532610350</v>
      </c>
      <c r="J29" s="261"/>
      <c r="K29" s="257"/>
      <c r="L29" s="258">
        <v>367013050</v>
      </c>
      <c r="M29" s="264"/>
      <c r="N29" s="259"/>
      <c r="O29" s="258">
        <v>165597300</v>
      </c>
      <c r="P29" s="264"/>
      <c r="Q29" s="264"/>
      <c r="R29" s="260"/>
      <c r="S29" s="279">
        <v>98.86</v>
      </c>
      <c r="T29" s="280"/>
      <c r="U29" s="281">
        <v>100</v>
      </c>
      <c r="V29" s="282">
        <v>96.41</v>
      </c>
      <c r="W29" s="283"/>
    </row>
    <row r="30" spans="1:23" s="38" customFormat="1" ht="16.899999999999999" hidden="1" customHeight="1">
      <c r="B30" s="16" t="s">
        <v>29</v>
      </c>
      <c r="C30" s="256">
        <f t="shared" si="0"/>
        <v>552660400</v>
      </c>
      <c r="D30" s="257"/>
      <c r="E30" s="258">
        <v>366715500</v>
      </c>
      <c r="F30" s="264"/>
      <c r="G30" s="258">
        <v>185944900</v>
      </c>
      <c r="H30" s="260"/>
      <c r="I30" s="256">
        <f t="shared" si="1"/>
        <v>549215400</v>
      </c>
      <c r="J30" s="261"/>
      <c r="K30" s="257"/>
      <c r="L30" s="258">
        <v>366715500</v>
      </c>
      <c r="M30" s="264"/>
      <c r="N30" s="259"/>
      <c r="O30" s="258">
        <v>182499900</v>
      </c>
      <c r="P30" s="264"/>
      <c r="Q30" s="264"/>
      <c r="R30" s="260"/>
      <c r="S30" s="279">
        <v>99.38</v>
      </c>
      <c r="T30" s="280"/>
      <c r="U30" s="281">
        <v>100</v>
      </c>
      <c r="V30" s="282">
        <v>98.15</v>
      </c>
      <c r="W30" s="283"/>
    </row>
    <row r="31" spans="1:23" s="38" customFormat="1" ht="16.899999999999999" hidden="1" customHeight="1">
      <c r="B31" s="16" t="s">
        <v>30</v>
      </c>
      <c r="C31" s="256">
        <f t="shared" si="0"/>
        <v>549117050</v>
      </c>
      <c r="D31" s="257"/>
      <c r="E31" s="258">
        <v>391425900</v>
      </c>
      <c r="F31" s="264"/>
      <c r="G31" s="258">
        <v>157691150</v>
      </c>
      <c r="H31" s="260"/>
      <c r="I31" s="256">
        <f t="shared" si="1"/>
        <v>542457550</v>
      </c>
      <c r="J31" s="261"/>
      <c r="K31" s="257"/>
      <c r="L31" s="258">
        <v>391425900</v>
      </c>
      <c r="M31" s="264"/>
      <c r="N31" s="259"/>
      <c r="O31" s="258">
        <v>151031650</v>
      </c>
      <c r="P31" s="264"/>
      <c r="Q31" s="264"/>
      <c r="R31" s="260"/>
      <c r="S31" s="279">
        <v>98.79</v>
      </c>
      <c r="T31" s="280"/>
      <c r="U31" s="281">
        <v>100</v>
      </c>
      <c r="V31" s="282">
        <v>95.78</v>
      </c>
      <c r="W31" s="283"/>
    </row>
    <row r="32" spans="1:23" s="38" customFormat="1" hidden="1">
      <c r="B32" s="16" t="s">
        <v>35</v>
      </c>
      <c r="C32" s="256">
        <f t="shared" si="0"/>
        <v>567616200</v>
      </c>
      <c r="D32" s="257"/>
      <c r="E32" s="258">
        <v>407706400</v>
      </c>
      <c r="F32" s="264"/>
      <c r="G32" s="258">
        <v>159909800</v>
      </c>
      <c r="H32" s="260"/>
      <c r="I32" s="256">
        <f t="shared" si="1"/>
        <v>559957474</v>
      </c>
      <c r="J32" s="261"/>
      <c r="K32" s="257"/>
      <c r="L32" s="258">
        <v>407706400</v>
      </c>
      <c r="M32" s="264"/>
      <c r="N32" s="259"/>
      <c r="O32" s="258">
        <v>152251074</v>
      </c>
      <c r="P32" s="264"/>
      <c r="Q32" s="264"/>
      <c r="R32" s="260"/>
      <c r="S32" s="279">
        <v>98.65</v>
      </c>
      <c r="T32" s="280"/>
      <c r="U32" s="281">
        <v>100</v>
      </c>
      <c r="V32" s="282">
        <v>95.21</v>
      </c>
      <c r="W32" s="283"/>
    </row>
    <row r="33" spans="1:24" s="38" customFormat="1" hidden="1">
      <c r="B33" s="266" t="s">
        <v>200</v>
      </c>
      <c r="C33" s="256">
        <f t="shared" si="0"/>
        <v>598770426</v>
      </c>
      <c r="D33" s="257"/>
      <c r="E33" s="258">
        <v>413497100</v>
      </c>
      <c r="F33" s="264"/>
      <c r="G33" s="258">
        <v>185273326</v>
      </c>
      <c r="H33" s="260"/>
      <c r="I33" s="256">
        <f t="shared" si="1"/>
        <v>590298726</v>
      </c>
      <c r="J33" s="261"/>
      <c r="K33" s="257"/>
      <c r="L33" s="258">
        <v>413497100</v>
      </c>
      <c r="M33" s="264"/>
      <c r="N33" s="259"/>
      <c r="O33" s="258">
        <v>176801626</v>
      </c>
      <c r="P33" s="264"/>
      <c r="Q33" s="264"/>
      <c r="R33" s="260"/>
      <c r="S33" s="279">
        <v>98.59</v>
      </c>
      <c r="T33" s="280"/>
      <c r="U33" s="281">
        <v>100</v>
      </c>
      <c r="V33" s="282">
        <v>95.43</v>
      </c>
      <c r="W33" s="283"/>
    </row>
    <row r="34" spans="1:24" s="38" customFormat="1" ht="16.899999999999999" hidden="1" customHeight="1">
      <c r="B34" s="266" t="s">
        <v>37</v>
      </c>
      <c r="C34" s="256">
        <f t="shared" si="0"/>
        <v>609753400</v>
      </c>
      <c r="D34" s="257"/>
      <c r="E34" s="258">
        <v>426258800</v>
      </c>
      <c r="F34" s="264"/>
      <c r="G34" s="258">
        <v>183494600</v>
      </c>
      <c r="H34" s="260"/>
      <c r="I34" s="256">
        <f t="shared" si="1"/>
        <v>601489600</v>
      </c>
      <c r="J34" s="261"/>
      <c r="K34" s="257"/>
      <c r="L34" s="258">
        <v>426258800</v>
      </c>
      <c r="M34" s="264"/>
      <c r="N34" s="259"/>
      <c r="O34" s="258">
        <v>175230800</v>
      </c>
      <c r="P34" s="264"/>
      <c r="Q34" s="264"/>
      <c r="R34" s="260"/>
      <c r="S34" s="279">
        <v>98.64</v>
      </c>
      <c r="T34" s="280"/>
      <c r="U34" s="281">
        <v>100</v>
      </c>
      <c r="V34" s="282">
        <v>95.5</v>
      </c>
      <c r="W34" s="283"/>
    </row>
    <row r="35" spans="1:24" s="38" customFormat="1" ht="15" customHeight="1">
      <c r="B35" s="266" t="s">
        <v>38</v>
      </c>
      <c r="C35" s="256">
        <f>SUM(E35:G35)</f>
        <v>587766800</v>
      </c>
      <c r="D35" s="257"/>
      <c r="E35" s="258">
        <v>416939000</v>
      </c>
      <c r="F35" s="264"/>
      <c r="G35" s="258">
        <v>170827800</v>
      </c>
      <c r="H35" s="260"/>
      <c r="I35" s="256">
        <f t="shared" si="1"/>
        <v>581652300</v>
      </c>
      <c r="J35" s="261"/>
      <c r="K35" s="257"/>
      <c r="L35" s="258">
        <v>416939000</v>
      </c>
      <c r="M35" s="264"/>
      <c r="N35" s="259"/>
      <c r="O35" s="258">
        <v>164713300</v>
      </c>
      <c r="P35" s="264"/>
      <c r="Q35" s="264"/>
      <c r="R35" s="260"/>
      <c r="S35" s="279">
        <v>98.96</v>
      </c>
      <c r="T35" s="280"/>
      <c r="U35" s="281">
        <v>100</v>
      </c>
      <c r="V35" s="282">
        <v>96.42</v>
      </c>
      <c r="W35" s="283"/>
    </row>
    <row r="36" spans="1:24" s="38" customFormat="1" ht="15" customHeight="1">
      <c r="B36" s="266" t="s">
        <v>39</v>
      </c>
      <c r="C36" s="256">
        <f>SUM(E36:G36)</f>
        <v>578825500</v>
      </c>
      <c r="D36" s="257"/>
      <c r="E36" s="258">
        <v>397358500</v>
      </c>
      <c r="F36" s="264"/>
      <c r="G36" s="258">
        <v>181467000</v>
      </c>
      <c r="H36" s="260"/>
      <c r="I36" s="256">
        <f>SUM(L36:O36)</f>
        <v>573377800</v>
      </c>
      <c r="J36" s="261"/>
      <c r="K36" s="257"/>
      <c r="L36" s="258">
        <v>397358500</v>
      </c>
      <c r="M36" s="264"/>
      <c r="N36" s="259"/>
      <c r="O36" s="258">
        <v>176019300</v>
      </c>
      <c r="P36" s="264"/>
      <c r="Q36" s="264"/>
      <c r="R36" s="260"/>
      <c r="S36" s="279">
        <v>99.06</v>
      </c>
      <c r="T36" s="280"/>
      <c r="U36" s="281">
        <v>100</v>
      </c>
      <c r="V36" s="282">
        <v>97</v>
      </c>
      <c r="W36" s="283"/>
    </row>
    <row r="37" spans="1:24" s="38" customFormat="1" ht="15" customHeight="1">
      <c r="B37" s="266" t="s">
        <v>40</v>
      </c>
      <c r="C37" s="256">
        <f>SUM(E37:G37)</f>
        <v>606405300</v>
      </c>
      <c r="D37" s="257"/>
      <c r="E37" s="258">
        <v>411528300</v>
      </c>
      <c r="F37" s="264"/>
      <c r="G37" s="258">
        <v>194877000</v>
      </c>
      <c r="H37" s="260"/>
      <c r="I37" s="256">
        <f>SUM(L37:O37)</f>
        <v>602438100</v>
      </c>
      <c r="J37" s="261"/>
      <c r="K37" s="257"/>
      <c r="L37" s="258">
        <v>411528300</v>
      </c>
      <c r="M37" s="264"/>
      <c r="N37" s="259"/>
      <c r="O37" s="258">
        <v>190909800</v>
      </c>
      <c r="P37" s="264"/>
      <c r="Q37" s="264"/>
      <c r="R37" s="260"/>
      <c r="S37" s="279">
        <v>99.35</v>
      </c>
      <c r="T37" s="280"/>
      <c r="U37" s="281">
        <v>100</v>
      </c>
      <c r="V37" s="282">
        <v>97.96</v>
      </c>
      <c r="W37" s="283"/>
    </row>
    <row r="38" spans="1:24" s="38" customFormat="1" ht="15" customHeight="1">
      <c r="B38" s="266" t="s">
        <v>41</v>
      </c>
      <c r="C38" s="256">
        <f>SUM(E38:G38)</f>
        <v>666278000</v>
      </c>
      <c r="D38" s="257"/>
      <c r="E38" s="258">
        <v>460914700</v>
      </c>
      <c r="F38" s="264"/>
      <c r="G38" s="258">
        <v>205363300</v>
      </c>
      <c r="H38" s="260"/>
      <c r="I38" s="256">
        <f>SUM(L38:O38)</f>
        <v>662790900</v>
      </c>
      <c r="J38" s="261"/>
      <c r="K38" s="257"/>
      <c r="L38" s="258">
        <v>460914700</v>
      </c>
      <c r="M38" s="264"/>
      <c r="N38" s="259"/>
      <c r="O38" s="258">
        <v>201876200</v>
      </c>
      <c r="P38" s="264"/>
      <c r="Q38" s="264"/>
      <c r="R38" s="260"/>
      <c r="S38" s="279">
        <v>99.48</v>
      </c>
      <c r="T38" s="280"/>
      <c r="U38" s="281">
        <v>100</v>
      </c>
      <c r="V38" s="282">
        <v>98.3</v>
      </c>
      <c r="W38" s="283"/>
    </row>
    <row r="39" spans="1:24" s="38" customFormat="1" ht="15" customHeight="1">
      <c r="B39" s="266" t="s">
        <v>42</v>
      </c>
      <c r="C39" s="256">
        <f>SUM(E39:G39)</f>
        <v>736818500</v>
      </c>
      <c r="D39" s="257"/>
      <c r="E39" s="258">
        <v>510172300</v>
      </c>
      <c r="F39" s="264"/>
      <c r="G39" s="258">
        <v>226646200</v>
      </c>
      <c r="H39" s="260"/>
      <c r="I39" s="256">
        <f>SUM(L39:R39)</f>
        <v>732192180</v>
      </c>
      <c r="J39" s="261"/>
      <c r="K39" s="257"/>
      <c r="L39" s="258">
        <v>510172300</v>
      </c>
      <c r="M39" s="264"/>
      <c r="N39" s="259"/>
      <c r="O39" s="258">
        <v>222019880</v>
      </c>
      <c r="P39" s="264"/>
      <c r="Q39" s="264"/>
      <c r="R39" s="260"/>
      <c r="S39" s="279">
        <v>99.37</v>
      </c>
      <c r="T39" s="280"/>
      <c r="U39" s="281">
        <v>100</v>
      </c>
      <c r="V39" s="282">
        <v>97.96</v>
      </c>
      <c r="W39" s="283"/>
    </row>
    <row r="40" spans="1:24" s="38" customFormat="1" ht="15" customHeight="1">
      <c r="B40" s="266" t="s">
        <v>44</v>
      </c>
      <c r="C40" s="256">
        <v>795856620</v>
      </c>
      <c r="D40" s="257"/>
      <c r="E40" s="258">
        <v>550814800</v>
      </c>
      <c r="F40" s="264"/>
      <c r="G40" s="258">
        <v>245041820</v>
      </c>
      <c r="H40" s="260"/>
      <c r="I40" s="256">
        <v>792932200</v>
      </c>
      <c r="J40" s="261"/>
      <c r="K40" s="257"/>
      <c r="L40" s="258">
        <v>550814800</v>
      </c>
      <c r="M40" s="264"/>
      <c r="N40" s="259"/>
      <c r="O40" s="258">
        <v>242117400</v>
      </c>
      <c r="P40" s="264"/>
      <c r="Q40" s="264"/>
      <c r="R40" s="260"/>
      <c r="S40" s="279">
        <v>99.63</v>
      </c>
      <c r="T40" s="280"/>
      <c r="U40" s="281">
        <v>100</v>
      </c>
      <c r="V40" s="282">
        <v>98.81</v>
      </c>
      <c r="W40" s="283"/>
    </row>
    <row r="41" spans="1:24" s="38" customFormat="1" ht="15" customHeight="1">
      <c r="B41" s="266" t="s">
        <v>46</v>
      </c>
      <c r="C41" s="256">
        <v>867158120</v>
      </c>
      <c r="D41" s="257"/>
      <c r="E41" s="258">
        <v>605323600</v>
      </c>
      <c r="F41" s="264"/>
      <c r="G41" s="258">
        <f>258906800+2927720</f>
        <v>261834520</v>
      </c>
      <c r="H41" s="260"/>
      <c r="I41" s="256">
        <v>864409845</v>
      </c>
      <c r="J41" s="261"/>
      <c r="K41" s="257"/>
      <c r="L41" s="258">
        <v>605323600</v>
      </c>
      <c r="M41" s="264"/>
      <c r="N41" s="259"/>
      <c r="O41" s="258">
        <f>257067238+2019007</f>
        <v>259086245</v>
      </c>
      <c r="P41" s="264"/>
      <c r="Q41" s="264"/>
      <c r="R41" s="260"/>
      <c r="S41" s="279">
        <v>99.68</v>
      </c>
      <c r="T41" s="280"/>
      <c r="U41" s="281">
        <v>100</v>
      </c>
      <c r="V41" s="282">
        <f>O41/G41*100</f>
        <v>98.950377131327073</v>
      </c>
      <c r="W41" s="283"/>
    </row>
    <row r="42" spans="1:24" s="38" customFormat="1" ht="15" customHeight="1">
      <c r="B42" s="266" t="s">
        <v>47</v>
      </c>
      <c r="C42" s="256">
        <f>E42+G42</f>
        <v>877354255</v>
      </c>
      <c r="D42" s="257"/>
      <c r="E42" s="258">
        <v>610529500</v>
      </c>
      <c r="F42" s="264"/>
      <c r="G42" s="258">
        <f>263924000+2900755</f>
        <v>266824755</v>
      </c>
      <c r="H42" s="260"/>
      <c r="I42" s="256">
        <f>L42+O42</f>
        <v>873842300</v>
      </c>
      <c r="J42" s="261"/>
      <c r="K42" s="257"/>
      <c r="L42" s="258">
        <v>610529500</v>
      </c>
      <c r="M42" s="264"/>
      <c r="N42" s="259"/>
      <c r="O42" s="258">
        <f>261855500+1457300</f>
        <v>263312800</v>
      </c>
      <c r="P42" s="264"/>
      <c r="Q42" s="264"/>
      <c r="R42" s="260"/>
      <c r="S42" s="279">
        <f>$I$42/$C$42*100</f>
        <v>99.599710723463701</v>
      </c>
      <c r="T42" s="280">
        <f t="shared" ref="T42:T45" si="2">$I$44/$C$44*100</f>
        <v>99.887807500392569</v>
      </c>
      <c r="U42" s="284">
        <v>100</v>
      </c>
      <c r="V42" s="285">
        <f>O42/G42*100</f>
        <v>98.683797161174198</v>
      </c>
      <c r="W42" s="283"/>
    </row>
    <row r="43" spans="1:24" s="38" customFormat="1" ht="15" customHeight="1">
      <c r="B43" s="266" t="s">
        <v>48</v>
      </c>
      <c r="C43" s="256">
        <f>E43+G43</f>
        <v>970819855</v>
      </c>
      <c r="D43" s="257"/>
      <c r="E43" s="258">
        <v>640683700</v>
      </c>
      <c r="F43" s="264"/>
      <c r="G43" s="258">
        <v>330136155</v>
      </c>
      <c r="H43" s="260"/>
      <c r="I43" s="256">
        <f>L43+O43</f>
        <v>968537872</v>
      </c>
      <c r="J43" s="261"/>
      <c r="K43" s="257"/>
      <c r="L43" s="258">
        <v>642067400</v>
      </c>
      <c r="M43" s="264"/>
      <c r="N43" s="259"/>
      <c r="O43" s="258">
        <v>326470472</v>
      </c>
      <c r="P43" s="264"/>
      <c r="Q43" s="264"/>
      <c r="R43" s="260"/>
      <c r="S43" s="279">
        <f>$I43/$C43*100</f>
        <v>99.764942693719433</v>
      </c>
      <c r="T43" s="280">
        <f t="shared" si="2"/>
        <v>99.887807500392569</v>
      </c>
      <c r="U43" s="284">
        <v>100</v>
      </c>
      <c r="V43" s="285">
        <f>O43/G43*100</f>
        <v>98.889645092037853</v>
      </c>
      <c r="W43" s="283"/>
    </row>
    <row r="44" spans="1:24" s="38" customFormat="1" ht="15" customHeight="1">
      <c r="B44" s="266" t="s">
        <v>49</v>
      </c>
      <c r="C44" s="256">
        <f>E44+G44</f>
        <v>1041163183</v>
      </c>
      <c r="D44" s="257"/>
      <c r="E44" s="258">
        <v>673028600</v>
      </c>
      <c r="F44" s="264"/>
      <c r="G44" s="258">
        <v>368134583</v>
      </c>
      <c r="H44" s="260"/>
      <c r="I44" s="256">
        <f>L44+O44</f>
        <v>1039995076</v>
      </c>
      <c r="J44" s="261"/>
      <c r="K44" s="257"/>
      <c r="L44" s="258">
        <v>674483900</v>
      </c>
      <c r="M44" s="264"/>
      <c r="N44" s="259"/>
      <c r="O44" s="258">
        <v>365511176</v>
      </c>
      <c r="P44" s="264"/>
      <c r="Q44" s="264"/>
      <c r="R44" s="260"/>
      <c r="S44" s="279">
        <f>$I44/$C44*100</f>
        <v>99.887807500392569</v>
      </c>
      <c r="T44" s="280">
        <f t="shared" si="2"/>
        <v>99.887807500392569</v>
      </c>
      <c r="U44" s="284">
        <v>100</v>
      </c>
      <c r="V44" s="285">
        <f>O44/G44*100</f>
        <v>99.287378279263706</v>
      </c>
      <c r="W44" s="283"/>
    </row>
    <row r="45" spans="1:24" s="38" customFormat="1" ht="15" customHeight="1">
      <c r="B45" s="266" t="s">
        <v>50</v>
      </c>
      <c r="C45" s="256">
        <f>E45+G45</f>
        <v>1122788514</v>
      </c>
      <c r="D45" s="257"/>
      <c r="E45" s="258">
        <v>726795700</v>
      </c>
      <c r="F45" s="264"/>
      <c r="G45" s="258">
        <v>395992814</v>
      </c>
      <c r="H45" s="260"/>
      <c r="I45" s="256">
        <f>L45+O45</f>
        <v>1120958523</v>
      </c>
      <c r="J45" s="261"/>
      <c r="K45" s="257"/>
      <c r="L45" s="258">
        <v>728374000</v>
      </c>
      <c r="M45" s="264"/>
      <c r="N45" s="259"/>
      <c r="O45" s="258">
        <v>392584523</v>
      </c>
      <c r="P45" s="264"/>
      <c r="Q45" s="264"/>
      <c r="R45" s="260"/>
      <c r="S45" s="279">
        <f>$I45/$C45*100</f>
        <v>99.837013740594784</v>
      </c>
      <c r="T45" s="280">
        <f t="shared" si="2"/>
        <v>99.887807500392569</v>
      </c>
      <c r="U45" s="284">
        <v>100</v>
      </c>
      <c r="V45" s="285">
        <f>O45/G45*100</f>
        <v>99.139304835971089</v>
      </c>
      <c r="W45" s="283"/>
    </row>
    <row r="46" spans="1:24" ht="15" customHeight="1">
      <c r="B46" s="30" t="s">
        <v>201</v>
      </c>
      <c r="C46" s="286"/>
      <c r="D46" s="286"/>
      <c r="I46" s="287"/>
      <c r="J46" s="287"/>
      <c r="K46" s="287"/>
      <c r="V46" s="29"/>
    </row>
    <row r="47" spans="1:24" ht="7.5" customHeight="1"/>
    <row r="48" spans="1:24" ht="20.45" customHeight="1">
      <c r="A48" s="26">
        <v>3</v>
      </c>
      <c r="B48" s="26" t="s">
        <v>210</v>
      </c>
      <c r="O48" s="288"/>
      <c r="P48" s="289"/>
      <c r="Q48" s="289"/>
      <c r="R48" s="289"/>
      <c r="S48" s="289"/>
      <c r="T48" s="289"/>
      <c r="U48" s="289"/>
      <c r="V48" s="289"/>
      <c r="W48" s="289"/>
      <c r="X48" s="290" t="s">
        <v>211</v>
      </c>
    </row>
    <row r="49" spans="1:27" ht="15" customHeight="1">
      <c r="B49" s="291" t="s">
        <v>212</v>
      </c>
      <c r="C49" s="181" t="s">
        <v>176</v>
      </c>
      <c r="D49" s="292" t="s">
        <v>213</v>
      </c>
      <c r="E49" s="293"/>
      <c r="F49" s="293"/>
      <c r="G49" s="293"/>
      <c r="H49" s="294"/>
      <c r="I49" s="292" t="s">
        <v>214</v>
      </c>
      <c r="J49" s="293"/>
      <c r="K49" s="293"/>
      <c r="L49" s="293"/>
      <c r="M49" s="293"/>
      <c r="N49" s="293"/>
      <c r="O49" s="295" t="s">
        <v>215</v>
      </c>
      <c r="P49" s="295"/>
      <c r="Q49" s="295"/>
      <c r="R49" s="295"/>
      <c r="S49" s="295"/>
      <c r="T49" s="295"/>
      <c r="U49" s="295"/>
      <c r="V49" s="295"/>
      <c r="W49" s="295"/>
      <c r="X49" s="295"/>
      <c r="Y49" s="296"/>
      <c r="Z49" s="296"/>
    </row>
    <row r="50" spans="1:27" ht="15" customHeight="1">
      <c r="B50" s="297"/>
      <c r="C50" s="187" t="s">
        <v>181</v>
      </c>
      <c r="D50" s="188" t="s">
        <v>182</v>
      </c>
      <c r="E50" s="298" t="s">
        <v>183</v>
      </c>
      <c r="F50" s="299"/>
      <c r="G50" s="300" t="s">
        <v>184</v>
      </c>
      <c r="H50" s="301" t="s">
        <v>185</v>
      </c>
      <c r="I50" s="191" t="s">
        <v>182</v>
      </c>
      <c r="J50" s="302" t="s">
        <v>183</v>
      </c>
      <c r="K50" s="303"/>
      <c r="L50" s="304" t="s">
        <v>184</v>
      </c>
      <c r="M50" s="305"/>
      <c r="N50" s="306" t="s">
        <v>185</v>
      </c>
      <c r="O50" s="307" t="s">
        <v>182</v>
      </c>
      <c r="P50" s="308"/>
      <c r="Q50" s="309"/>
      <c r="R50" s="302" t="s">
        <v>216</v>
      </c>
      <c r="S50" s="310"/>
      <c r="T50" s="310"/>
      <c r="U50" s="303"/>
      <c r="V50" s="311" t="s">
        <v>217</v>
      </c>
      <c r="W50" s="312"/>
      <c r="X50" s="313" t="s">
        <v>218</v>
      </c>
      <c r="Y50" s="314"/>
      <c r="Z50" s="314"/>
      <c r="AA50" s="314"/>
    </row>
    <row r="51" spans="1:27" ht="16.899999999999999" hidden="1" customHeight="1">
      <c r="B51" s="315" t="s">
        <v>219</v>
      </c>
      <c r="C51" s="316">
        <v>10823</v>
      </c>
      <c r="D51" s="317">
        <v>224536</v>
      </c>
      <c r="E51" s="258">
        <v>7470079467</v>
      </c>
      <c r="F51" s="259"/>
      <c r="G51" s="284">
        <f t="shared" ref="G51:G62" si="3">ROUND(E51/C51,0)</f>
        <v>690204</v>
      </c>
      <c r="H51" s="318">
        <f>ROUND(E51/D51,)</f>
        <v>33269</v>
      </c>
      <c r="I51" s="317">
        <v>11665</v>
      </c>
      <c r="J51" s="258">
        <v>97836408</v>
      </c>
      <c r="K51" s="259"/>
      <c r="L51" s="258">
        <f t="shared" ref="L51:L67" si="4">ROUND(J51/C51,0)</f>
        <v>9040</v>
      </c>
      <c r="M51" s="259"/>
      <c r="N51" s="318">
        <f t="shared" ref="N51:N67" si="5">ROUND(J51/I51,0)</f>
        <v>8387</v>
      </c>
      <c r="O51" s="319">
        <f t="shared" ref="O51:O67" si="6">SUM(D51+I51)</f>
        <v>236201</v>
      </c>
      <c r="P51" s="319"/>
      <c r="Q51" s="320"/>
      <c r="R51" s="321">
        <f t="shared" ref="R51:R67" si="7">SUM(E51+J51)</f>
        <v>7567915875</v>
      </c>
      <c r="S51" s="319"/>
      <c r="T51" s="319"/>
      <c r="U51" s="320"/>
      <c r="V51" s="321">
        <f t="shared" ref="V51:V67" si="8">SUM(G51+L51)</f>
        <v>699244</v>
      </c>
      <c r="W51" s="320"/>
      <c r="X51" s="322">
        <f t="shared" ref="X51:X67" si="9">SUM(H51+N51)</f>
        <v>41656</v>
      </c>
    </row>
    <row r="52" spans="1:27" ht="16.899999999999999" hidden="1" customHeight="1">
      <c r="B52" s="315" t="s">
        <v>220</v>
      </c>
      <c r="C52" s="316">
        <v>11077</v>
      </c>
      <c r="D52" s="317">
        <v>248729</v>
      </c>
      <c r="E52" s="258">
        <v>8334403069</v>
      </c>
      <c r="F52" s="259"/>
      <c r="G52" s="284">
        <f t="shared" si="3"/>
        <v>752406</v>
      </c>
      <c r="H52" s="318">
        <f t="shared" ref="H52:H65" si="10">ROUND(E52/D52,0)</f>
        <v>33508</v>
      </c>
      <c r="I52" s="317">
        <v>14540</v>
      </c>
      <c r="J52" s="258">
        <v>122297486</v>
      </c>
      <c r="K52" s="259"/>
      <c r="L52" s="258">
        <f t="shared" si="4"/>
        <v>11041</v>
      </c>
      <c r="M52" s="259"/>
      <c r="N52" s="318">
        <f t="shared" si="5"/>
        <v>8411</v>
      </c>
      <c r="O52" s="319">
        <f t="shared" si="6"/>
        <v>263269</v>
      </c>
      <c r="P52" s="319"/>
      <c r="Q52" s="320"/>
      <c r="R52" s="321">
        <f t="shared" si="7"/>
        <v>8456700555</v>
      </c>
      <c r="S52" s="319"/>
      <c r="T52" s="319"/>
      <c r="U52" s="320"/>
      <c r="V52" s="321">
        <f t="shared" si="8"/>
        <v>763447</v>
      </c>
      <c r="W52" s="320"/>
      <c r="X52" s="322">
        <f t="shared" si="9"/>
        <v>41919</v>
      </c>
    </row>
    <row r="53" spans="1:27" ht="16.899999999999999" hidden="1" customHeight="1">
      <c r="B53" s="315" t="s">
        <v>221</v>
      </c>
      <c r="C53" s="316">
        <v>11278</v>
      </c>
      <c r="D53" s="317">
        <v>245960</v>
      </c>
      <c r="E53" s="258">
        <v>8789583233</v>
      </c>
      <c r="F53" s="259"/>
      <c r="G53" s="284">
        <f t="shared" si="3"/>
        <v>779357</v>
      </c>
      <c r="H53" s="318">
        <f t="shared" si="10"/>
        <v>35736</v>
      </c>
      <c r="I53" s="317">
        <v>15945</v>
      </c>
      <c r="J53" s="258">
        <v>134149899</v>
      </c>
      <c r="K53" s="259"/>
      <c r="L53" s="258">
        <f t="shared" si="4"/>
        <v>11895</v>
      </c>
      <c r="M53" s="259"/>
      <c r="N53" s="318">
        <f t="shared" si="5"/>
        <v>8413</v>
      </c>
      <c r="O53" s="319">
        <f t="shared" si="6"/>
        <v>261905</v>
      </c>
      <c r="P53" s="319"/>
      <c r="Q53" s="320"/>
      <c r="R53" s="321">
        <f t="shared" si="7"/>
        <v>8923733132</v>
      </c>
      <c r="S53" s="319"/>
      <c r="T53" s="319"/>
      <c r="U53" s="320"/>
      <c r="V53" s="321">
        <f t="shared" si="8"/>
        <v>791252</v>
      </c>
      <c r="W53" s="320"/>
      <c r="X53" s="322">
        <f t="shared" si="9"/>
        <v>44149</v>
      </c>
    </row>
    <row r="54" spans="1:27" ht="16.899999999999999" hidden="1" customHeight="1">
      <c r="B54" s="315" t="s">
        <v>222</v>
      </c>
      <c r="C54" s="316">
        <v>11496</v>
      </c>
      <c r="D54" s="317">
        <v>253759</v>
      </c>
      <c r="E54" s="258">
        <v>9112447270</v>
      </c>
      <c r="F54" s="259"/>
      <c r="G54" s="284">
        <f t="shared" si="3"/>
        <v>792662</v>
      </c>
      <c r="H54" s="318">
        <f t="shared" si="10"/>
        <v>35910</v>
      </c>
      <c r="I54" s="317">
        <v>17368</v>
      </c>
      <c r="J54" s="258">
        <v>150577079</v>
      </c>
      <c r="K54" s="259"/>
      <c r="L54" s="258">
        <f t="shared" si="4"/>
        <v>13098</v>
      </c>
      <c r="M54" s="259"/>
      <c r="N54" s="318">
        <f t="shared" si="5"/>
        <v>8670</v>
      </c>
      <c r="O54" s="319">
        <f t="shared" si="6"/>
        <v>271127</v>
      </c>
      <c r="P54" s="319"/>
      <c r="Q54" s="320"/>
      <c r="R54" s="321">
        <f t="shared" si="7"/>
        <v>9263024349</v>
      </c>
      <c r="S54" s="319"/>
      <c r="T54" s="319"/>
      <c r="U54" s="320"/>
      <c r="V54" s="321">
        <f t="shared" si="8"/>
        <v>805760</v>
      </c>
      <c r="W54" s="320"/>
      <c r="X54" s="322">
        <f t="shared" si="9"/>
        <v>44580</v>
      </c>
    </row>
    <row r="55" spans="1:27" ht="16.899999999999999" hidden="1" customHeight="1">
      <c r="A55" s="37" t="s">
        <v>223</v>
      </c>
      <c r="B55" s="323" t="s">
        <v>224</v>
      </c>
      <c r="C55" s="324">
        <v>11733</v>
      </c>
      <c r="D55" s="325">
        <v>263568</v>
      </c>
      <c r="E55" s="326">
        <v>9060323887</v>
      </c>
      <c r="F55" s="327"/>
      <c r="G55" s="328">
        <f t="shared" si="3"/>
        <v>772209</v>
      </c>
      <c r="H55" s="329">
        <f t="shared" si="10"/>
        <v>34376</v>
      </c>
      <c r="I55" s="325">
        <v>17420</v>
      </c>
      <c r="J55" s="326">
        <v>134918187</v>
      </c>
      <c r="K55" s="327"/>
      <c r="L55" s="326">
        <f t="shared" si="4"/>
        <v>11499</v>
      </c>
      <c r="M55" s="327"/>
      <c r="N55" s="329">
        <f t="shared" si="5"/>
        <v>7745</v>
      </c>
      <c r="O55" s="330">
        <f t="shared" si="6"/>
        <v>280988</v>
      </c>
      <c r="P55" s="330"/>
      <c r="Q55" s="331"/>
      <c r="R55" s="332">
        <f t="shared" si="7"/>
        <v>9195242074</v>
      </c>
      <c r="S55" s="330"/>
      <c r="T55" s="330"/>
      <c r="U55" s="331"/>
      <c r="V55" s="332">
        <f t="shared" si="8"/>
        <v>783708</v>
      </c>
      <c r="W55" s="331"/>
      <c r="X55" s="333">
        <f t="shared" si="9"/>
        <v>42121</v>
      </c>
    </row>
    <row r="56" spans="1:27" ht="16.899999999999999" hidden="1" customHeight="1">
      <c r="A56" s="37" t="s">
        <v>223</v>
      </c>
      <c r="B56" s="323" t="s">
        <v>225</v>
      </c>
      <c r="C56" s="324">
        <v>11886</v>
      </c>
      <c r="D56" s="325">
        <v>274231</v>
      </c>
      <c r="E56" s="326">
        <v>9347549492</v>
      </c>
      <c r="F56" s="327"/>
      <c r="G56" s="328">
        <f t="shared" si="3"/>
        <v>786434</v>
      </c>
      <c r="H56" s="329">
        <f t="shared" si="10"/>
        <v>34086</v>
      </c>
      <c r="I56" s="325">
        <v>17475</v>
      </c>
      <c r="J56" s="326">
        <v>132862886</v>
      </c>
      <c r="K56" s="327"/>
      <c r="L56" s="326">
        <f t="shared" si="4"/>
        <v>11178</v>
      </c>
      <c r="M56" s="327"/>
      <c r="N56" s="329">
        <f t="shared" si="5"/>
        <v>7603</v>
      </c>
      <c r="O56" s="330">
        <f t="shared" si="6"/>
        <v>291706</v>
      </c>
      <c r="P56" s="330"/>
      <c r="Q56" s="331"/>
      <c r="R56" s="332">
        <f t="shared" si="7"/>
        <v>9480412378</v>
      </c>
      <c r="S56" s="330"/>
      <c r="T56" s="330"/>
      <c r="U56" s="331"/>
      <c r="V56" s="332">
        <f t="shared" si="8"/>
        <v>797612</v>
      </c>
      <c r="W56" s="331"/>
      <c r="X56" s="333">
        <f t="shared" si="9"/>
        <v>41689</v>
      </c>
    </row>
    <row r="57" spans="1:27" ht="15" customHeight="1">
      <c r="B57" s="323" t="s">
        <v>226</v>
      </c>
      <c r="C57" s="324">
        <v>11902</v>
      </c>
      <c r="D57" s="325">
        <v>282425</v>
      </c>
      <c r="E57" s="326">
        <v>9694067714</v>
      </c>
      <c r="F57" s="327"/>
      <c r="G57" s="328">
        <f t="shared" si="3"/>
        <v>814491</v>
      </c>
      <c r="H57" s="329">
        <f t="shared" si="10"/>
        <v>34324</v>
      </c>
      <c r="I57" s="325">
        <v>18298</v>
      </c>
      <c r="J57" s="326">
        <v>139968558</v>
      </c>
      <c r="K57" s="327"/>
      <c r="L57" s="326">
        <f t="shared" si="4"/>
        <v>11760</v>
      </c>
      <c r="M57" s="327"/>
      <c r="N57" s="329">
        <f t="shared" si="5"/>
        <v>7649</v>
      </c>
      <c r="O57" s="330">
        <f t="shared" si="6"/>
        <v>300723</v>
      </c>
      <c r="P57" s="330"/>
      <c r="Q57" s="331"/>
      <c r="R57" s="332">
        <f t="shared" si="7"/>
        <v>9834036272</v>
      </c>
      <c r="S57" s="330"/>
      <c r="T57" s="330"/>
      <c r="U57" s="331"/>
      <c r="V57" s="332">
        <f t="shared" si="8"/>
        <v>826251</v>
      </c>
      <c r="W57" s="331"/>
      <c r="X57" s="333">
        <f t="shared" si="9"/>
        <v>41973</v>
      </c>
    </row>
    <row r="58" spans="1:27" ht="15" customHeight="1">
      <c r="B58" s="323" t="s">
        <v>227</v>
      </c>
      <c r="C58" s="324">
        <v>12066</v>
      </c>
      <c r="D58" s="325">
        <v>292255</v>
      </c>
      <c r="E58" s="326">
        <v>9999530197</v>
      </c>
      <c r="F58" s="327"/>
      <c r="G58" s="328">
        <f t="shared" si="3"/>
        <v>828736</v>
      </c>
      <c r="H58" s="329">
        <f t="shared" si="10"/>
        <v>34215</v>
      </c>
      <c r="I58" s="325">
        <v>18285</v>
      </c>
      <c r="J58" s="326">
        <v>144114921</v>
      </c>
      <c r="K58" s="327"/>
      <c r="L58" s="326">
        <f t="shared" si="4"/>
        <v>11944</v>
      </c>
      <c r="M58" s="327"/>
      <c r="N58" s="329">
        <f t="shared" si="5"/>
        <v>7882</v>
      </c>
      <c r="O58" s="330">
        <f t="shared" si="6"/>
        <v>310540</v>
      </c>
      <c r="P58" s="330"/>
      <c r="Q58" s="331"/>
      <c r="R58" s="332">
        <f t="shared" si="7"/>
        <v>10143645118</v>
      </c>
      <c r="S58" s="330"/>
      <c r="T58" s="330"/>
      <c r="U58" s="331"/>
      <c r="V58" s="332">
        <f t="shared" si="8"/>
        <v>840680</v>
      </c>
      <c r="W58" s="331"/>
      <c r="X58" s="333">
        <f t="shared" si="9"/>
        <v>42097</v>
      </c>
    </row>
    <row r="59" spans="1:27" ht="15" customHeight="1">
      <c r="B59" s="323" t="s">
        <v>228</v>
      </c>
      <c r="C59" s="324">
        <v>12332</v>
      </c>
      <c r="D59" s="325">
        <v>298459</v>
      </c>
      <c r="E59" s="326">
        <v>10025985980</v>
      </c>
      <c r="F59" s="327"/>
      <c r="G59" s="328">
        <f t="shared" si="3"/>
        <v>813006</v>
      </c>
      <c r="H59" s="329">
        <f t="shared" si="10"/>
        <v>33593</v>
      </c>
      <c r="I59" s="325">
        <v>18347</v>
      </c>
      <c r="J59" s="326">
        <v>141055121</v>
      </c>
      <c r="K59" s="327"/>
      <c r="L59" s="326">
        <f t="shared" si="4"/>
        <v>11438</v>
      </c>
      <c r="M59" s="327"/>
      <c r="N59" s="329">
        <f t="shared" si="5"/>
        <v>7688</v>
      </c>
      <c r="O59" s="330">
        <f t="shared" si="6"/>
        <v>316806</v>
      </c>
      <c r="P59" s="330"/>
      <c r="Q59" s="331"/>
      <c r="R59" s="332">
        <f t="shared" si="7"/>
        <v>10167041101</v>
      </c>
      <c r="S59" s="330"/>
      <c r="T59" s="330"/>
      <c r="U59" s="331"/>
      <c r="V59" s="332">
        <f t="shared" si="8"/>
        <v>824444</v>
      </c>
      <c r="W59" s="331"/>
      <c r="X59" s="333">
        <f t="shared" si="9"/>
        <v>41281</v>
      </c>
    </row>
    <row r="60" spans="1:27" ht="15" customHeight="1">
      <c r="B60" s="323" t="s">
        <v>229</v>
      </c>
      <c r="C60" s="324">
        <v>12638</v>
      </c>
      <c r="D60" s="325">
        <v>305175</v>
      </c>
      <c r="E60" s="326">
        <v>10483337645</v>
      </c>
      <c r="F60" s="327"/>
      <c r="G60" s="328">
        <f t="shared" si="3"/>
        <v>829509</v>
      </c>
      <c r="H60" s="329">
        <f t="shared" si="10"/>
        <v>34352</v>
      </c>
      <c r="I60" s="325">
        <v>18978</v>
      </c>
      <c r="J60" s="326">
        <v>153742669</v>
      </c>
      <c r="K60" s="327"/>
      <c r="L60" s="326">
        <f t="shared" si="4"/>
        <v>12165</v>
      </c>
      <c r="M60" s="327"/>
      <c r="N60" s="329">
        <f t="shared" si="5"/>
        <v>8101</v>
      </c>
      <c r="O60" s="330">
        <f t="shared" si="6"/>
        <v>324153</v>
      </c>
      <c r="P60" s="330"/>
      <c r="Q60" s="331"/>
      <c r="R60" s="332">
        <f t="shared" si="7"/>
        <v>10637080314</v>
      </c>
      <c r="S60" s="330"/>
      <c r="T60" s="330"/>
      <c r="U60" s="331"/>
      <c r="V60" s="332">
        <f t="shared" si="8"/>
        <v>841674</v>
      </c>
      <c r="W60" s="331"/>
      <c r="X60" s="333">
        <f t="shared" si="9"/>
        <v>42453</v>
      </c>
    </row>
    <row r="61" spans="1:27" ht="15" customHeight="1">
      <c r="B61" s="323" t="s">
        <v>230</v>
      </c>
      <c r="C61" s="324">
        <v>12971</v>
      </c>
      <c r="D61" s="325">
        <v>313336</v>
      </c>
      <c r="E61" s="326">
        <v>10792820946</v>
      </c>
      <c r="F61" s="327"/>
      <c r="G61" s="328">
        <f t="shared" si="3"/>
        <v>832073</v>
      </c>
      <c r="H61" s="329">
        <f t="shared" si="10"/>
        <v>34445</v>
      </c>
      <c r="I61" s="325">
        <v>17674</v>
      </c>
      <c r="J61" s="326">
        <v>156729177</v>
      </c>
      <c r="K61" s="327"/>
      <c r="L61" s="326">
        <f t="shared" si="4"/>
        <v>12083</v>
      </c>
      <c r="M61" s="327"/>
      <c r="N61" s="329">
        <f t="shared" si="5"/>
        <v>8868</v>
      </c>
      <c r="O61" s="330">
        <f t="shared" si="6"/>
        <v>331010</v>
      </c>
      <c r="P61" s="330"/>
      <c r="Q61" s="331"/>
      <c r="R61" s="332">
        <f t="shared" si="7"/>
        <v>10949550123</v>
      </c>
      <c r="S61" s="330"/>
      <c r="T61" s="330"/>
      <c r="U61" s="331"/>
      <c r="V61" s="332">
        <f t="shared" si="8"/>
        <v>844156</v>
      </c>
      <c r="W61" s="331"/>
      <c r="X61" s="333">
        <f t="shared" si="9"/>
        <v>43313</v>
      </c>
    </row>
    <row r="62" spans="1:27" ht="15" customHeight="1">
      <c r="B62" s="323" t="s">
        <v>44</v>
      </c>
      <c r="C62" s="324">
        <v>13251</v>
      </c>
      <c r="D62" s="325">
        <v>321238</v>
      </c>
      <c r="E62" s="326">
        <v>11127146496</v>
      </c>
      <c r="F62" s="327"/>
      <c r="G62" s="328">
        <f t="shared" si="3"/>
        <v>839721</v>
      </c>
      <c r="H62" s="329">
        <f t="shared" si="10"/>
        <v>34638</v>
      </c>
      <c r="I62" s="325">
        <v>17298</v>
      </c>
      <c r="J62" s="326">
        <v>161083015</v>
      </c>
      <c r="K62" s="327"/>
      <c r="L62" s="326">
        <f t="shared" si="4"/>
        <v>12156</v>
      </c>
      <c r="M62" s="327"/>
      <c r="N62" s="329">
        <f t="shared" si="5"/>
        <v>9312</v>
      </c>
      <c r="O62" s="330">
        <f t="shared" si="6"/>
        <v>338536</v>
      </c>
      <c r="P62" s="330"/>
      <c r="Q62" s="331"/>
      <c r="R62" s="332">
        <f t="shared" si="7"/>
        <v>11288229511</v>
      </c>
      <c r="S62" s="330"/>
      <c r="T62" s="330"/>
      <c r="U62" s="331"/>
      <c r="V62" s="332">
        <f t="shared" si="8"/>
        <v>851877</v>
      </c>
      <c r="W62" s="331"/>
      <c r="X62" s="333">
        <f t="shared" si="9"/>
        <v>43950</v>
      </c>
    </row>
    <row r="63" spans="1:27" ht="15" customHeight="1">
      <c r="B63" s="323" t="s">
        <v>46</v>
      </c>
      <c r="C63" s="324">
        <v>13324</v>
      </c>
      <c r="D63" s="325">
        <v>318995</v>
      </c>
      <c r="E63" s="326">
        <v>10753853548</v>
      </c>
      <c r="F63" s="327"/>
      <c r="G63" s="328">
        <f>ROUND(E63/C63,0)</f>
        <v>807104</v>
      </c>
      <c r="H63" s="329">
        <f t="shared" si="10"/>
        <v>33712</v>
      </c>
      <c r="I63" s="325">
        <v>16290</v>
      </c>
      <c r="J63" s="326">
        <v>147382804</v>
      </c>
      <c r="K63" s="327"/>
      <c r="L63" s="326">
        <f t="shared" si="4"/>
        <v>11061</v>
      </c>
      <c r="M63" s="327"/>
      <c r="N63" s="329">
        <f t="shared" si="5"/>
        <v>9047</v>
      </c>
      <c r="O63" s="330">
        <f t="shared" si="6"/>
        <v>335285</v>
      </c>
      <c r="P63" s="330"/>
      <c r="Q63" s="331"/>
      <c r="R63" s="332">
        <f t="shared" si="7"/>
        <v>10901236352</v>
      </c>
      <c r="S63" s="330"/>
      <c r="T63" s="330"/>
      <c r="U63" s="331"/>
      <c r="V63" s="332">
        <f t="shared" si="8"/>
        <v>818165</v>
      </c>
      <c r="W63" s="331"/>
      <c r="X63" s="333">
        <f t="shared" si="9"/>
        <v>42759</v>
      </c>
    </row>
    <row r="64" spans="1:27" ht="15" customHeight="1">
      <c r="B64" s="323" t="s">
        <v>47</v>
      </c>
      <c r="C64" s="324">
        <v>13197</v>
      </c>
      <c r="D64" s="325">
        <v>326038</v>
      </c>
      <c r="E64" s="326">
        <v>11264052707</v>
      </c>
      <c r="F64" s="327"/>
      <c r="G64" s="328">
        <f>ROUND(E64/C64,0)</f>
        <v>853531</v>
      </c>
      <c r="H64" s="329">
        <f t="shared" si="10"/>
        <v>34548</v>
      </c>
      <c r="I64" s="325">
        <v>16077</v>
      </c>
      <c r="J64" s="326">
        <v>155485995</v>
      </c>
      <c r="K64" s="327"/>
      <c r="L64" s="326">
        <f t="shared" si="4"/>
        <v>11782</v>
      </c>
      <c r="M64" s="327"/>
      <c r="N64" s="329">
        <f t="shared" si="5"/>
        <v>9671</v>
      </c>
      <c r="O64" s="330">
        <f t="shared" si="6"/>
        <v>342115</v>
      </c>
      <c r="P64" s="330"/>
      <c r="Q64" s="331"/>
      <c r="R64" s="332">
        <f t="shared" si="7"/>
        <v>11419538702</v>
      </c>
      <c r="S64" s="330"/>
      <c r="T64" s="330"/>
      <c r="U64" s="331"/>
      <c r="V64" s="332">
        <f t="shared" si="8"/>
        <v>865313</v>
      </c>
      <c r="W64" s="331"/>
      <c r="X64" s="333">
        <f t="shared" si="9"/>
        <v>44219</v>
      </c>
    </row>
    <row r="65" spans="2:24" ht="15" customHeight="1">
      <c r="B65" s="323" t="s">
        <v>48</v>
      </c>
      <c r="C65" s="324">
        <v>13653</v>
      </c>
      <c r="D65" s="325">
        <v>343217</v>
      </c>
      <c r="E65" s="326">
        <v>11345679339</v>
      </c>
      <c r="F65" s="327"/>
      <c r="G65" s="328">
        <f>ROUND(E65/C65,0)</f>
        <v>831003</v>
      </c>
      <c r="H65" s="329">
        <f t="shared" si="10"/>
        <v>33057</v>
      </c>
      <c r="I65" s="325">
        <v>18379</v>
      </c>
      <c r="J65" s="326">
        <v>150085143</v>
      </c>
      <c r="K65" s="327"/>
      <c r="L65" s="326">
        <f t="shared" si="4"/>
        <v>10993</v>
      </c>
      <c r="M65" s="327"/>
      <c r="N65" s="329">
        <f t="shared" si="5"/>
        <v>8166</v>
      </c>
      <c r="O65" s="330">
        <f t="shared" si="6"/>
        <v>361596</v>
      </c>
      <c r="P65" s="330"/>
      <c r="Q65" s="331"/>
      <c r="R65" s="332">
        <f t="shared" si="7"/>
        <v>11495764482</v>
      </c>
      <c r="S65" s="330"/>
      <c r="T65" s="330"/>
      <c r="U65" s="331"/>
      <c r="V65" s="332">
        <f t="shared" si="8"/>
        <v>841996</v>
      </c>
      <c r="W65" s="331"/>
      <c r="X65" s="333">
        <f t="shared" si="9"/>
        <v>41223</v>
      </c>
    </row>
    <row r="66" spans="2:24" ht="15" customHeight="1">
      <c r="B66" s="323" t="s">
        <v>49</v>
      </c>
      <c r="C66" s="324">
        <v>14083</v>
      </c>
      <c r="D66" s="325">
        <v>363279</v>
      </c>
      <c r="E66" s="326">
        <v>11901660603</v>
      </c>
      <c r="F66" s="327"/>
      <c r="G66" s="328">
        <f>ROUND(E66/C66,0)</f>
        <v>845108</v>
      </c>
      <c r="H66" s="329">
        <f>ROUND(E66/D66,0)</f>
        <v>32762</v>
      </c>
      <c r="I66" s="325">
        <v>25860</v>
      </c>
      <c r="J66" s="326">
        <v>159765618</v>
      </c>
      <c r="K66" s="327"/>
      <c r="L66" s="326">
        <f t="shared" si="4"/>
        <v>11345</v>
      </c>
      <c r="M66" s="327"/>
      <c r="N66" s="329">
        <f t="shared" si="5"/>
        <v>6178</v>
      </c>
      <c r="O66" s="330">
        <f t="shared" si="6"/>
        <v>389139</v>
      </c>
      <c r="P66" s="330"/>
      <c r="Q66" s="331"/>
      <c r="R66" s="332">
        <f t="shared" si="7"/>
        <v>12061426221</v>
      </c>
      <c r="S66" s="330"/>
      <c r="T66" s="330"/>
      <c r="U66" s="331"/>
      <c r="V66" s="332">
        <f t="shared" si="8"/>
        <v>856453</v>
      </c>
      <c r="W66" s="331"/>
      <c r="X66" s="333">
        <f t="shared" si="9"/>
        <v>38940</v>
      </c>
    </row>
    <row r="67" spans="2:24" ht="15" customHeight="1">
      <c r="B67" s="323" t="s">
        <v>50</v>
      </c>
      <c r="C67" s="324">
        <v>14646</v>
      </c>
      <c r="D67" s="325">
        <v>379239</v>
      </c>
      <c r="E67" s="326">
        <v>12380040450</v>
      </c>
      <c r="F67" s="327"/>
      <c r="G67" s="328">
        <f>ROUND(E67/C67,0)</f>
        <v>845285</v>
      </c>
      <c r="H67" s="329">
        <f>ROUND(E67/D67,0)</f>
        <v>32644</v>
      </c>
      <c r="I67" s="325">
        <v>28184</v>
      </c>
      <c r="J67" s="326">
        <v>172028454</v>
      </c>
      <c r="K67" s="327"/>
      <c r="L67" s="326">
        <f t="shared" si="4"/>
        <v>11746</v>
      </c>
      <c r="M67" s="327"/>
      <c r="N67" s="329">
        <f t="shared" si="5"/>
        <v>6104</v>
      </c>
      <c r="O67" s="330">
        <f t="shared" si="6"/>
        <v>407423</v>
      </c>
      <c r="P67" s="330"/>
      <c r="Q67" s="331"/>
      <c r="R67" s="332">
        <f t="shared" si="7"/>
        <v>12552068904</v>
      </c>
      <c r="S67" s="330"/>
      <c r="T67" s="330"/>
      <c r="U67" s="331"/>
      <c r="V67" s="332">
        <f t="shared" si="8"/>
        <v>857031</v>
      </c>
      <c r="W67" s="331"/>
      <c r="X67" s="333">
        <f t="shared" si="9"/>
        <v>38748</v>
      </c>
    </row>
    <row r="68" spans="2:24" ht="14.25" customHeight="1">
      <c r="B68" s="37" t="s">
        <v>231</v>
      </c>
      <c r="H68" s="334"/>
    </row>
    <row r="69" spans="2:24" ht="10.9" hidden="1" customHeight="1">
      <c r="B69" s="234" t="s">
        <v>232</v>
      </c>
    </row>
    <row r="70" spans="2:24" ht="14.25" customHeight="1">
      <c r="B70" s="37" t="s">
        <v>233</v>
      </c>
    </row>
    <row r="71" spans="2:24" ht="14.25" customHeight="1">
      <c r="B71" s="37" t="s">
        <v>234</v>
      </c>
    </row>
    <row r="72" spans="2:24" ht="14.25" customHeight="1">
      <c r="B72" s="37" t="s">
        <v>235</v>
      </c>
    </row>
    <row r="73" spans="2:24" ht="14.25" customHeight="1">
      <c r="B73" s="37" t="s">
        <v>236</v>
      </c>
    </row>
    <row r="74" spans="2:24" ht="14.25" customHeight="1">
      <c r="B74" s="37" t="s">
        <v>237</v>
      </c>
    </row>
    <row r="75" spans="2:24" ht="15" customHeight="1"/>
  </sheetData>
  <mergeCells count="335">
    <mergeCell ref="E67:F67"/>
    <mergeCell ref="J67:K67"/>
    <mergeCell ref="L67:M67"/>
    <mergeCell ref="O67:Q67"/>
    <mergeCell ref="R67:U67"/>
    <mergeCell ref="V67:W67"/>
    <mergeCell ref="E66:F66"/>
    <mergeCell ref="J66:K66"/>
    <mergeCell ref="L66:M66"/>
    <mergeCell ref="O66:Q66"/>
    <mergeCell ref="R66:U66"/>
    <mergeCell ref="V66:W66"/>
    <mergeCell ref="E65:F65"/>
    <mergeCell ref="J65:K65"/>
    <mergeCell ref="L65:M65"/>
    <mergeCell ref="O65:Q65"/>
    <mergeCell ref="R65:U65"/>
    <mergeCell ref="V65:W65"/>
    <mergeCell ref="E64:F64"/>
    <mergeCell ref="J64:K64"/>
    <mergeCell ref="L64:M64"/>
    <mergeCell ref="O64:Q64"/>
    <mergeCell ref="R64:U64"/>
    <mergeCell ref="V64:W64"/>
    <mergeCell ref="E63:F63"/>
    <mergeCell ref="J63:K63"/>
    <mergeCell ref="L63:M63"/>
    <mergeCell ref="O63:Q63"/>
    <mergeCell ref="R63:U63"/>
    <mergeCell ref="V63:W63"/>
    <mergeCell ref="E62:F62"/>
    <mergeCell ref="J62:K62"/>
    <mergeCell ref="L62:M62"/>
    <mergeCell ref="O62:Q62"/>
    <mergeCell ref="R62:U62"/>
    <mergeCell ref="V62:W62"/>
    <mergeCell ref="E61:F61"/>
    <mergeCell ref="J61:K61"/>
    <mergeCell ref="L61:M61"/>
    <mergeCell ref="O61:Q61"/>
    <mergeCell ref="R61:U61"/>
    <mergeCell ref="V61:W61"/>
    <mergeCell ref="E60:F60"/>
    <mergeCell ref="J60:K60"/>
    <mergeCell ref="L60:M60"/>
    <mergeCell ref="O60:Q60"/>
    <mergeCell ref="R60:U60"/>
    <mergeCell ref="V60:W60"/>
    <mergeCell ref="E59:F59"/>
    <mergeCell ref="J59:K59"/>
    <mergeCell ref="L59:M59"/>
    <mergeCell ref="O59:Q59"/>
    <mergeCell ref="R59:U59"/>
    <mergeCell ref="V59:W59"/>
    <mergeCell ref="E58:F58"/>
    <mergeCell ref="J58:K58"/>
    <mergeCell ref="L58:M58"/>
    <mergeCell ref="O58:Q58"/>
    <mergeCell ref="R58:U58"/>
    <mergeCell ref="V58:W58"/>
    <mergeCell ref="E57:F57"/>
    <mergeCell ref="J57:K57"/>
    <mergeCell ref="L57:M57"/>
    <mergeCell ref="O57:Q57"/>
    <mergeCell ref="R57:U57"/>
    <mergeCell ref="V57:W57"/>
    <mergeCell ref="E56:F56"/>
    <mergeCell ref="J56:K56"/>
    <mergeCell ref="L56:M56"/>
    <mergeCell ref="O56:Q56"/>
    <mergeCell ref="R56:U56"/>
    <mergeCell ref="V56:W56"/>
    <mergeCell ref="E55:F55"/>
    <mergeCell ref="J55:K55"/>
    <mergeCell ref="L55:M55"/>
    <mergeCell ref="O55:Q55"/>
    <mergeCell ref="R55:U55"/>
    <mergeCell ref="V55:W55"/>
    <mergeCell ref="E54:F54"/>
    <mergeCell ref="J54:K54"/>
    <mergeCell ref="L54:M54"/>
    <mergeCell ref="O54:Q54"/>
    <mergeCell ref="R54:U54"/>
    <mergeCell ref="V54:W54"/>
    <mergeCell ref="E53:F53"/>
    <mergeCell ref="J53:K53"/>
    <mergeCell ref="L53:M53"/>
    <mergeCell ref="O53:Q53"/>
    <mergeCell ref="R53:U53"/>
    <mergeCell ref="V53:W53"/>
    <mergeCell ref="E52:F52"/>
    <mergeCell ref="J52:K52"/>
    <mergeCell ref="L52:M52"/>
    <mergeCell ref="O52:Q52"/>
    <mergeCell ref="R52:U52"/>
    <mergeCell ref="V52:W52"/>
    <mergeCell ref="R50:U50"/>
    <mergeCell ref="V50:W50"/>
    <mergeCell ref="E51:F51"/>
    <mergeCell ref="J51:K51"/>
    <mergeCell ref="L51:M51"/>
    <mergeCell ref="O51:Q51"/>
    <mergeCell ref="R51:U51"/>
    <mergeCell ref="V51:W51"/>
    <mergeCell ref="S45:T45"/>
    <mergeCell ref="I46:K46"/>
    <mergeCell ref="B49:B50"/>
    <mergeCell ref="D49:H49"/>
    <mergeCell ref="I49:N49"/>
    <mergeCell ref="O49:X49"/>
    <mergeCell ref="E50:F50"/>
    <mergeCell ref="J50:K50"/>
    <mergeCell ref="L50:M50"/>
    <mergeCell ref="O50:Q50"/>
    <mergeCell ref="C45:D45"/>
    <mergeCell ref="E45:F45"/>
    <mergeCell ref="G45:H45"/>
    <mergeCell ref="I45:K45"/>
    <mergeCell ref="L45:N45"/>
    <mergeCell ref="O45:R45"/>
    <mergeCell ref="S43:T43"/>
    <mergeCell ref="C44:D44"/>
    <mergeCell ref="E44:F44"/>
    <mergeCell ref="G44:H44"/>
    <mergeCell ref="I44:K44"/>
    <mergeCell ref="L44:N44"/>
    <mergeCell ref="O44:R44"/>
    <mergeCell ref="S44:T44"/>
    <mergeCell ref="C43:D43"/>
    <mergeCell ref="E43:F43"/>
    <mergeCell ref="G43:H43"/>
    <mergeCell ref="I43:K43"/>
    <mergeCell ref="L43:N43"/>
    <mergeCell ref="O43:R43"/>
    <mergeCell ref="S41:T41"/>
    <mergeCell ref="C42:D42"/>
    <mergeCell ref="E42:F42"/>
    <mergeCell ref="G42:H42"/>
    <mergeCell ref="I42:K42"/>
    <mergeCell ref="L42:N42"/>
    <mergeCell ref="O42:R42"/>
    <mergeCell ref="S42:T42"/>
    <mergeCell ref="C41:D41"/>
    <mergeCell ref="E41:F41"/>
    <mergeCell ref="G41:H41"/>
    <mergeCell ref="I41:K41"/>
    <mergeCell ref="L41:N41"/>
    <mergeCell ref="O41:R41"/>
    <mergeCell ref="S39:T39"/>
    <mergeCell ref="C40:D40"/>
    <mergeCell ref="E40:F40"/>
    <mergeCell ref="G40:H40"/>
    <mergeCell ref="I40:K40"/>
    <mergeCell ref="L40:N40"/>
    <mergeCell ref="O40:R40"/>
    <mergeCell ref="S40:T40"/>
    <mergeCell ref="C39:D39"/>
    <mergeCell ref="E39:F39"/>
    <mergeCell ref="G39:H39"/>
    <mergeCell ref="I39:K39"/>
    <mergeCell ref="L39:N39"/>
    <mergeCell ref="O39:R39"/>
    <mergeCell ref="S37:T37"/>
    <mergeCell ref="C38:D38"/>
    <mergeCell ref="E38:F38"/>
    <mergeCell ref="G38:H38"/>
    <mergeCell ref="I38:K38"/>
    <mergeCell ref="L38:N38"/>
    <mergeCell ref="O38:R38"/>
    <mergeCell ref="S38:T38"/>
    <mergeCell ref="C37:D37"/>
    <mergeCell ref="E37:F37"/>
    <mergeCell ref="G37:H37"/>
    <mergeCell ref="I37:K37"/>
    <mergeCell ref="L37:N37"/>
    <mergeCell ref="O37:R37"/>
    <mergeCell ref="S35:T35"/>
    <mergeCell ref="C36:D36"/>
    <mergeCell ref="E36:F36"/>
    <mergeCell ref="G36:H36"/>
    <mergeCell ref="I36:K36"/>
    <mergeCell ref="L36:N36"/>
    <mergeCell ref="O36:R36"/>
    <mergeCell ref="S36:T36"/>
    <mergeCell ref="C35:D35"/>
    <mergeCell ref="E35:F35"/>
    <mergeCell ref="G35:H35"/>
    <mergeCell ref="I35:K35"/>
    <mergeCell ref="L35:N35"/>
    <mergeCell ref="O35:R35"/>
    <mergeCell ref="S33:T33"/>
    <mergeCell ref="C34:D34"/>
    <mergeCell ref="E34:F34"/>
    <mergeCell ref="G34:H34"/>
    <mergeCell ref="I34:K34"/>
    <mergeCell ref="L34:N34"/>
    <mergeCell ref="O34:R34"/>
    <mergeCell ref="S34:T34"/>
    <mergeCell ref="C33:D33"/>
    <mergeCell ref="E33:F33"/>
    <mergeCell ref="G33:H33"/>
    <mergeCell ref="I33:K33"/>
    <mergeCell ref="L33:N33"/>
    <mergeCell ref="O33:R33"/>
    <mergeCell ref="S31:T31"/>
    <mergeCell ref="C32:D32"/>
    <mergeCell ref="E32:F32"/>
    <mergeCell ref="G32:H32"/>
    <mergeCell ref="I32:K32"/>
    <mergeCell ref="L32:N32"/>
    <mergeCell ref="O32:R32"/>
    <mergeCell ref="S32:T32"/>
    <mergeCell ref="C31:D31"/>
    <mergeCell ref="E31:F31"/>
    <mergeCell ref="G31:H31"/>
    <mergeCell ref="I31:K31"/>
    <mergeCell ref="L31:N31"/>
    <mergeCell ref="O31:R31"/>
    <mergeCell ref="S29:T29"/>
    <mergeCell ref="C30:D30"/>
    <mergeCell ref="E30:F30"/>
    <mergeCell ref="G30:H30"/>
    <mergeCell ref="I30:K30"/>
    <mergeCell ref="L30:N30"/>
    <mergeCell ref="O30:R30"/>
    <mergeCell ref="S30:T30"/>
    <mergeCell ref="C29:D29"/>
    <mergeCell ref="E29:F29"/>
    <mergeCell ref="G29:H29"/>
    <mergeCell ref="I29:K29"/>
    <mergeCell ref="L29:N29"/>
    <mergeCell ref="O29:R29"/>
    <mergeCell ref="S27:V27"/>
    <mergeCell ref="C28:D28"/>
    <mergeCell ref="E28:F28"/>
    <mergeCell ref="G28:H28"/>
    <mergeCell ref="I28:K28"/>
    <mergeCell ref="L28:N28"/>
    <mergeCell ref="O28:R28"/>
    <mergeCell ref="S28:T28"/>
    <mergeCell ref="C23:D23"/>
    <mergeCell ref="E23:F23"/>
    <mergeCell ref="G23:H23"/>
    <mergeCell ref="I23:K23"/>
    <mergeCell ref="L23:N23"/>
    <mergeCell ref="B27:B28"/>
    <mergeCell ref="C27:H27"/>
    <mergeCell ref="I27:R27"/>
    <mergeCell ref="C21:D21"/>
    <mergeCell ref="E21:F21"/>
    <mergeCell ref="G21:H21"/>
    <mergeCell ref="I21:K21"/>
    <mergeCell ref="L21:N21"/>
    <mergeCell ref="C22:D22"/>
    <mergeCell ref="E22:F22"/>
    <mergeCell ref="G22:H22"/>
    <mergeCell ref="I22:K22"/>
    <mergeCell ref="L22:N22"/>
    <mergeCell ref="C19:D19"/>
    <mergeCell ref="E19:F19"/>
    <mergeCell ref="G19:H19"/>
    <mergeCell ref="I19:K19"/>
    <mergeCell ref="L19:N19"/>
    <mergeCell ref="C20:D20"/>
    <mergeCell ref="E20:F20"/>
    <mergeCell ref="G20:H20"/>
    <mergeCell ref="I20:K20"/>
    <mergeCell ref="L20:N20"/>
    <mergeCell ref="C17:D17"/>
    <mergeCell ref="E17:F17"/>
    <mergeCell ref="G17:H17"/>
    <mergeCell ref="I17:K17"/>
    <mergeCell ref="L17:N17"/>
    <mergeCell ref="C18:D18"/>
    <mergeCell ref="E18:F18"/>
    <mergeCell ref="G18:H18"/>
    <mergeCell ref="I18:K18"/>
    <mergeCell ref="L18:N18"/>
    <mergeCell ref="C15:D15"/>
    <mergeCell ref="E15:F15"/>
    <mergeCell ref="G15:H15"/>
    <mergeCell ref="I15:K15"/>
    <mergeCell ref="L15:N15"/>
    <mergeCell ref="C16:D16"/>
    <mergeCell ref="E16:F16"/>
    <mergeCell ref="G16:H16"/>
    <mergeCell ref="I16:K16"/>
    <mergeCell ref="L16:N16"/>
    <mergeCell ref="C13:D13"/>
    <mergeCell ref="E13:F13"/>
    <mergeCell ref="G13:H13"/>
    <mergeCell ref="I13:K13"/>
    <mergeCell ref="L13:N13"/>
    <mergeCell ref="C14:D14"/>
    <mergeCell ref="E14:F14"/>
    <mergeCell ref="G14:H14"/>
    <mergeCell ref="I14:K14"/>
    <mergeCell ref="L14:N14"/>
    <mergeCell ref="C11:D11"/>
    <mergeCell ref="E11:F11"/>
    <mergeCell ref="G11:H11"/>
    <mergeCell ref="I11:K11"/>
    <mergeCell ref="L11:N11"/>
    <mergeCell ref="C12:D12"/>
    <mergeCell ref="E12:F12"/>
    <mergeCell ref="G12:H12"/>
    <mergeCell ref="I12:K12"/>
    <mergeCell ref="L12:N12"/>
    <mergeCell ref="C9:D9"/>
    <mergeCell ref="E9:F9"/>
    <mergeCell ref="G9:H9"/>
    <mergeCell ref="I9:K9"/>
    <mergeCell ref="L9:N9"/>
    <mergeCell ref="C10:D10"/>
    <mergeCell ref="E10:F10"/>
    <mergeCell ref="G10:H10"/>
    <mergeCell ref="I10:K10"/>
    <mergeCell ref="L10:N10"/>
    <mergeCell ref="C7:D7"/>
    <mergeCell ref="E7:F7"/>
    <mergeCell ref="G7:H7"/>
    <mergeCell ref="I7:K7"/>
    <mergeCell ref="L7:N7"/>
    <mergeCell ref="C8:D8"/>
    <mergeCell ref="E8:F8"/>
    <mergeCell ref="G8:H8"/>
    <mergeCell ref="I8:K8"/>
    <mergeCell ref="L8:N8"/>
    <mergeCell ref="B5:B6"/>
    <mergeCell ref="C5:E5"/>
    <mergeCell ref="F5:H5"/>
    <mergeCell ref="I5:K6"/>
    <mergeCell ref="L5:N6"/>
    <mergeCell ref="E6:F6"/>
    <mergeCell ref="G6:H6"/>
  </mergeCells>
  <phoneticPr fontId="4"/>
  <pageMargins left="0.59055118110236227" right="0.59055118110236227" top="0.78740157480314965" bottom="0.78740157480314965" header="0.39370078740157483" footer="0.39370078740157483"/>
  <pageSetup paperSize="9" scale="92" fitToHeight="0" orientation="portrait" r:id="rId1"/>
  <headerFooter alignWithMargins="0">
    <oddHeader>&amp;R&amp;"ＭＳ Ｐゴシック,標準"14.厚      生</oddHeader>
    <oddFooter>&amp;C&amp;"ＭＳ Ｐゴシック,標準"-91-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EDB6D-00A8-4BFD-A3A3-CFFA86FABE42}">
  <dimension ref="A1:N62"/>
  <sheetViews>
    <sheetView showGridLines="0" zoomScaleNormal="100" zoomScaleSheetLayoutView="110" workbookViewId="0">
      <selection activeCell="S49" sqref="S49"/>
    </sheetView>
  </sheetViews>
  <sheetFormatPr defaultColWidth="8" defaultRowHeight="11.25"/>
  <cols>
    <col min="1" max="1" width="1.625" style="37" customWidth="1"/>
    <col min="2" max="2" width="10.625" style="37" customWidth="1"/>
    <col min="3" max="3" width="8.625" style="235" customWidth="1"/>
    <col min="4" max="4" width="6.625" style="37" customWidth="1"/>
    <col min="5" max="11" width="6.625" style="235" customWidth="1"/>
    <col min="12" max="12" width="7.375" style="235" customWidth="1"/>
    <col min="13" max="13" width="6.75" style="37" customWidth="1"/>
    <col min="14" max="14" width="7.625" style="336" customWidth="1"/>
    <col min="15" max="16384" width="8" style="37"/>
  </cols>
  <sheetData>
    <row r="1" spans="1:14" ht="29.25" customHeight="1">
      <c r="A1" s="335" t="s">
        <v>238</v>
      </c>
      <c r="C1" s="179"/>
      <c r="F1" s="179"/>
      <c r="G1" s="179"/>
      <c r="H1" s="179"/>
      <c r="I1" s="179"/>
      <c r="J1" s="179"/>
      <c r="K1" s="179"/>
      <c r="L1" s="179"/>
    </row>
    <row r="2" spans="1:14" ht="7.5" customHeight="1">
      <c r="A2" s="335"/>
      <c r="C2" s="179"/>
      <c r="F2" s="179"/>
      <c r="G2" s="179"/>
      <c r="H2" s="179"/>
      <c r="I2" s="179"/>
      <c r="J2" s="179"/>
      <c r="K2" s="179"/>
      <c r="L2" s="179"/>
    </row>
    <row r="3" spans="1:14" ht="22.5" customHeight="1">
      <c r="B3" s="67" t="s">
        <v>239</v>
      </c>
      <c r="C3" s="179"/>
      <c r="E3" s="179"/>
      <c r="F3" s="179"/>
      <c r="G3" s="179"/>
      <c r="H3" s="179"/>
      <c r="I3" s="179"/>
      <c r="J3" s="179"/>
      <c r="K3" s="179"/>
      <c r="L3" s="337" t="s">
        <v>240</v>
      </c>
      <c r="M3" s="67"/>
    </row>
    <row r="4" spans="1:14" ht="15" customHeight="1">
      <c r="B4" s="93" t="s">
        <v>241</v>
      </c>
      <c r="C4" s="338" t="s">
        <v>242</v>
      </c>
      <c r="D4" s="339"/>
      <c r="E4" s="340" t="s">
        <v>243</v>
      </c>
      <c r="F4" s="341" t="s">
        <v>244</v>
      </c>
      <c r="G4" s="341" t="s">
        <v>245</v>
      </c>
      <c r="H4" s="341" t="s">
        <v>246</v>
      </c>
      <c r="I4" s="341" t="s">
        <v>247</v>
      </c>
      <c r="J4" s="342" t="s">
        <v>248</v>
      </c>
      <c r="K4" s="343" t="s">
        <v>249</v>
      </c>
      <c r="L4" s="344" t="s">
        <v>249</v>
      </c>
      <c r="N4" s="37"/>
    </row>
    <row r="5" spans="1:14" ht="15" customHeight="1">
      <c r="B5" s="97"/>
      <c r="C5" s="153"/>
      <c r="D5" s="345" t="s">
        <v>250</v>
      </c>
      <c r="E5" s="346"/>
      <c r="F5" s="347"/>
      <c r="G5" s="347"/>
      <c r="H5" s="347"/>
      <c r="I5" s="347"/>
      <c r="J5" s="348"/>
      <c r="K5" s="349" t="s">
        <v>251</v>
      </c>
      <c r="L5" s="350" t="s">
        <v>252</v>
      </c>
      <c r="N5" s="37"/>
    </row>
    <row r="6" spans="1:14" ht="15" customHeight="1">
      <c r="B6" s="102"/>
      <c r="C6" s="160"/>
      <c r="D6" s="351" t="s">
        <v>0</v>
      </c>
      <c r="E6" s="352"/>
      <c r="F6" s="353"/>
      <c r="G6" s="353"/>
      <c r="H6" s="353"/>
      <c r="I6" s="353"/>
      <c r="J6" s="354"/>
      <c r="K6" s="355"/>
      <c r="L6" s="356" t="s">
        <v>253</v>
      </c>
      <c r="N6" s="37"/>
    </row>
    <row r="7" spans="1:14" s="38" customFormat="1" ht="15" hidden="1" customHeight="1">
      <c r="B7" s="143" t="s">
        <v>254</v>
      </c>
      <c r="C7" s="357">
        <f>SUM(C8:C11)</f>
        <v>1851</v>
      </c>
      <c r="D7" s="155">
        <f>SUM(D8:D11)</f>
        <v>44</v>
      </c>
      <c r="E7" s="154">
        <f>SUM(E8:E11)</f>
        <v>203</v>
      </c>
      <c r="F7" s="358">
        <f t="shared" ref="F7:K7" si="0">SUM(F8:F11)</f>
        <v>484</v>
      </c>
      <c r="G7" s="358">
        <f t="shared" si="0"/>
        <v>330</v>
      </c>
      <c r="H7" s="358">
        <f t="shared" si="0"/>
        <v>271</v>
      </c>
      <c r="I7" s="358">
        <f t="shared" si="0"/>
        <v>304</v>
      </c>
      <c r="J7" s="155">
        <f t="shared" si="0"/>
        <v>259</v>
      </c>
      <c r="K7" s="144">
        <f t="shared" si="0"/>
        <v>17079</v>
      </c>
      <c r="L7" s="359">
        <f t="shared" ref="L7:L37" si="1">ROUND((C7-D7)/K7*100,1)</f>
        <v>10.6</v>
      </c>
    </row>
    <row r="8" spans="1:14" ht="15" hidden="1" customHeight="1">
      <c r="B8" s="73" t="s">
        <v>10</v>
      </c>
      <c r="C8" s="153">
        <f>SUM(E8:J8)</f>
        <v>604</v>
      </c>
      <c r="D8" s="360">
        <v>14</v>
      </c>
      <c r="E8" s="151">
        <v>69</v>
      </c>
      <c r="F8" s="361">
        <v>164</v>
      </c>
      <c r="G8" s="361">
        <v>112</v>
      </c>
      <c r="H8" s="361">
        <v>78</v>
      </c>
      <c r="I8" s="361">
        <v>97</v>
      </c>
      <c r="J8" s="152">
        <v>84</v>
      </c>
      <c r="K8" s="202">
        <v>5012</v>
      </c>
      <c r="L8" s="362">
        <f t="shared" si="1"/>
        <v>11.8</v>
      </c>
      <c r="N8" s="37"/>
    </row>
    <row r="9" spans="1:14" ht="15" hidden="1" customHeight="1">
      <c r="B9" s="73" t="s">
        <v>11</v>
      </c>
      <c r="C9" s="153">
        <f>SUM(E9:J9)</f>
        <v>628</v>
      </c>
      <c r="D9" s="360">
        <v>17</v>
      </c>
      <c r="E9" s="151">
        <v>66</v>
      </c>
      <c r="F9" s="361">
        <v>146</v>
      </c>
      <c r="G9" s="361">
        <v>115</v>
      </c>
      <c r="H9" s="361">
        <v>99</v>
      </c>
      <c r="I9" s="361">
        <v>114</v>
      </c>
      <c r="J9" s="152">
        <v>88</v>
      </c>
      <c r="K9" s="202">
        <v>5533</v>
      </c>
      <c r="L9" s="362">
        <f t="shared" si="1"/>
        <v>11</v>
      </c>
      <c r="N9" s="37"/>
    </row>
    <row r="10" spans="1:14" ht="15" hidden="1" customHeight="1">
      <c r="B10" s="73" t="s">
        <v>12</v>
      </c>
      <c r="C10" s="153">
        <f>SUM(E10:J10)</f>
        <v>355</v>
      </c>
      <c r="D10" s="360">
        <v>7</v>
      </c>
      <c r="E10" s="151">
        <v>28</v>
      </c>
      <c r="F10" s="361">
        <v>108</v>
      </c>
      <c r="G10" s="361">
        <v>62</v>
      </c>
      <c r="H10" s="361">
        <v>55</v>
      </c>
      <c r="I10" s="361">
        <v>50</v>
      </c>
      <c r="J10" s="152">
        <v>52</v>
      </c>
      <c r="K10" s="202">
        <v>3942</v>
      </c>
      <c r="L10" s="362">
        <f t="shared" si="1"/>
        <v>8.8000000000000007</v>
      </c>
      <c r="N10" s="37"/>
    </row>
    <row r="11" spans="1:14" ht="15" hidden="1" customHeight="1">
      <c r="B11" s="73" t="s">
        <v>13</v>
      </c>
      <c r="C11" s="153">
        <f>SUM(E11:J11)</f>
        <v>264</v>
      </c>
      <c r="D11" s="363">
        <v>6</v>
      </c>
      <c r="E11" s="151">
        <v>40</v>
      </c>
      <c r="F11" s="361">
        <v>66</v>
      </c>
      <c r="G11" s="361">
        <v>41</v>
      </c>
      <c r="H11" s="361">
        <v>39</v>
      </c>
      <c r="I11" s="361">
        <v>43</v>
      </c>
      <c r="J11" s="152">
        <v>35</v>
      </c>
      <c r="K11" s="202">
        <v>2592</v>
      </c>
      <c r="L11" s="364">
        <f t="shared" si="1"/>
        <v>10</v>
      </c>
      <c r="N11" s="37"/>
    </row>
    <row r="12" spans="1:14" s="38" customFormat="1" ht="15" hidden="1" customHeight="1">
      <c r="B12" s="143" t="s">
        <v>255</v>
      </c>
      <c r="C12" s="357">
        <f>SUM(C13:C16)</f>
        <v>2152</v>
      </c>
      <c r="D12" s="155">
        <f>SUM(D13:D16)</f>
        <v>44</v>
      </c>
      <c r="E12" s="154">
        <f>SUM(E13:E16)</f>
        <v>210</v>
      </c>
      <c r="F12" s="358">
        <f t="shared" ref="F12:K12" si="2">SUM(F13:F16)</f>
        <v>596</v>
      </c>
      <c r="G12" s="358">
        <f t="shared" si="2"/>
        <v>378</v>
      </c>
      <c r="H12" s="358">
        <f t="shared" si="2"/>
        <v>295</v>
      </c>
      <c r="I12" s="358">
        <f t="shared" si="2"/>
        <v>340</v>
      </c>
      <c r="J12" s="155">
        <f t="shared" si="2"/>
        <v>333</v>
      </c>
      <c r="K12" s="144">
        <f t="shared" si="2"/>
        <v>17673</v>
      </c>
      <c r="L12" s="359">
        <f t="shared" si="1"/>
        <v>11.9</v>
      </c>
    </row>
    <row r="13" spans="1:14" ht="15" hidden="1" customHeight="1">
      <c r="B13" s="73" t="s">
        <v>10</v>
      </c>
      <c r="C13" s="153">
        <f>SUM(E13:J13)</f>
        <v>708</v>
      </c>
      <c r="D13" s="360">
        <v>21</v>
      </c>
      <c r="E13" s="151">
        <v>93</v>
      </c>
      <c r="F13" s="361">
        <v>209</v>
      </c>
      <c r="G13" s="361">
        <v>110</v>
      </c>
      <c r="H13" s="361">
        <v>81</v>
      </c>
      <c r="I13" s="361">
        <v>101</v>
      </c>
      <c r="J13" s="152">
        <v>114</v>
      </c>
      <c r="K13" s="202">
        <v>5209</v>
      </c>
      <c r="L13" s="362">
        <f t="shared" si="1"/>
        <v>13.2</v>
      </c>
      <c r="N13" s="37"/>
    </row>
    <row r="14" spans="1:14" ht="15" hidden="1" customHeight="1">
      <c r="B14" s="73" t="s">
        <v>11</v>
      </c>
      <c r="C14" s="153">
        <f>SUM(E14:J14)</f>
        <v>733</v>
      </c>
      <c r="D14" s="360">
        <v>11</v>
      </c>
      <c r="E14" s="151">
        <v>68</v>
      </c>
      <c r="F14" s="361">
        <v>185</v>
      </c>
      <c r="G14" s="361">
        <v>121</v>
      </c>
      <c r="H14" s="361">
        <v>116</v>
      </c>
      <c r="I14" s="361">
        <v>133</v>
      </c>
      <c r="J14" s="152">
        <v>110</v>
      </c>
      <c r="K14" s="202">
        <v>5747</v>
      </c>
      <c r="L14" s="362">
        <f t="shared" si="1"/>
        <v>12.6</v>
      </c>
      <c r="N14" s="37"/>
    </row>
    <row r="15" spans="1:14" ht="15" hidden="1" customHeight="1">
      <c r="B15" s="73" t="s">
        <v>12</v>
      </c>
      <c r="C15" s="153">
        <f>SUM(E15:J15)</f>
        <v>459</v>
      </c>
      <c r="D15" s="360">
        <v>7</v>
      </c>
      <c r="E15" s="151">
        <v>28</v>
      </c>
      <c r="F15" s="361">
        <v>134</v>
      </c>
      <c r="G15" s="361">
        <v>93</v>
      </c>
      <c r="H15" s="361">
        <v>68</v>
      </c>
      <c r="I15" s="361">
        <v>70</v>
      </c>
      <c r="J15" s="152">
        <v>66</v>
      </c>
      <c r="K15" s="202">
        <v>4098</v>
      </c>
      <c r="L15" s="362">
        <f t="shared" si="1"/>
        <v>11</v>
      </c>
      <c r="N15" s="37"/>
    </row>
    <row r="16" spans="1:14" ht="15" hidden="1" customHeight="1">
      <c r="B16" s="73" t="s">
        <v>13</v>
      </c>
      <c r="C16" s="153">
        <f>SUM(E16:J16)</f>
        <v>252</v>
      </c>
      <c r="D16" s="363">
        <v>5</v>
      </c>
      <c r="E16" s="151">
        <v>21</v>
      </c>
      <c r="F16" s="361">
        <v>68</v>
      </c>
      <c r="G16" s="361">
        <v>54</v>
      </c>
      <c r="H16" s="361">
        <v>30</v>
      </c>
      <c r="I16" s="361">
        <v>36</v>
      </c>
      <c r="J16" s="152">
        <v>43</v>
      </c>
      <c r="K16" s="202">
        <v>2619</v>
      </c>
      <c r="L16" s="364">
        <f t="shared" si="1"/>
        <v>9.4</v>
      </c>
      <c r="N16" s="37"/>
    </row>
    <row r="17" spans="2:14" s="38" customFormat="1" ht="15" hidden="1" customHeight="1">
      <c r="B17" s="143" t="s">
        <v>256</v>
      </c>
      <c r="C17" s="357">
        <f>SUM(C18:C21)</f>
        <v>2281</v>
      </c>
      <c r="D17" s="155">
        <f>SUM(D18:D21)</f>
        <v>52</v>
      </c>
      <c r="E17" s="154">
        <f>SUM(E18:E21)</f>
        <v>222</v>
      </c>
      <c r="F17" s="358">
        <f t="shared" ref="F17:K17" si="3">SUM(F18:F21)</f>
        <v>726</v>
      </c>
      <c r="G17" s="358">
        <f t="shared" si="3"/>
        <v>394</v>
      </c>
      <c r="H17" s="358">
        <f t="shared" si="3"/>
        <v>291</v>
      </c>
      <c r="I17" s="358">
        <f t="shared" si="3"/>
        <v>339</v>
      </c>
      <c r="J17" s="155">
        <f t="shared" si="3"/>
        <v>309</v>
      </c>
      <c r="K17" s="144">
        <f t="shared" si="3"/>
        <v>18054</v>
      </c>
      <c r="L17" s="359">
        <f t="shared" si="1"/>
        <v>12.3</v>
      </c>
    </row>
    <row r="18" spans="2:14" ht="15" hidden="1" customHeight="1">
      <c r="B18" s="73" t="s">
        <v>10</v>
      </c>
      <c r="C18" s="153">
        <f>SUM(E18:J18)</f>
        <v>725</v>
      </c>
      <c r="D18" s="360">
        <v>21</v>
      </c>
      <c r="E18" s="151">
        <v>99</v>
      </c>
      <c r="F18" s="361">
        <v>248</v>
      </c>
      <c r="G18" s="361">
        <v>109</v>
      </c>
      <c r="H18" s="361">
        <v>71</v>
      </c>
      <c r="I18" s="361">
        <v>100</v>
      </c>
      <c r="J18" s="152">
        <v>98</v>
      </c>
      <c r="K18" s="202">
        <v>5309</v>
      </c>
      <c r="L18" s="362">
        <f t="shared" si="1"/>
        <v>13.3</v>
      </c>
      <c r="N18" s="37"/>
    </row>
    <row r="19" spans="2:14" ht="15" hidden="1" customHeight="1">
      <c r="B19" s="73" t="s">
        <v>11</v>
      </c>
      <c r="C19" s="153">
        <f>SUM(E19:J19)</f>
        <v>759</v>
      </c>
      <c r="D19" s="360">
        <v>11</v>
      </c>
      <c r="E19" s="151">
        <v>74</v>
      </c>
      <c r="F19" s="361">
        <v>222</v>
      </c>
      <c r="G19" s="361">
        <v>143</v>
      </c>
      <c r="H19" s="361">
        <v>104</v>
      </c>
      <c r="I19" s="361">
        <v>124</v>
      </c>
      <c r="J19" s="152">
        <v>92</v>
      </c>
      <c r="K19" s="202">
        <v>5857</v>
      </c>
      <c r="L19" s="362">
        <f t="shared" si="1"/>
        <v>12.8</v>
      </c>
      <c r="N19" s="37"/>
    </row>
    <row r="20" spans="2:14" ht="15" hidden="1" customHeight="1">
      <c r="B20" s="73" t="s">
        <v>12</v>
      </c>
      <c r="C20" s="153">
        <f>SUM(E20:J20)</f>
        <v>531</v>
      </c>
      <c r="D20" s="360">
        <v>11</v>
      </c>
      <c r="E20" s="151">
        <v>21</v>
      </c>
      <c r="F20" s="361">
        <v>174</v>
      </c>
      <c r="G20" s="361">
        <v>103</v>
      </c>
      <c r="H20" s="361">
        <v>80</v>
      </c>
      <c r="I20" s="361">
        <v>69</v>
      </c>
      <c r="J20" s="152">
        <v>84</v>
      </c>
      <c r="K20" s="202">
        <v>4241</v>
      </c>
      <c r="L20" s="362">
        <f t="shared" si="1"/>
        <v>12.3</v>
      </c>
      <c r="N20" s="37"/>
    </row>
    <row r="21" spans="2:14" ht="15" hidden="1" customHeight="1">
      <c r="B21" s="73" t="s">
        <v>13</v>
      </c>
      <c r="C21" s="153">
        <f>SUM(E21:J21)</f>
        <v>266</v>
      </c>
      <c r="D21" s="363">
        <v>9</v>
      </c>
      <c r="E21" s="151">
        <v>28</v>
      </c>
      <c r="F21" s="361">
        <v>82</v>
      </c>
      <c r="G21" s="361">
        <v>39</v>
      </c>
      <c r="H21" s="361">
        <v>36</v>
      </c>
      <c r="I21" s="361">
        <v>46</v>
      </c>
      <c r="J21" s="152">
        <v>35</v>
      </c>
      <c r="K21" s="202">
        <v>2647</v>
      </c>
      <c r="L21" s="364">
        <f t="shared" si="1"/>
        <v>9.6999999999999993</v>
      </c>
      <c r="N21" s="37"/>
    </row>
    <row r="22" spans="2:14" s="38" customFormat="1" ht="15" hidden="1" customHeight="1">
      <c r="B22" s="143" t="s">
        <v>257</v>
      </c>
      <c r="C22" s="357">
        <f>SUM(C23:C26)</f>
        <v>2435</v>
      </c>
      <c r="D22" s="155">
        <f>SUM(D23:D26)</f>
        <v>49</v>
      </c>
      <c r="E22" s="154">
        <f>SUM(E23:E26)</f>
        <v>239</v>
      </c>
      <c r="F22" s="358">
        <f t="shared" ref="F22:K22" si="4">SUM(F23:F26)</f>
        <v>789</v>
      </c>
      <c r="G22" s="358">
        <f t="shared" si="4"/>
        <v>411</v>
      </c>
      <c r="H22" s="358">
        <f t="shared" si="4"/>
        <v>295</v>
      </c>
      <c r="I22" s="358">
        <f t="shared" si="4"/>
        <v>360</v>
      </c>
      <c r="J22" s="155">
        <f t="shared" si="4"/>
        <v>341</v>
      </c>
      <c r="K22" s="144">
        <f t="shared" si="4"/>
        <v>18490</v>
      </c>
      <c r="L22" s="359">
        <f t="shared" si="1"/>
        <v>12.9</v>
      </c>
    </row>
    <row r="23" spans="2:14" ht="15" hidden="1" customHeight="1">
      <c r="B23" s="73" t="s">
        <v>10</v>
      </c>
      <c r="C23" s="153">
        <f>SUM(E23:J23)</f>
        <v>749</v>
      </c>
      <c r="D23" s="360">
        <v>16</v>
      </c>
      <c r="E23" s="151">
        <v>98</v>
      </c>
      <c r="F23" s="361">
        <v>276</v>
      </c>
      <c r="G23" s="361">
        <v>101</v>
      </c>
      <c r="H23" s="361">
        <v>71</v>
      </c>
      <c r="I23" s="361">
        <v>103</v>
      </c>
      <c r="J23" s="152">
        <v>100</v>
      </c>
      <c r="K23" s="202">
        <v>5371</v>
      </c>
      <c r="L23" s="362">
        <f t="shared" si="1"/>
        <v>13.6</v>
      </c>
      <c r="N23" s="37"/>
    </row>
    <row r="24" spans="2:14" ht="15" hidden="1" customHeight="1">
      <c r="B24" s="73" t="s">
        <v>11</v>
      </c>
      <c r="C24" s="153">
        <f>SUM(E24:J24)</f>
        <v>816</v>
      </c>
      <c r="D24" s="360">
        <v>18</v>
      </c>
      <c r="E24" s="151">
        <v>72</v>
      </c>
      <c r="F24" s="361">
        <v>249</v>
      </c>
      <c r="G24" s="361">
        <v>146</v>
      </c>
      <c r="H24" s="361">
        <v>105</v>
      </c>
      <c r="I24" s="361">
        <v>137</v>
      </c>
      <c r="J24" s="152">
        <v>107</v>
      </c>
      <c r="K24" s="202">
        <v>5974</v>
      </c>
      <c r="L24" s="362">
        <f t="shared" si="1"/>
        <v>13.4</v>
      </c>
      <c r="N24" s="37"/>
    </row>
    <row r="25" spans="2:14" ht="15" hidden="1" customHeight="1">
      <c r="B25" s="73" t="s">
        <v>12</v>
      </c>
      <c r="C25" s="153">
        <f>SUM(E25:J25)</f>
        <v>564</v>
      </c>
      <c r="D25" s="360">
        <v>11</v>
      </c>
      <c r="E25" s="151">
        <v>38</v>
      </c>
      <c r="F25" s="361">
        <v>159</v>
      </c>
      <c r="G25" s="361">
        <v>119</v>
      </c>
      <c r="H25" s="361">
        <v>78</v>
      </c>
      <c r="I25" s="361">
        <v>72</v>
      </c>
      <c r="J25" s="152">
        <v>98</v>
      </c>
      <c r="K25" s="202">
        <v>4400</v>
      </c>
      <c r="L25" s="362">
        <f t="shared" si="1"/>
        <v>12.6</v>
      </c>
      <c r="N25" s="37"/>
    </row>
    <row r="26" spans="2:14" ht="15" hidden="1" customHeight="1">
      <c r="B26" s="73" t="s">
        <v>13</v>
      </c>
      <c r="C26" s="153">
        <f>SUM(E26:J26)</f>
        <v>306</v>
      </c>
      <c r="D26" s="363">
        <v>4</v>
      </c>
      <c r="E26" s="151">
        <v>31</v>
      </c>
      <c r="F26" s="361">
        <v>105</v>
      </c>
      <c r="G26" s="361">
        <v>45</v>
      </c>
      <c r="H26" s="361">
        <v>41</v>
      </c>
      <c r="I26" s="361">
        <v>48</v>
      </c>
      <c r="J26" s="152">
        <v>36</v>
      </c>
      <c r="K26" s="202">
        <v>2745</v>
      </c>
      <c r="L26" s="364">
        <f t="shared" si="1"/>
        <v>11</v>
      </c>
      <c r="N26" s="37"/>
    </row>
    <row r="27" spans="2:14" s="38" customFormat="1" ht="15" customHeight="1">
      <c r="B27" s="143" t="s">
        <v>258</v>
      </c>
      <c r="C27" s="357">
        <f>SUM(C28:C31)</f>
        <v>2598</v>
      </c>
      <c r="D27" s="155">
        <f>SUM(D28:D31)</f>
        <v>61</v>
      </c>
      <c r="E27" s="154">
        <f>SUM(E28:E31)</f>
        <v>263</v>
      </c>
      <c r="F27" s="358">
        <f t="shared" ref="F27:K27" si="5">SUM(F28:F31)</f>
        <v>810</v>
      </c>
      <c r="G27" s="358">
        <f t="shared" si="5"/>
        <v>411</v>
      </c>
      <c r="H27" s="358">
        <f t="shared" si="5"/>
        <v>355</v>
      </c>
      <c r="I27" s="358">
        <f t="shared" si="5"/>
        <v>367</v>
      </c>
      <c r="J27" s="155">
        <f t="shared" si="5"/>
        <v>392</v>
      </c>
      <c r="K27" s="144">
        <f t="shared" si="5"/>
        <v>18597</v>
      </c>
      <c r="L27" s="359">
        <f t="shared" si="1"/>
        <v>13.6</v>
      </c>
    </row>
    <row r="28" spans="2:14" ht="15" customHeight="1">
      <c r="B28" s="73" t="s">
        <v>10</v>
      </c>
      <c r="C28" s="153">
        <f>SUM(E28:J28)</f>
        <v>798</v>
      </c>
      <c r="D28" s="360">
        <v>22</v>
      </c>
      <c r="E28" s="151">
        <v>98</v>
      </c>
      <c r="F28" s="361">
        <v>316</v>
      </c>
      <c r="G28" s="361">
        <v>95</v>
      </c>
      <c r="H28" s="361">
        <v>97</v>
      </c>
      <c r="I28" s="361">
        <v>96</v>
      </c>
      <c r="J28" s="152">
        <v>96</v>
      </c>
      <c r="K28" s="202">
        <v>5325</v>
      </c>
      <c r="L28" s="362">
        <f t="shared" si="1"/>
        <v>14.6</v>
      </c>
      <c r="N28" s="37"/>
    </row>
    <row r="29" spans="2:14" ht="15" customHeight="1">
      <c r="B29" s="73" t="s">
        <v>11</v>
      </c>
      <c r="C29" s="153">
        <f>SUM(E29:J29)</f>
        <v>849</v>
      </c>
      <c r="D29" s="360">
        <v>20</v>
      </c>
      <c r="E29" s="151">
        <v>73</v>
      </c>
      <c r="F29" s="361">
        <v>242</v>
      </c>
      <c r="G29" s="361">
        <v>143</v>
      </c>
      <c r="H29" s="361">
        <v>122</v>
      </c>
      <c r="I29" s="361">
        <v>137</v>
      </c>
      <c r="J29" s="152">
        <v>132</v>
      </c>
      <c r="K29" s="202">
        <v>6065</v>
      </c>
      <c r="L29" s="362">
        <f t="shared" si="1"/>
        <v>13.7</v>
      </c>
      <c r="N29" s="37"/>
    </row>
    <row r="30" spans="2:14" ht="15" customHeight="1">
      <c r="B30" s="73" t="s">
        <v>12</v>
      </c>
      <c r="C30" s="153">
        <f>SUM(E30:J30)</f>
        <v>606</v>
      </c>
      <c r="D30" s="360">
        <v>13</v>
      </c>
      <c r="E30" s="151">
        <v>51</v>
      </c>
      <c r="F30" s="361">
        <v>153</v>
      </c>
      <c r="G30" s="361">
        <v>107</v>
      </c>
      <c r="H30" s="361">
        <v>98</v>
      </c>
      <c r="I30" s="361">
        <v>75</v>
      </c>
      <c r="J30" s="152">
        <v>122</v>
      </c>
      <c r="K30" s="202">
        <v>4435</v>
      </c>
      <c r="L30" s="362">
        <f t="shared" si="1"/>
        <v>13.4</v>
      </c>
      <c r="N30" s="37"/>
    </row>
    <row r="31" spans="2:14" ht="15" customHeight="1">
      <c r="B31" s="73" t="s">
        <v>13</v>
      </c>
      <c r="C31" s="153">
        <f>SUM(E31:J31)</f>
        <v>345</v>
      </c>
      <c r="D31" s="363">
        <v>6</v>
      </c>
      <c r="E31" s="151">
        <v>41</v>
      </c>
      <c r="F31" s="361">
        <v>99</v>
      </c>
      <c r="G31" s="361">
        <v>66</v>
      </c>
      <c r="H31" s="361">
        <v>38</v>
      </c>
      <c r="I31" s="361">
        <v>59</v>
      </c>
      <c r="J31" s="152">
        <v>42</v>
      </c>
      <c r="K31" s="202">
        <v>2772</v>
      </c>
      <c r="L31" s="364">
        <f t="shared" si="1"/>
        <v>12.2</v>
      </c>
      <c r="N31" s="37"/>
    </row>
    <row r="32" spans="2:14" s="38" customFormat="1" ht="15" customHeight="1">
      <c r="B32" s="143" t="s">
        <v>259</v>
      </c>
      <c r="C32" s="357">
        <f>SUM(C33:C36)</f>
        <v>2803</v>
      </c>
      <c r="D32" s="155">
        <f>SUM(D33:D36)</f>
        <v>80</v>
      </c>
      <c r="E32" s="154">
        <f>SUM(E33:E36)</f>
        <v>332</v>
      </c>
      <c r="F32" s="358">
        <f t="shared" ref="F32:K32" si="6">SUM(F33:F36)</f>
        <v>916</v>
      </c>
      <c r="G32" s="358">
        <f t="shared" si="6"/>
        <v>432</v>
      </c>
      <c r="H32" s="358">
        <f t="shared" si="6"/>
        <v>401</v>
      </c>
      <c r="I32" s="358">
        <f t="shared" si="6"/>
        <v>364</v>
      </c>
      <c r="J32" s="155">
        <f t="shared" si="6"/>
        <v>358</v>
      </c>
      <c r="K32" s="144">
        <f t="shared" si="6"/>
        <v>18733</v>
      </c>
      <c r="L32" s="359">
        <f t="shared" si="1"/>
        <v>14.5</v>
      </c>
    </row>
    <row r="33" spans="2:14" ht="15" customHeight="1">
      <c r="B33" s="73" t="s">
        <v>10</v>
      </c>
      <c r="C33" s="153">
        <f>SUM(E33:J33)</f>
        <v>869</v>
      </c>
      <c r="D33" s="360">
        <v>26</v>
      </c>
      <c r="E33" s="151">
        <v>112</v>
      </c>
      <c r="F33" s="361">
        <v>334</v>
      </c>
      <c r="G33" s="361">
        <v>128</v>
      </c>
      <c r="H33" s="361">
        <v>96</v>
      </c>
      <c r="I33" s="361">
        <v>103</v>
      </c>
      <c r="J33" s="152">
        <v>96</v>
      </c>
      <c r="K33" s="202">
        <v>5338</v>
      </c>
      <c r="L33" s="362">
        <f t="shared" si="1"/>
        <v>15.8</v>
      </c>
      <c r="N33" s="37"/>
    </row>
    <row r="34" spans="2:14" ht="15" customHeight="1">
      <c r="B34" s="73" t="s">
        <v>11</v>
      </c>
      <c r="C34" s="153">
        <f>SUM(E34:J34)</f>
        <v>929</v>
      </c>
      <c r="D34" s="360">
        <v>28</v>
      </c>
      <c r="E34" s="151">
        <v>113</v>
      </c>
      <c r="F34" s="361">
        <v>292</v>
      </c>
      <c r="G34" s="361">
        <v>135</v>
      </c>
      <c r="H34" s="361">
        <v>152</v>
      </c>
      <c r="I34" s="361">
        <v>125</v>
      </c>
      <c r="J34" s="152">
        <v>112</v>
      </c>
      <c r="K34" s="202">
        <v>6153</v>
      </c>
      <c r="L34" s="362">
        <f t="shared" si="1"/>
        <v>14.6</v>
      </c>
      <c r="N34" s="37"/>
    </row>
    <row r="35" spans="2:14" ht="15" customHeight="1">
      <c r="B35" s="73" t="s">
        <v>12</v>
      </c>
      <c r="C35" s="153">
        <f>SUM(E35:J35)</f>
        <v>630</v>
      </c>
      <c r="D35" s="360">
        <v>19</v>
      </c>
      <c r="E35" s="151">
        <v>61</v>
      </c>
      <c r="F35" s="361">
        <v>171</v>
      </c>
      <c r="G35" s="361">
        <v>112</v>
      </c>
      <c r="H35" s="361">
        <v>103</v>
      </c>
      <c r="I35" s="361">
        <v>81</v>
      </c>
      <c r="J35" s="152">
        <v>102</v>
      </c>
      <c r="K35" s="202">
        <v>4522</v>
      </c>
      <c r="L35" s="362">
        <f t="shared" si="1"/>
        <v>13.5</v>
      </c>
      <c r="N35" s="37"/>
    </row>
    <row r="36" spans="2:14" ht="15" customHeight="1">
      <c r="B36" s="73" t="s">
        <v>13</v>
      </c>
      <c r="C36" s="153">
        <f>SUM(E36:J36)</f>
        <v>375</v>
      </c>
      <c r="D36" s="363">
        <v>7</v>
      </c>
      <c r="E36" s="151">
        <v>46</v>
      </c>
      <c r="F36" s="361">
        <v>119</v>
      </c>
      <c r="G36" s="361">
        <v>57</v>
      </c>
      <c r="H36" s="361">
        <v>50</v>
      </c>
      <c r="I36" s="361">
        <v>55</v>
      </c>
      <c r="J36" s="152">
        <v>48</v>
      </c>
      <c r="K36" s="202">
        <v>2720</v>
      </c>
      <c r="L36" s="364">
        <f t="shared" si="1"/>
        <v>13.5</v>
      </c>
      <c r="N36" s="37"/>
    </row>
    <row r="37" spans="2:14" ht="15" customHeight="1">
      <c r="B37" s="164" t="s">
        <v>260</v>
      </c>
      <c r="C37" s="365">
        <f>SUM(E37:J37)</f>
        <v>2991</v>
      </c>
      <c r="D37" s="366">
        <v>88</v>
      </c>
      <c r="E37" s="367">
        <v>346</v>
      </c>
      <c r="F37" s="368">
        <v>993</v>
      </c>
      <c r="G37" s="368">
        <v>434</v>
      </c>
      <c r="H37" s="368">
        <v>444</v>
      </c>
      <c r="I37" s="368">
        <v>409</v>
      </c>
      <c r="J37" s="366">
        <v>365</v>
      </c>
      <c r="K37" s="369">
        <v>19131</v>
      </c>
      <c r="L37" s="370">
        <f t="shared" si="1"/>
        <v>15.2</v>
      </c>
      <c r="M37" s="371"/>
      <c r="N37" s="37"/>
    </row>
    <row r="38" spans="2:14" ht="7.5" customHeight="1">
      <c r="B38" s="372"/>
      <c r="C38" s="373"/>
      <c r="D38" s="373"/>
      <c r="E38" s="373"/>
      <c r="F38" s="373"/>
      <c r="G38" s="373"/>
      <c r="H38" s="373"/>
      <c r="I38" s="373"/>
      <c r="J38" s="373"/>
      <c r="K38" s="374"/>
      <c r="L38" s="375"/>
      <c r="N38" s="37"/>
    </row>
    <row r="39" spans="2:14" ht="14.25" customHeight="1">
      <c r="B39" s="93" t="s">
        <v>241</v>
      </c>
      <c r="C39" s="338" t="s">
        <v>242</v>
      </c>
      <c r="D39" s="339"/>
      <c r="E39" s="376"/>
      <c r="F39" s="376"/>
      <c r="G39" s="341" t="s">
        <v>244</v>
      </c>
      <c r="H39" s="341" t="s">
        <v>245</v>
      </c>
      <c r="I39" s="341" t="s">
        <v>246</v>
      </c>
      <c r="J39" s="341" t="s">
        <v>247</v>
      </c>
      <c r="K39" s="342" t="s">
        <v>248</v>
      </c>
      <c r="L39" s="343" t="s">
        <v>249</v>
      </c>
      <c r="M39" s="344" t="s">
        <v>249</v>
      </c>
      <c r="N39" s="37"/>
    </row>
    <row r="40" spans="2:14" ht="14.25" customHeight="1">
      <c r="B40" s="97"/>
      <c r="C40" s="153"/>
      <c r="D40" s="345" t="s">
        <v>250</v>
      </c>
      <c r="E40" s="377" t="s">
        <v>261</v>
      </c>
      <c r="F40" s="377" t="s">
        <v>262</v>
      </c>
      <c r="G40" s="347"/>
      <c r="H40" s="347"/>
      <c r="I40" s="347"/>
      <c r="J40" s="347"/>
      <c r="K40" s="348"/>
      <c r="L40" s="349" t="s">
        <v>251</v>
      </c>
      <c r="M40" s="350" t="s">
        <v>252</v>
      </c>
      <c r="N40" s="37"/>
    </row>
    <row r="41" spans="2:14" ht="14.25" customHeight="1">
      <c r="B41" s="102"/>
      <c r="C41" s="160"/>
      <c r="D41" s="351" t="s">
        <v>0</v>
      </c>
      <c r="E41" s="378"/>
      <c r="F41" s="378"/>
      <c r="G41" s="353"/>
      <c r="H41" s="353"/>
      <c r="I41" s="353"/>
      <c r="J41" s="353"/>
      <c r="K41" s="354"/>
      <c r="L41" s="355"/>
      <c r="M41" s="356" t="s">
        <v>253</v>
      </c>
      <c r="N41" s="37"/>
    </row>
    <row r="42" spans="2:14" ht="15" customHeight="1">
      <c r="B42" s="164" t="s">
        <v>263</v>
      </c>
      <c r="C42" s="365">
        <f t="shared" ref="C42:C60" si="7">SUM(E42:K42)</f>
        <v>3022</v>
      </c>
      <c r="D42" s="366">
        <v>81</v>
      </c>
      <c r="E42" s="368">
        <v>227</v>
      </c>
      <c r="F42" s="368">
        <v>265</v>
      </c>
      <c r="G42" s="368">
        <v>748</v>
      </c>
      <c r="H42" s="368">
        <v>477</v>
      </c>
      <c r="I42" s="368">
        <v>483</v>
      </c>
      <c r="J42" s="368">
        <v>444</v>
      </c>
      <c r="K42" s="366">
        <v>378</v>
      </c>
      <c r="L42" s="369">
        <v>19641</v>
      </c>
      <c r="M42" s="370">
        <f t="shared" ref="M42:M60" si="8">ROUND((C42-D42)/L42*100,1)</f>
        <v>15</v>
      </c>
      <c r="N42" s="37"/>
    </row>
    <row r="43" spans="2:14" ht="15" customHeight="1">
      <c r="B43" s="164" t="s">
        <v>264</v>
      </c>
      <c r="C43" s="365">
        <f t="shared" si="7"/>
        <v>3118</v>
      </c>
      <c r="D43" s="366">
        <v>84</v>
      </c>
      <c r="E43" s="368">
        <v>188</v>
      </c>
      <c r="F43" s="368">
        <v>330</v>
      </c>
      <c r="G43" s="368">
        <v>660</v>
      </c>
      <c r="H43" s="368">
        <v>533</v>
      </c>
      <c r="I43" s="368">
        <v>528</v>
      </c>
      <c r="J43" s="368">
        <v>490</v>
      </c>
      <c r="K43" s="366">
        <v>389</v>
      </c>
      <c r="L43" s="369">
        <v>20111</v>
      </c>
      <c r="M43" s="370">
        <f t="shared" si="8"/>
        <v>15.1</v>
      </c>
      <c r="N43" s="37"/>
    </row>
    <row r="44" spans="2:14" s="38" customFormat="1" ht="15" customHeight="1">
      <c r="B44" s="164" t="s">
        <v>265</v>
      </c>
      <c r="C44" s="365">
        <f t="shared" si="7"/>
        <v>3267</v>
      </c>
      <c r="D44" s="366">
        <v>76</v>
      </c>
      <c r="E44" s="368">
        <v>197</v>
      </c>
      <c r="F44" s="368">
        <v>310</v>
      </c>
      <c r="G44" s="368">
        <v>721</v>
      </c>
      <c r="H44" s="368">
        <v>595</v>
      </c>
      <c r="I44" s="368">
        <v>521</v>
      </c>
      <c r="J44" s="368">
        <v>513</v>
      </c>
      <c r="K44" s="366">
        <v>410</v>
      </c>
      <c r="L44" s="369">
        <v>20597</v>
      </c>
      <c r="M44" s="370">
        <f t="shared" si="8"/>
        <v>15.5</v>
      </c>
    </row>
    <row r="45" spans="2:14" s="38" customFormat="1" ht="15" customHeight="1">
      <c r="B45" s="164" t="s">
        <v>266</v>
      </c>
      <c r="C45" s="365">
        <f t="shared" si="7"/>
        <v>3398</v>
      </c>
      <c r="D45" s="366">
        <v>87</v>
      </c>
      <c r="E45" s="368">
        <v>252</v>
      </c>
      <c r="F45" s="368">
        <v>290</v>
      </c>
      <c r="G45" s="368">
        <v>795</v>
      </c>
      <c r="H45" s="368">
        <v>591</v>
      </c>
      <c r="I45" s="368">
        <v>517</v>
      </c>
      <c r="J45" s="368">
        <v>510</v>
      </c>
      <c r="K45" s="366">
        <v>443</v>
      </c>
      <c r="L45" s="369">
        <v>20942</v>
      </c>
      <c r="M45" s="370">
        <f t="shared" si="8"/>
        <v>15.8</v>
      </c>
    </row>
    <row r="46" spans="2:14" s="38" customFormat="1" ht="15" customHeight="1">
      <c r="B46" s="164" t="s">
        <v>267</v>
      </c>
      <c r="C46" s="365">
        <f t="shared" si="7"/>
        <v>3548</v>
      </c>
      <c r="D46" s="366">
        <v>96</v>
      </c>
      <c r="E46" s="368">
        <v>280</v>
      </c>
      <c r="F46" s="368">
        <v>347</v>
      </c>
      <c r="G46" s="368">
        <v>798</v>
      </c>
      <c r="H46" s="368">
        <v>646</v>
      </c>
      <c r="I46" s="368">
        <v>484</v>
      </c>
      <c r="J46" s="368">
        <v>552</v>
      </c>
      <c r="K46" s="366">
        <v>441</v>
      </c>
      <c r="L46" s="369">
        <v>20864</v>
      </c>
      <c r="M46" s="370">
        <f t="shared" si="8"/>
        <v>16.5</v>
      </c>
    </row>
    <row r="47" spans="2:14" s="38" customFormat="1" ht="15" customHeight="1">
      <c r="B47" s="164" t="s">
        <v>268</v>
      </c>
      <c r="C47" s="365">
        <f t="shared" si="7"/>
        <v>3656</v>
      </c>
      <c r="D47" s="366">
        <v>98</v>
      </c>
      <c r="E47" s="368">
        <v>323</v>
      </c>
      <c r="F47" s="368">
        <v>340</v>
      </c>
      <c r="G47" s="368">
        <v>852</v>
      </c>
      <c r="H47" s="368">
        <v>611</v>
      </c>
      <c r="I47" s="368">
        <v>490</v>
      </c>
      <c r="J47" s="368">
        <v>616</v>
      </c>
      <c r="K47" s="366">
        <v>424</v>
      </c>
      <c r="L47" s="369">
        <v>21255</v>
      </c>
      <c r="M47" s="370">
        <f t="shared" si="8"/>
        <v>16.7</v>
      </c>
    </row>
    <row r="48" spans="2:14" s="38" customFormat="1" ht="15" customHeight="1">
      <c r="B48" s="164" t="s">
        <v>269</v>
      </c>
      <c r="C48" s="365">
        <f t="shared" si="7"/>
        <v>3846</v>
      </c>
      <c r="D48" s="366">
        <v>95</v>
      </c>
      <c r="E48" s="368">
        <v>376</v>
      </c>
      <c r="F48" s="368">
        <v>356</v>
      </c>
      <c r="G48" s="368">
        <v>927</v>
      </c>
      <c r="H48" s="368">
        <v>600</v>
      </c>
      <c r="I48" s="368">
        <v>485</v>
      </c>
      <c r="J48" s="368">
        <v>672</v>
      </c>
      <c r="K48" s="366">
        <v>430</v>
      </c>
      <c r="L48" s="369">
        <v>22029</v>
      </c>
      <c r="M48" s="370">
        <f t="shared" si="8"/>
        <v>17</v>
      </c>
    </row>
    <row r="49" spans="2:14" s="38" customFormat="1" ht="15" customHeight="1">
      <c r="B49" s="164" t="s">
        <v>270</v>
      </c>
      <c r="C49" s="365">
        <f t="shared" si="7"/>
        <v>3981</v>
      </c>
      <c r="D49" s="366">
        <v>78</v>
      </c>
      <c r="E49" s="368">
        <v>441</v>
      </c>
      <c r="F49" s="368">
        <v>355</v>
      </c>
      <c r="G49" s="368">
        <v>962</v>
      </c>
      <c r="H49" s="368">
        <v>630</v>
      </c>
      <c r="I49" s="368">
        <v>507</v>
      </c>
      <c r="J49" s="368">
        <v>667</v>
      </c>
      <c r="K49" s="366">
        <v>419</v>
      </c>
      <c r="L49" s="369">
        <v>22869</v>
      </c>
      <c r="M49" s="370">
        <f t="shared" si="8"/>
        <v>17.100000000000001</v>
      </c>
    </row>
    <row r="50" spans="2:14" s="38" customFormat="1" ht="15" customHeight="1">
      <c r="B50" s="164" t="s">
        <v>271</v>
      </c>
      <c r="C50" s="365">
        <f t="shared" si="7"/>
        <v>4193</v>
      </c>
      <c r="D50" s="366">
        <v>77</v>
      </c>
      <c r="E50" s="368">
        <v>437</v>
      </c>
      <c r="F50" s="368">
        <v>395</v>
      </c>
      <c r="G50" s="368">
        <v>1055</v>
      </c>
      <c r="H50" s="368">
        <v>651</v>
      </c>
      <c r="I50" s="368">
        <v>499</v>
      </c>
      <c r="J50" s="368">
        <v>707</v>
      </c>
      <c r="K50" s="366">
        <v>449</v>
      </c>
      <c r="L50" s="369">
        <v>23612</v>
      </c>
      <c r="M50" s="370">
        <f t="shared" si="8"/>
        <v>17.399999999999999</v>
      </c>
    </row>
    <row r="51" spans="2:14" s="38" customFormat="1" ht="15" customHeight="1">
      <c r="B51" s="164" t="s">
        <v>272</v>
      </c>
      <c r="C51" s="365">
        <f t="shared" si="7"/>
        <v>4272</v>
      </c>
      <c r="D51" s="366">
        <v>77</v>
      </c>
      <c r="E51" s="368">
        <v>465</v>
      </c>
      <c r="F51" s="368">
        <v>394</v>
      </c>
      <c r="G51" s="368">
        <v>1123</v>
      </c>
      <c r="H51" s="368">
        <v>634</v>
      </c>
      <c r="I51" s="368">
        <v>487</v>
      </c>
      <c r="J51" s="368">
        <v>723</v>
      </c>
      <c r="K51" s="366">
        <v>446</v>
      </c>
      <c r="L51" s="369">
        <v>24204</v>
      </c>
      <c r="M51" s="370">
        <f t="shared" si="8"/>
        <v>17.3</v>
      </c>
    </row>
    <row r="52" spans="2:14" s="38" customFormat="1" ht="15" customHeight="1">
      <c r="B52" s="164" t="s">
        <v>273</v>
      </c>
      <c r="C52" s="365">
        <f t="shared" si="7"/>
        <v>4301</v>
      </c>
      <c r="D52" s="366">
        <v>76</v>
      </c>
      <c r="E52" s="368">
        <v>485</v>
      </c>
      <c r="F52" s="368">
        <v>411</v>
      </c>
      <c r="G52" s="368">
        <v>1101</v>
      </c>
      <c r="H52" s="368">
        <v>642</v>
      </c>
      <c r="I52" s="368">
        <v>512</v>
      </c>
      <c r="J52" s="368">
        <v>704</v>
      </c>
      <c r="K52" s="366">
        <v>446</v>
      </c>
      <c r="L52" s="369">
        <v>24650</v>
      </c>
      <c r="M52" s="370">
        <f t="shared" si="8"/>
        <v>17.100000000000001</v>
      </c>
    </row>
    <row r="53" spans="2:14" s="38" customFormat="1" ht="15" customHeight="1">
      <c r="B53" s="164" t="s">
        <v>274</v>
      </c>
      <c r="C53" s="365">
        <f t="shared" si="7"/>
        <v>4205</v>
      </c>
      <c r="D53" s="366">
        <v>71</v>
      </c>
      <c r="E53" s="368">
        <v>378</v>
      </c>
      <c r="F53" s="368">
        <v>355</v>
      </c>
      <c r="G53" s="368">
        <v>1138</v>
      </c>
      <c r="H53" s="368">
        <v>632</v>
      </c>
      <c r="I53" s="368">
        <v>529</v>
      </c>
      <c r="J53" s="368">
        <v>724</v>
      </c>
      <c r="K53" s="366">
        <v>449</v>
      </c>
      <c r="L53" s="369">
        <v>25015</v>
      </c>
      <c r="M53" s="370">
        <f t="shared" si="8"/>
        <v>16.5</v>
      </c>
    </row>
    <row r="54" spans="2:14" s="38" customFormat="1" ht="15" customHeight="1">
      <c r="B54" s="164" t="s">
        <v>275</v>
      </c>
      <c r="C54" s="365">
        <f>SUM(E54:K54)</f>
        <v>4287</v>
      </c>
      <c r="D54" s="366">
        <v>69</v>
      </c>
      <c r="E54" s="368">
        <v>424</v>
      </c>
      <c r="F54" s="368">
        <v>343</v>
      </c>
      <c r="G54" s="368">
        <v>1155</v>
      </c>
      <c r="H54" s="368">
        <v>659</v>
      </c>
      <c r="I54" s="368">
        <v>542</v>
      </c>
      <c r="J54" s="368">
        <v>734</v>
      </c>
      <c r="K54" s="366">
        <v>430</v>
      </c>
      <c r="L54" s="369">
        <v>25386</v>
      </c>
      <c r="M54" s="370">
        <f>ROUND((C54-D54)/L54*100,1)</f>
        <v>16.600000000000001</v>
      </c>
    </row>
    <row r="55" spans="2:14" s="38" customFormat="1" ht="15" customHeight="1">
      <c r="B55" s="164" t="s">
        <v>276</v>
      </c>
      <c r="C55" s="365">
        <f t="shared" si="7"/>
        <v>4362</v>
      </c>
      <c r="D55" s="366">
        <v>66</v>
      </c>
      <c r="E55" s="368">
        <v>469</v>
      </c>
      <c r="F55" s="368">
        <v>328</v>
      </c>
      <c r="G55" s="368">
        <v>1216</v>
      </c>
      <c r="H55" s="368">
        <v>627</v>
      </c>
      <c r="I55" s="368">
        <v>522</v>
      </c>
      <c r="J55" s="368">
        <v>759</v>
      </c>
      <c r="K55" s="366">
        <v>441</v>
      </c>
      <c r="L55" s="369">
        <v>25658</v>
      </c>
      <c r="M55" s="370">
        <f t="shared" si="8"/>
        <v>16.7</v>
      </c>
    </row>
    <row r="56" spans="2:14" s="38" customFormat="1" ht="15" customHeight="1">
      <c r="B56" s="164" t="s">
        <v>277</v>
      </c>
      <c r="C56" s="365">
        <f t="shared" si="7"/>
        <v>4413</v>
      </c>
      <c r="D56" s="366">
        <v>70</v>
      </c>
      <c r="E56" s="368">
        <v>480</v>
      </c>
      <c r="F56" s="368">
        <v>330</v>
      </c>
      <c r="G56" s="368">
        <v>1276</v>
      </c>
      <c r="H56" s="368">
        <v>646</v>
      </c>
      <c r="I56" s="368">
        <v>494</v>
      </c>
      <c r="J56" s="368">
        <v>752</v>
      </c>
      <c r="K56" s="366">
        <v>435</v>
      </c>
      <c r="L56" s="369">
        <v>25913</v>
      </c>
      <c r="M56" s="370">
        <f t="shared" si="8"/>
        <v>16.8</v>
      </c>
    </row>
    <row r="57" spans="2:14" s="38" customFormat="1" ht="15" customHeight="1">
      <c r="B57" s="164" t="s">
        <v>278</v>
      </c>
      <c r="C57" s="365">
        <f t="shared" si="7"/>
        <v>4397</v>
      </c>
      <c r="D57" s="366">
        <v>80</v>
      </c>
      <c r="E57" s="368">
        <v>533</v>
      </c>
      <c r="F57" s="368">
        <v>318</v>
      </c>
      <c r="G57" s="368">
        <v>1269</v>
      </c>
      <c r="H57" s="368">
        <v>596</v>
      </c>
      <c r="I57" s="368">
        <v>513</v>
      </c>
      <c r="J57" s="368">
        <v>735</v>
      </c>
      <c r="K57" s="366">
        <v>433</v>
      </c>
      <c r="L57" s="369">
        <v>25967</v>
      </c>
      <c r="M57" s="370">
        <f t="shared" si="8"/>
        <v>16.600000000000001</v>
      </c>
    </row>
    <row r="58" spans="2:14" s="38" customFormat="1" ht="15" customHeight="1">
      <c r="B58" s="164" t="s">
        <v>279</v>
      </c>
      <c r="C58" s="365">
        <f t="shared" si="7"/>
        <v>4430</v>
      </c>
      <c r="D58" s="366">
        <v>80</v>
      </c>
      <c r="E58" s="368">
        <v>607</v>
      </c>
      <c r="F58" s="368">
        <v>319</v>
      </c>
      <c r="G58" s="368">
        <v>1264</v>
      </c>
      <c r="H58" s="368">
        <v>593</v>
      </c>
      <c r="I58" s="368">
        <v>501</v>
      </c>
      <c r="J58" s="368">
        <v>700</v>
      </c>
      <c r="K58" s="366">
        <v>446</v>
      </c>
      <c r="L58" s="369">
        <v>26047</v>
      </c>
      <c r="M58" s="370">
        <f t="shared" si="8"/>
        <v>16.7</v>
      </c>
    </row>
    <row r="59" spans="2:14" s="38" customFormat="1" ht="15" customHeight="1">
      <c r="B59" s="164" t="s">
        <v>280</v>
      </c>
      <c r="C59" s="365">
        <f t="shared" si="7"/>
        <v>4520</v>
      </c>
      <c r="D59" s="366">
        <v>81</v>
      </c>
      <c r="E59" s="368">
        <v>602</v>
      </c>
      <c r="F59" s="368">
        <v>352</v>
      </c>
      <c r="G59" s="368">
        <v>1314</v>
      </c>
      <c r="H59" s="368">
        <v>596</v>
      </c>
      <c r="I59" s="368">
        <v>527</v>
      </c>
      <c r="J59" s="368">
        <v>682</v>
      </c>
      <c r="K59" s="366">
        <v>447</v>
      </c>
      <c r="L59" s="369">
        <v>26135</v>
      </c>
      <c r="M59" s="370">
        <f t="shared" si="8"/>
        <v>17</v>
      </c>
    </row>
    <row r="60" spans="2:14" s="38" customFormat="1" ht="15" customHeight="1">
      <c r="B60" s="164" t="s">
        <v>281</v>
      </c>
      <c r="C60" s="365">
        <f t="shared" si="7"/>
        <v>4583</v>
      </c>
      <c r="D60" s="366">
        <v>73</v>
      </c>
      <c r="E60" s="368">
        <v>599</v>
      </c>
      <c r="F60" s="368">
        <v>387</v>
      </c>
      <c r="G60" s="368">
        <v>1318</v>
      </c>
      <c r="H60" s="368">
        <v>623</v>
      </c>
      <c r="I60" s="368">
        <v>539</v>
      </c>
      <c r="J60" s="368">
        <v>704</v>
      </c>
      <c r="K60" s="366">
        <v>413</v>
      </c>
      <c r="L60" s="369">
        <v>26158</v>
      </c>
      <c r="M60" s="370">
        <f t="shared" si="8"/>
        <v>17.2</v>
      </c>
    </row>
    <row r="61" spans="2:14" s="38" customFormat="1" ht="15" customHeight="1">
      <c r="B61" s="27" t="s">
        <v>282</v>
      </c>
      <c r="C61" s="379"/>
      <c r="D61" s="379"/>
      <c r="E61" s="379"/>
      <c r="F61" s="379"/>
      <c r="G61" s="379"/>
      <c r="H61" s="379"/>
      <c r="I61" s="379"/>
      <c r="J61" s="379"/>
      <c r="K61" s="379"/>
      <c r="L61" s="379"/>
      <c r="M61" s="380"/>
    </row>
    <row r="62" spans="2:14" s="38" customFormat="1" ht="15" customHeight="1">
      <c r="B62" s="27" t="s">
        <v>283</v>
      </c>
      <c r="C62" s="379"/>
      <c r="D62" s="379"/>
      <c r="E62" s="379"/>
      <c r="F62" s="379"/>
      <c r="G62" s="379"/>
      <c r="H62" s="379"/>
      <c r="I62" s="379"/>
      <c r="J62" s="379"/>
      <c r="K62" s="379"/>
      <c r="L62" s="379"/>
      <c r="M62" s="379"/>
      <c r="N62" s="381"/>
    </row>
  </sheetData>
  <mergeCells count="17">
    <mergeCell ref="L40:L41"/>
    <mergeCell ref="I4:I6"/>
    <mergeCell ref="J4:J6"/>
    <mergeCell ref="K5:K6"/>
    <mergeCell ref="B39:B41"/>
    <mergeCell ref="C39:D39"/>
    <mergeCell ref="G39:G41"/>
    <mergeCell ref="H39:H41"/>
    <mergeCell ref="I39:I41"/>
    <mergeCell ref="J39:J41"/>
    <mergeCell ref="K39:K41"/>
    <mergeCell ref="B4:B6"/>
    <mergeCell ref="C4:D4"/>
    <mergeCell ref="E4:E6"/>
    <mergeCell ref="F4:F6"/>
    <mergeCell ref="G4:G6"/>
    <mergeCell ref="H4:H6"/>
  </mergeCells>
  <phoneticPr fontId="4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&amp;R&amp;"ＭＳ Ｐゴシック,標準"14.厚      生</oddHeader>
    <oddFooter>&amp;C&amp;"ＭＳ Ｐゴシック,標準"-92-</oddFooter>
  </headerFooter>
  <colBreaks count="1" manualBreakCount="1">
    <brk id="1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12F3D-1771-40DD-8B6D-FA23A5BDBD03}">
  <dimension ref="A1:M104"/>
  <sheetViews>
    <sheetView showGridLines="0" zoomScaleNormal="100" zoomScaleSheetLayoutView="100" zoomScalePageLayoutView="85" workbookViewId="0">
      <pane ySplit="40" topLeftCell="A41" activePane="bottomLeft" state="frozen"/>
      <selection pane="bottomLeft" activeCell="F102" sqref="F102"/>
    </sheetView>
  </sheetViews>
  <sheetFormatPr defaultColWidth="8" defaultRowHeight="11.25"/>
  <cols>
    <col min="1" max="1" width="1.625" style="37" customWidth="1"/>
    <col min="2" max="2" width="9.875" style="37" customWidth="1"/>
    <col min="3" max="13" width="7.375" style="37" customWidth="1"/>
    <col min="14" max="16384" width="8" style="37"/>
  </cols>
  <sheetData>
    <row r="1" spans="1:13" ht="30" customHeight="1">
      <c r="A1" s="1" t="s">
        <v>284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7.5" customHeight="1">
      <c r="A2" s="1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22.5" customHeight="1">
      <c r="B3" s="67" t="s">
        <v>285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 t="s">
        <v>286</v>
      </c>
    </row>
    <row r="4" spans="1:13" ht="15" customHeight="1">
      <c r="B4" s="382" t="s">
        <v>241</v>
      </c>
      <c r="C4" s="383" t="s">
        <v>287</v>
      </c>
      <c r="D4" s="383" t="s">
        <v>288</v>
      </c>
      <c r="E4" s="55" t="s">
        <v>289</v>
      </c>
      <c r="F4" s="133"/>
      <c r="G4" s="133"/>
      <c r="H4" s="133"/>
      <c r="I4" s="133"/>
      <c r="J4" s="133"/>
      <c r="K4" s="133"/>
      <c r="L4" s="133"/>
      <c r="M4" s="384"/>
    </row>
    <row r="5" spans="1:13" s="36" customFormat="1" ht="15" customHeight="1">
      <c r="B5" s="385"/>
      <c r="C5" s="102"/>
      <c r="D5" s="102"/>
      <c r="E5" s="386" t="s">
        <v>290</v>
      </c>
      <c r="F5" s="387" t="s">
        <v>291</v>
      </c>
      <c r="G5" s="387" t="s">
        <v>292</v>
      </c>
      <c r="H5" s="387" t="s">
        <v>293</v>
      </c>
      <c r="I5" s="387" t="s">
        <v>294</v>
      </c>
      <c r="J5" s="387" t="s">
        <v>295</v>
      </c>
      <c r="K5" s="387" t="s">
        <v>296</v>
      </c>
      <c r="L5" s="387" t="s">
        <v>297</v>
      </c>
      <c r="M5" s="388" t="s">
        <v>298</v>
      </c>
    </row>
    <row r="6" spans="1:13" s="38" customFormat="1" ht="15.75" hidden="1" customHeight="1">
      <c r="B6" s="16" t="s">
        <v>299</v>
      </c>
      <c r="C6" s="389">
        <f t="shared" ref="C6:M6" si="0">SUM(C7:C10)</f>
        <v>74</v>
      </c>
      <c r="D6" s="389">
        <f t="shared" si="0"/>
        <v>83</v>
      </c>
      <c r="E6" s="390">
        <f t="shared" si="0"/>
        <v>173</v>
      </c>
      <c r="F6" s="391">
        <f t="shared" si="0"/>
        <v>74</v>
      </c>
      <c r="G6" s="391">
        <f t="shared" si="0"/>
        <v>29</v>
      </c>
      <c r="H6" s="391">
        <f t="shared" si="0"/>
        <v>0</v>
      </c>
      <c r="I6" s="391">
        <f t="shared" si="0"/>
        <v>0</v>
      </c>
      <c r="J6" s="391">
        <f t="shared" si="0"/>
        <v>70</v>
      </c>
      <c r="K6" s="391">
        <f t="shared" si="0"/>
        <v>0</v>
      </c>
      <c r="L6" s="391">
        <f t="shared" si="0"/>
        <v>0</v>
      </c>
      <c r="M6" s="392">
        <f t="shared" si="0"/>
        <v>0</v>
      </c>
    </row>
    <row r="7" spans="1:13" ht="15" hidden="1" customHeight="1">
      <c r="B7" s="393" t="s">
        <v>10</v>
      </c>
      <c r="C7" s="394">
        <v>25</v>
      </c>
      <c r="D7" s="394">
        <v>26</v>
      </c>
      <c r="E7" s="395">
        <f>SUM(F7:M7)</f>
        <v>57</v>
      </c>
      <c r="F7" s="396">
        <v>25</v>
      </c>
      <c r="G7" s="396">
        <v>10</v>
      </c>
      <c r="H7" s="397">
        <v>0</v>
      </c>
      <c r="I7" s="397">
        <v>0</v>
      </c>
      <c r="J7" s="397">
        <v>22</v>
      </c>
      <c r="K7" s="397">
        <v>0</v>
      </c>
      <c r="L7" s="397">
        <v>0</v>
      </c>
      <c r="M7" s="398">
        <v>0</v>
      </c>
    </row>
    <row r="8" spans="1:13" ht="15" hidden="1" customHeight="1">
      <c r="B8" s="393" t="s">
        <v>11</v>
      </c>
      <c r="C8" s="394">
        <v>32</v>
      </c>
      <c r="D8" s="394">
        <v>36</v>
      </c>
      <c r="E8" s="395">
        <f>SUM(F8:M8)</f>
        <v>74</v>
      </c>
      <c r="F8" s="396">
        <v>32</v>
      </c>
      <c r="G8" s="396">
        <v>12</v>
      </c>
      <c r="H8" s="397">
        <v>0</v>
      </c>
      <c r="I8" s="397">
        <v>0</v>
      </c>
      <c r="J8" s="397">
        <v>30</v>
      </c>
      <c r="K8" s="397">
        <v>0</v>
      </c>
      <c r="L8" s="397">
        <v>0</v>
      </c>
      <c r="M8" s="398">
        <v>0</v>
      </c>
    </row>
    <row r="9" spans="1:13" ht="15" hidden="1" customHeight="1">
      <c r="B9" s="393" t="s">
        <v>12</v>
      </c>
      <c r="C9" s="394">
        <v>14</v>
      </c>
      <c r="D9" s="394">
        <v>16</v>
      </c>
      <c r="E9" s="395">
        <f>SUM(F9:M9)</f>
        <v>31</v>
      </c>
      <c r="F9" s="396">
        <v>13</v>
      </c>
      <c r="G9" s="396">
        <v>4</v>
      </c>
      <c r="H9" s="397">
        <v>0</v>
      </c>
      <c r="I9" s="397">
        <v>0</v>
      </c>
      <c r="J9" s="397">
        <v>14</v>
      </c>
      <c r="K9" s="397">
        <v>0</v>
      </c>
      <c r="L9" s="397">
        <v>0</v>
      </c>
      <c r="M9" s="398">
        <v>0</v>
      </c>
    </row>
    <row r="10" spans="1:13" ht="15" hidden="1" customHeight="1">
      <c r="B10" s="393" t="s">
        <v>13</v>
      </c>
      <c r="C10" s="394">
        <v>3</v>
      </c>
      <c r="D10" s="394">
        <v>5</v>
      </c>
      <c r="E10" s="395">
        <f>SUM(F10:M10)</f>
        <v>11</v>
      </c>
      <c r="F10" s="396">
        <v>4</v>
      </c>
      <c r="G10" s="396">
        <v>3</v>
      </c>
      <c r="H10" s="397">
        <v>0</v>
      </c>
      <c r="I10" s="397">
        <v>0</v>
      </c>
      <c r="J10" s="397">
        <v>4</v>
      </c>
      <c r="K10" s="397">
        <v>0</v>
      </c>
      <c r="L10" s="397">
        <v>0</v>
      </c>
      <c r="M10" s="398">
        <v>0</v>
      </c>
    </row>
    <row r="11" spans="1:13" s="38" customFormat="1" ht="15.75" hidden="1" customHeight="1">
      <c r="B11" s="16" t="s">
        <v>300</v>
      </c>
      <c r="C11" s="389">
        <f t="shared" ref="C11:M11" si="1">SUM(C12:C15)</f>
        <v>76</v>
      </c>
      <c r="D11" s="389">
        <f t="shared" si="1"/>
        <v>83</v>
      </c>
      <c r="E11" s="390">
        <f t="shared" si="1"/>
        <v>186</v>
      </c>
      <c r="F11" s="391">
        <f t="shared" si="1"/>
        <v>74</v>
      </c>
      <c r="G11" s="391">
        <f t="shared" si="1"/>
        <v>31</v>
      </c>
      <c r="H11" s="391">
        <f t="shared" si="1"/>
        <v>1</v>
      </c>
      <c r="I11" s="391">
        <f t="shared" si="1"/>
        <v>11</v>
      </c>
      <c r="J11" s="391">
        <f t="shared" si="1"/>
        <v>69</v>
      </c>
      <c r="K11" s="391">
        <f t="shared" si="1"/>
        <v>0</v>
      </c>
      <c r="L11" s="391">
        <f t="shared" si="1"/>
        <v>0</v>
      </c>
      <c r="M11" s="392">
        <f t="shared" si="1"/>
        <v>0</v>
      </c>
    </row>
    <row r="12" spans="1:13" ht="15" hidden="1" customHeight="1">
      <c r="B12" s="393" t="s">
        <v>10</v>
      </c>
      <c r="C12" s="394">
        <v>26</v>
      </c>
      <c r="D12" s="394">
        <v>27</v>
      </c>
      <c r="E12" s="395">
        <f>SUM(F12:M12)</f>
        <v>62</v>
      </c>
      <c r="F12" s="396">
        <v>25</v>
      </c>
      <c r="G12" s="396">
        <v>10</v>
      </c>
      <c r="H12" s="397">
        <v>0</v>
      </c>
      <c r="I12" s="397">
        <v>2</v>
      </c>
      <c r="J12" s="397">
        <v>25</v>
      </c>
      <c r="K12" s="397">
        <v>0</v>
      </c>
      <c r="L12" s="397">
        <v>0</v>
      </c>
      <c r="M12" s="398">
        <v>0</v>
      </c>
    </row>
    <row r="13" spans="1:13" ht="15" hidden="1" customHeight="1">
      <c r="B13" s="393" t="s">
        <v>11</v>
      </c>
      <c r="C13" s="394">
        <v>32</v>
      </c>
      <c r="D13" s="394">
        <v>34</v>
      </c>
      <c r="E13" s="395">
        <f>SUM(F13:M13)</f>
        <v>77</v>
      </c>
      <c r="F13" s="396">
        <v>31</v>
      </c>
      <c r="G13" s="396">
        <v>13</v>
      </c>
      <c r="H13" s="397">
        <v>1</v>
      </c>
      <c r="I13" s="397">
        <v>6</v>
      </c>
      <c r="J13" s="397">
        <v>26</v>
      </c>
      <c r="K13" s="397">
        <v>0</v>
      </c>
      <c r="L13" s="397">
        <v>0</v>
      </c>
      <c r="M13" s="398">
        <v>0</v>
      </c>
    </row>
    <row r="14" spans="1:13" ht="15" hidden="1" customHeight="1">
      <c r="B14" s="393" t="s">
        <v>12</v>
      </c>
      <c r="C14" s="394">
        <v>16</v>
      </c>
      <c r="D14" s="394">
        <v>18</v>
      </c>
      <c r="E14" s="395">
        <f>SUM(F14:M14)</f>
        <v>36</v>
      </c>
      <c r="F14" s="396">
        <v>14</v>
      </c>
      <c r="G14" s="396">
        <v>5</v>
      </c>
      <c r="H14" s="397">
        <v>0</v>
      </c>
      <c r="I14" s="397">
        <v>2</v>
      </c>
      <c r="J14" s="397">
        <v>15</v>
      </c>
      <c r="K14" s="397">
        <v>0</v>
      </c>
      <c r="L14" s="397">
        <v>0</v>
      </c>
      <c r="M14" s="398">
        <v>0</v>
      </c>
    </row>
    <row r="15" spans="1:13" ht="15" hidden="1" customHeight="1">
      <c r="B15" s="393" t="s">
        <v>13</v>
      </c>
      <c r="C15" s="394">
        <v>2</v>
      </c>
      <c r="D15" s="394">
        <v>4</v>
      </c>
      <c r="E15" s="395">
        <f>SUM(F15:M15)</f>
        <v>11</v>
      </c>
      <c r="F15" s="396">
        <v>4</v>
      </c>
      <c r="G15" s="396">
        <v>3</v>
      </c>
      <c r="H15" s="397">
        <v>0</v>
      </c>
      <c r="I15" s="397">
        <v>1</v>
      </c>
      <c r="J15" s="397">
        <v>3</v>
      </c>
      <c r="K15" s="397">
        <v>0</v>
      </c>
      <c r="L15" s="397">
        <v>0</v>
      </c>
      <c r="M15" s="398">
        <v>0</v>
      </c>
    </row>
    <row r="16" spans="1:13" s="38" customFormat="1" ht="15.75" hidden="1" customHeight="1">
      <c r="B16" s="16" t="s">
        <v>301</v>
      </c>
      <c r="C16" s="389">
        <f t="shared" ref="C16:M16" si="2">SUM(C17:C20)</f>
        <v>92</v>
      </c>
      <c r="D16" s="389">
        <f t="shared" si="2"/>
        <v>104</v>
      </c>
      <c r="E16" s="390">
        <f t="shared" si="2"/>
        <v>245</v>
      </c>
      <c r="F16" s="391">
        <f t="shared" si="2"/>
        <v>94</v>
      </c>
      <c r="G16" s="391">
        <f t="shared" si="2"/>
        <v>44</v>
      </c>
      <c r="H16" s="391">
        <f t="shared" si="2"/>
        <v>2</v>
      </c>
      <c r="I16" s="391">
        <f t="shared" si="2"/>
        <v>17</v>
      </c>
      <c r="J16" s="391">
        <f t="shared" si="2"/>
        <v>88</v>
      </c>
      <c r="K16" s="391">
        <f t="shared" si="2"/>
        <v>0</v>
      </c>
      <c r="L16" s="391">
        <f t="shared" si="2"/>
        <v>0</v>
      </c>
      <c r="M16" s="392">
        <f t="shared" si="2"/>
        <v>0</v>
      </c>
    </row>
    <row r="17" spans="2:13" ht="15" hidden="1" customHeight="1">
      <c r="B17" s="393" t="s">
        <v>10</v>
      </c>
      <c r="C17" s="394">
        <v>31</v>
      </c>
      <c r="D17" s="394">
        <v>33</v>
      </c>
      <c r="E17" s="395">
        <f>SUM(F17:M17)</f>
        <v>75</v>
      </c>
      <c r="F17" s="396">
        <v>30</v>
      </c>
      <c r="G17" s="396">
        <v>13</v>
      </c>
      <c r="H17" s="397">
        <v>1</v>
      </c>
      <c r="I17" s="397">
        <v>3</v>
      </c>
      <c r="J17" s="397">
        <v>28</v>
      </c>
      <c r="K17" s="397">
        <v>0</v>
      </c>
      <c r="L17" s="397">
        <v>0</v>
      </c>
      <c r="M17" s="398">
        <v>0</v>
      </c>
    </row>
    <row r="18" spans="2:13" ht="15" hidden="1" customHeight="1">
      <c r="B18" s="393" t="s">
        <v>11</v>
      </c>
      <c r="C18" s="394">
        <v>34</v>
      </c>
      <c r="D18" s="394">
        <v>39</v>
      </c>
      <c r="E18" s="395">
        <f>SUM(F18:M18)</f>
        <v>93</v>
      </c>
      <c r="F18" s="396">
        <v>36</v>
      </c>
      <c r="G18" s="396">
        <v>16</v>
      </c>
      <c r="H18" s="397">
        <v>1</v>
      </c>
      <c r="I18" s="397">
        <v>7</v>
      </c>
      <c r="J18" s="397">
        <v>33</v>
      </c>
      <c r="K18" s="397">
        <v>0</v>
      </c>
      <c r="L18" s="397">
        <v>0</v>
      </c>
      <c r="M18" s="398">
        <v>0</v>
      </c>
    </row>
    <row r="19" spans="2:13" ht="15" hidden="1" customHeight="1">
      <c r="B19" s="393" t="s">
        <v>12</v>
      </c>
      <c r="C19" s="394">
        <v>25</v>
      </c>
      <c r="D19" s="394">
        <v>28</v>
      </c>
      <c r="E19" s="395">
        <f>SUM(F19:M19)</f>
        <v>66</v>
      </c>
      <c r="F19" s="396">
        <v>24</v>
      </c>
      <c r="G19" s="396">
        <v>11</v>
      </c>
      <c r="H19" s="397">
        <v>0</v>
      </c>
      <c r="I19" s="397">
        <v>7</v>
      </c>
      <c r="J19" s="397">
        <v>24</v>
      </c>
      <c r="K19" s="397">
        <v>0</v>
      </c>
      <c r="L19" s="397">
        <v>0</v>
      </c>
      <c r="M19" s="398">
        <v>0</v>
      </c>
    </row>
    <row r="20" spans="2:13" ht="15" hidden="1" customHeight="1">
      <c r="B20" s="393" t="s">
        <v>13</v>
      </c>
      <c r="C20" s="394">
        <v>2</v>
      </c>
      <c r="D20" s="394">
        <v>4</v>
      </c>
      <c r="E20" s="395">
        <f>SUM(F20:M20)</f>
        <v>11</v>
      </c>
      <c r="F20" s="396">
        <v>4</v>
      </c>
      <c r="G20" s="396">
        <v>4</v>
      </c>
      <c r="H20" s="397">
        <v>0</v>
      </c>
      <c r="I20" s="397">
        <v>0</v>
      </c>
      <c r="J20" s="397">
        <v>3</v>
      </c>
      <c r="K20" s="397">
        <v>0</v>
      </c>
      <c r="L20" s="397">
        <v>0</v>
      </c>
      <c r="M20" s="398">
        <v>0</v>
      </c>
    </row>
    <row r="21" spans="2:13" s="38" customFormat="1" ht="15.75" hidden="1" customHeight="1">
      <c r="B21" s="16" t="s">
        <v>302</v>
      </c>
      <c r="C21" s="389">
        <f t="shared" ref="C21:M21" si="3">SUM(C22:C25)</f>
        <v>90</v>
      </c>
      <c r="D21" s="389">
        <f t="shared" si="3"/>
        <v>103</v>
      </c>
      <c r="E21" s="390">
        <f t="shared" si="3"/>
        <v>230</v>
      </c>
      <c r="F21" s="391">
        <f t="shared" si="3"/>
        <v>91</v>
      </c>
      <c r="G21" s="391">
        <f t="shared" si="3"/>
        <v>41</v>
      </c>
      <c r="H21" s="391">
        <f t="shared" si="3"/>
        <v>2</v>
      </c>
      <c r="I21" s="391">
        <f t="shared" si="3"/>
        <v>12</v>
      </c>
      <c r="J21" s="391">
        <f t="shared" si="3"/>
        <v>84</v>
      </c>
      <c r="K21" s="391">
        <f t="shared" si="3"/>
        <v>0</v>
      </c>
      <c r="L21" s="391">
        <f t="shared" si="3"/>
        <v>0</v>
      </c>
      <c r="M21" s="392">
        <f t="shared" si="3"/>
        <v>0</v>
      </c>
    </row>
    <row r="22" spans="2:13" ht="15" hidden="1" customHeight="1">
      <c r="B22" s="393" t="s">
        <v>10</v>
      </c>
      <c r="C22" s="394">
        <v>28</v>
      </c>
      <c r="D22" s="394">
        <v>30</v>
      </c>
      <c r="E22" s="395">
        <f>SUM(F22:M22)</f>
        <v>66</v>
      </c>
      <c r="F22" s="396">
        <v>27</v>
      </c>
      <c r="G22" s="396">
        <v>12</v>
      </c>
      <c r="H22" s="397">
        <v>1</v>
      </c>
      <c r="I22" s="397">
        <v>2</v>
      </c>
      <c r="J22" s="397">
        <v>24</v>
      </c>
      <c r="K22" s="397">
        <v>0</v>
      </c>
      <c r="L22" s="397">
        <v>0</v>
      </c>
      <c r="M22" s="398">
        <v>0</v>
      </c>
    </row>
    <row r="23" spans="2:13" ht="15" hidden="1" customHeight="1">
      <c r="B23" s="393" t="s">
        <v>11</v>
      </c>
      <c r="C23" s="394">
        <v>34</v>
      </c>
      <c r="D23" s="394">
        <v>39</v>
      </c>
      <c r="E23" s="395">
        <f>SUM(F23:M23)</f>
        <v>90</v>
      </c>
      <c r="F23" s="396">
        <v>35</v>
      </c>
      <c r="G23" s="396">
        <v>15</v>
      </c>
      <c r="H23" s="397">
        <v>1</v>
      </c>
      <c r="I23" s="397">
        <v>5</v>
      </c>
      <c r="J23" s="397">
        <v>34</v>
      </c>
      <c r="K23" s="397">
        <v>0</v>
      </c>
      <c r="L23" s="397">
        <v>0</v>
      </c>
      <c r="M23" s="398">
        <v>0</v>
      </c>
    </row>
    <row r="24" spans="2:13" ht="15" hidden="1" customHeight="1">
      <c r="B24" s="393" t="s">
        <v>12</v>
      </c>
      <c r="C24" s="394">
        <v>26</v>
      </c>
      <c r="D24" s="394">
        <v>29</v>
      </c>
      <c r="E24" s="395">
        <f>SUM(F24:M24)</f>
        <v>61</v>
      </c>
      <c r="F24" s="396">
        <v>24</v>
      </c>
      <c r="G24" s="396">
        <v>10</v>
      </c>
      <c r="H24" s="397">
        <v>0</v>
      </c>
      <c r="I24" s="397">
        <v>5</v>
      </c>
      <c r="J24" s="397">
        <v>22</v>
      </c>
      <c r="K24" s="397">
        <v>0</v>
      </c>
      <c r="L24" s="397">
        <v>0</v>
      </c>
      <c r="M24" s="398">
        <v>0</v>
      </c>
    </row>
    <row r="25" spans="2:13" ht="15" hidden="1" customHeight="1">
      <c r="B25" s="393" t="s">
        <v>13</v>
      </c>
      <c r="C25" s="394">
        <v>2</v>
      </c>
      <c r="D25" s="394">
        <v>5</v>
      </c>
      <c r="E25" s="395">
        <f>SUM(F25:M25)</f>
        <v>13</v>
      </c>
      <c r="F25" s="396">
        <v>5</v>
      </c>
      <c r="G25" s="396">
        <v>4</v>
      </c>
      <c r="H25" s="397">
        <v>0</v>
      </c>
      <c r="I25" s="397">
        <v>0</v>
      </c>
      <c r="J25" s="397">
        <v>4</v>
      </c>
      <c r="K25" s="397">
        <v>0</v>
      </c>
      <c r="L25" s="397">
        <v>0</v>
      </c>
      <c r="M25" s="398">
        <v>0</v>
      </c>
    </row>
    <row r="26" spans="2:13" s="38" customFormat="1" ht="15.75" hidden="1" customHeight="1">
      <c r="B26" s="16" t="s">
        <v>303</v>
      </c>
      <c r="C26" s="389">
        <f t="shared" ref="C26:M26" si="4">SUM(C27:C30)</f>
        <v>87</v>
      </c>
      <c r="D26" s="389">
        <f t="shared" si="4"/>
        <v>100</v>
      </c>
      <c r="E26" s="390">
        <f t="shared" si="4"/>
        <v>238</v>
      </c>
      <c r="F26" s="391">
        <f t="shared" si="4"/>
        <v>89</v>
      </c>
      <c r="G26" s="391">
        <f t="shared" si="4"/>
        <v>43</v>
      </c>
      <c r="H26" s="391">
        <f t="shared" si="4"/>
        <v>1</v>
      </c>
      <c r="I26" s="391">
        <f t="shared" si="4"/>
        <v>14</v>
      </c>
      <c r="J26" s="391">
        <f t="shared" si="4"/>
        <v>91</v>
      </c>
      <c r="K26" s="391">
        <f t="shared" si="4"/>
        <v>0</v>
      </c>
      <c r="L26" s="391">
        <f t="shared" si="4"/>
        <v>0</v>
      </c>
      <c r="M26" s="392">
        <f t="shared" si="4"/>
        <v>0</v>
      </c>
    </row>
    <row r="27" spans="2:13" ht="15" hidden="1" customHeight="1">
      <c r="B27" s="393" t="s">
        <v>10</v>
      </c>
      <c r="C27" s="394">
        <v>29</v>
      </c>
      <c r="D27" s="394">
        <v>31</v>
      </c>
      <c r="E27" s="395">
        <f>SUM(F27:M27)</f>
        <v>73</v>
      </c>
      <c r="F27" s="396">
        <v>28</v>
      </c>
      <c r="G27" s="396">
        <v>14</v>
      </c>
      <c r="H27" s="397">
        <v>1</v>
      </c>
      <c r="I27" s="397">
        <v>3</v>
      </c>
      <c r="J27" s="397">
        <v>27</v>
      </c>
      <c r="K27" s="397">
        <v>0</v>
      </c>
      <c r="L27" s="397">
        <v>0</v>
      </c>
      <c r="M27" s="398">
        <v>0</v>
      </c>
    </row>
    <row r="28" spans="2:13" ht="15" hidden="1" customHeight="1">
      <c r="B28" s="393" t="s">
        <v>11</v>
      </c>
      <c r="C28" s="394">
        <v>34</v>
      </c>
      <c r="D28" s="394">
        <v>40</v>
      </c>
      <c r="E28" s="395">
        <f>SUM(F28:M28)</f>
        <v>92</v>
      </c>
      <c r="F28" s="396">
        <v>36</v>
      </c>
      <c r="G28" s="396">
        <v>16</v>
      </c>
      <c r="H28" s="397">
        <v>0</v>
      </c>
      <c r="I28" s="397">
        <v>5</v>
      </c>
      <c r="J28" s="397">
        <v>35</v>
      </c>
      <c r="K28" s="397">
        <v>0</v>
      </c>
      <c r="L28" s="397">
        <v>0</v>
      </c>
      <c r="M28" s="398">
        <v>0</v>
      </c>
    </row>
    <row r="29" spans="2:13" ht="15" hidden="1" customHeight="1">
      <c r="B29" s="393" t="s">
        <v>12</v>
      </c>
      <c r="C29" s="394">
        <v>22</v>
      </c>
      <c r="D29" s="394">
        <v>25</v>
      </c>
      <c r="E29" s="395">
        <f>SUM(F29:M29)</f>
        <v>60</v>
      </c>
      <c r="F29" s="396">
        <v>21</v>
      </c>
      <c r="G29" s="396">
        <v>9</v>
      </c>
      <c r="H29" s="397">
        <v>0</v>
      </c>
      <c r="I29" s="397">
        <v>5</v>
      </c>
      <c r="J29" s="397">
        <v>25</v>
      </c>
      <c r="K29" s="397">
        <v>0</v>
      </c>
      <c r="L29" s="397">
        <v>0</v>
      </c>
      <c r="M29" s="398">
        <v>0</v>
      </c>
    </row>
    <row r="30" spans="2:13" ht="15" hidden="1" customHeight="1">
      <c r="B30" s="393" t="s">
        <v>13</v>
      </c>
      <c r="C30" s="394">
        <v>2</v>
      </c>
      <c r="D30" s="394">
        <v>4</v>
      </c>
      <c r="E30" s="395">
        <f>SUM(F30:M30)</f>
        <v>13</v>
      </c>
      <c r="F30" s="396">
        <v>4</v>
      </c>
      <c r="G30" s="396">
        <v>4</v>
      </c>
      <c r="H30" s="397">
        <v>0</v>
      </c>
      <c r="I30" s="397">
        <v>1</v>
      </c>
      <c r="J30" s="397">
        <v>4</v>
      </c>
      <c r="K30" s="397">
        <v>0</v>
      </c>
      <c r="L30" s="397">
        <v>0</v>
      </c>
      <c r="M30" s="398">
        <v>0</v>
      </c>
    </row>
    <row r="31" spans="2:13" s="38" customFormat="1" ht="15.75" hidden="1" customHeight="1">
      <c r="B31" s="16" t="s">
        <v>304</v>
      </c>
      <c r="C31" s="389">
        <f>SUM(C32:C35)</f>
        <v>86</v>
      </c>
      <c r="D31" s="389">
        <f t="shared" ref="D31:M31" si="5">SUM(D32:D35)</f>
        <v>100</v>
      </c>
      <c r="E31" s="390">
        <f t="shared" si="5"/>
        <v>217</v>
      </c>
      <c r="F31" s="391">
        <f t="shared" si="5"/>
        <v>71</v>
      </c>
      <c r="G31" s="391">
        <f t="shared" si="5"/>
        <v>42</v>
      </c>
      <c r="H31" s="391">
        <f t="shared" si="5"/>
        <v>1</v>
      </c>
      <c r="I31" s="391">
        <f t="shared" si="5"/>
        <v>16</v>
      </c>
      <c r="J31" s="391">
        <f t="shared" si="5"/>
        <v>87</v>
      </c>
      <c r="K31" s="391">
        <f t="shared" si="5"/>
        <v>0</v>
      </c>
      <c r="L31" s="391">
        <f t="shared" si="5"/>
        <v>0</v>
      </c>
      <c r="M31" s="392">
        <f t="shared" si="5"/>
        <v>0</v>
      </c>
    </row>
    <row r="32" spans="2:13" ht="15" hidden="1" customHeight="1">
      <c r="B32" s="399" t="s">
        <v>10</v>
      </c>
      <c r="C32" s="394">
        <v>32</v>
      </c>
      <c r="D32" s="394">
        <v>37</v>
      </c>
      <c r="E32" s="395">
        <f>SUM(F32:M32)</f>
        <v>81</v>
      </c>
      <c r="F32" s="396">
        <v>26</v>
      </c>
      <c r="G32" s="396">
        <v>17</v>
      </c>
      <c r="H32" s="396">
        <v>1</v>
      </c>
      <c r="I32" s="396">
        <v>4</v>
      </c>
      <c r="J32" s="396">
        <v>33</v>
      </c>
      <c r="K32" s="396">
        <v>0</v>
      </c>
      <c r="L32" s="396">
        <v>0</v>
      </c>
      <c r="M32" s="398">
        <v>0</v>
      </c>
    </row>
    <row r="33" spans="2:13" ht="15" hidden="1" customHeight="1">
      <c r="B33" s="399" t="s">
        <v>11</v>
      </c>
      <c r="C33" s="394">
        <v>32</v>
      </c>
      <c r="D33" s="394">
        <v>34</v>
      </c>
      <c r="E33" s="395">
        <f>SUM(F33:M33)</f>
        <v>73</v>
      </c>
      <c r="F33" s="396">
        <v>25</v>
      </c>
      <c r="G33" s="396">
        <v>15</v>
      </c>
      <c r="H33" s="396">
        <v>0</v>
      </c>
      <c r="I33" s="396">
        <v>4</v>
      </c>
      <c r="J33" s="396">
        <v>29</v>
      </c>
      <c r="K33" s="396">
        <v>0</v>
      </c>
      <c r="L33" s="396">
        <v>0</v>
      </c>
      <c r="M33" s="398">
        <v>0</v>
      </c>
    </row>
    <row r="34" spans="2:13" ht="15" hidden="1" customHeight="1">
      <c r="B34" s="399" t="s">
        <v>12</v>
      </c>
      <c r="C34" s="394">
        <v>19</v>
      </c>
      <c r="D34" s="394">
        <v>22</v>
      </c>
      <c r="E34" s="395">
        <f>SUM(F34:M34)</f>
        <v>47</v>
      </c>
      <c r="F34" s="396">
        <v>15</v>
      </c>
      <c r="G34" s="396">
        <v>7</v>
      </c>
      <c r="H34" s="396">
        <v>0</v>
      </c>
      <c r="I34" s="396">
        <v>5</v>
      </c>
      <c r="J34" s="396">
        <v>20</v>
      </c>
      <c r="K34" s="396">
        <v>0</v>
      </c>
      <c r="L34" s="396">
        <v>0</v>
      </c>
      <c r="M34" s="398">
        <v>0</v>
      </c>
    </row>
    <row r="35" spans="2:13" ht="15" hidden="1" customHeight="1">
      <c r="B35" s="399" t="s">
        <v>13</v>
      </c>
      <c r="C35" s="394">
        <v>3</v>
      </c>
      <c r="D35" s="394">
        <v>7</v>
      </c>
      <c r="E35" s="395">
        <f>SUM(F35:M35)</f>
        <v>16</v>
      </c>
      <c r="F35" s="396">
        <v>5</v>
      </c>
      <c r="G35" s="396">
        <v>3</v>
      </c>
      <c r="H35" s="396">
        <v>0</v>
      </c>
      <c r="I35" s="396">
        <v>3</v>
      </c>
      <c r="J35" s="396">
        <v>5</v>
      </c>
      <c r="K35" s="396">
        <v>0</v>
      </c>
      <c r="L35" s="396">
        <v>0</v>
      </c>
      <c r="M35" s="398">
        <v>0</v>
      </c>
    </row>
    <row r="36" spans="2:13" s="38" customFormat="1" ht="15.75" hidden="1" customHeight="1">
      <c r="B36" s="400" t="s">
        <v>305</v>
      </c>
      <c r="C36" s="389">
        <v>90</v>
      </c>
      <c r="D36" s="389">
        <v>101</v>
      </c>
      <c r="E36" s="390">
        <f>SUM(F36:M36)</f>
        <v>234</v>
      </c>
      <c r="F36" s="391">
        <v>75</v>
      </c>
      <c r="G36" s="391">
        <v>49</v>
      </c>
      <c r="H36" s="391">
        <v>2</v>
      </c>
      <c r="I36" s="391">
        <v>20</v>
      </c>
      <c r="J36" s="391">
        <v>88</v>
      </c>
      <c r="K36" s="391">
        <v>0</v>
      </c>
      <c r="L36" s="391">
        <v>0</v>
      </c>
      <c r="M36" s="392">
        <v>0</v>
      </c>
    </row>
    <row r="37" spans="2:13" s="38" customFormat="1" ht="15.75" hidden="1" customHeight="1">
      <c r="B37" s="400" t="s">
        <v>306</v>
      </c>
      <c r="C37" s="389">
        <v>91</v>
      </c>
      <c r="D37" s="389">
        <v>103</v>
      </c>
      <c r="E37" s="390">
        <v>235</v>
      </c>
      <c r="F37" s="391">
        <v>79</v>
      </c>
      <c r="G37" s="391">
        <v>53</v>
      </c>
      <c r="H37" s="391">
        <v>3</v>
      </c>
      <c r="I37" s="391">
        <v>17</v>
      </c>
      <c r="J37" s="391">
        <v>83</v>
      </c>
      <c r="K37" s="391">
        <v>0</v>
      </c>
      <c r="L37" s="391">
        <v>0</v>
      </c>
      <c r="M37" s="392">
        <v>0</v>
      </c>
    </row>
    <row r="38" spans="2:13" s="38" customFormat="1" ht="15.75" hidden="1" customHeight="1">
      <c r="B38" s="400" t="s">
        <v>307</v>
      </c>
      <c r="C38" s="389">
        <v>96</v>
      </c>
      <c r="D38" s="389">
        <v>106</v>
      </c>
      <c r="E38" s="390">
        <v>241</v>
      </c>
      <c r="F38" s="391">
        <v>80</v>
      </c>
      <c r="G38" s="391">
        <v>56</v>
      </c>
      <c r="H38" s="391">
        <v>1</v>
      </c>
      <c r="I38" s="391">
        <v>19</v>
      </c>
      <c r="J38" s="391">
        <v>84</v>
      </c>
      <c r="K38" s="391">
        <v>0</v>
      </c>
      <c r="L38" s="391">
        <v>1</v>
      </c>
      <c r="M38" s="392">
        <v>0</v>
      </c>
    </row>
    <row r="39" spans="2:13" s="38" customFormat="1" ht="15.75" hidden="1" customHeight="1">
      <c r="B39" s="400" t="s">
        <v>308</v>
      </c>
      <c r="C39" s="389">
        <v>91</v>
      </c>
      <c r="D39" s="389">
        <v>104</v>
      </c>
      <c r="E39" s="390">
        <v>223</v>
      </c>
      <c r="F39" s="391">
        <v>74</v>
      </c>
      <c r="G39" s="391">
        <v>50</v>
      </c>
      <c r="H39" s="391">
        <v>1</v>
      </c>
      <c r="I39" s="391">
        <v>15</v>
      </c>
      <c r="J39" s="391">
        <v>82</v>
      </c>
      <c r="K39" s="391">
        <v>0</v>
      </c>
      <c r="L39" s="391">
        <v>1</v>
      </c>
      <c r="M39" s="392">
        <v>0</v>
      </c>
    </row>
    <row r="40" spans="2:13" s="38" customFormat="1" ht="15.75" hidden="1" customHeight="1">
      <c r="B40" s="400" t="s">
        <v>309</v>
      </c>
      <c r="C40" s="389">
        <v>111</v>
      </c>
      <c r="D40" s="389">
        <v>131</v>
      </c>
      <c r="E40" s="390">
        <v>293</v>
      </c>
      <c r="F40" s="391">
        <v>98</v>
      </c>
      <c r="G40" s="391">
        <v>66</v>
      </c>
      <c r="H40" s="391">
        <v>1</v>
      </c>
      <c r="I40" s="391">
        <v>21</v>
      </c>
      <c r="J40" s="391">
        <v>103</v>
      </c>
      <c r="K40" s="391">
        <v>0</v>
      </c>
      <c r="L40" s="391">
        <v>4</v>
      </c>
      <c r="M40" s="392">
        <v>0</v>
      </c>
    </row>
    <row r="41" spans="2:13" s="38" customFormat="1" ht="15.75" customHeight="1">
      <c r="B41" s="400" t="s">
        <v>310</v>
      </c>
      <c r="C41" s="389">
        <v>135</v>
      </c>
      <c r="D41" s="389">
        <v>171</v>
      </c>
      <c r="E41" s="390">
        <v>399</v>
      </c>
      <c r="F41" s="391">
        <v>135</v>
      </c>
      <c r="G41" s="391">
        <v>96</v>
      </c>
      <c r="H41" s="391">
        <v>8</v>
      </c>
      <c r="I41" s="391">
        <v>20</v>
      </c>
      <c r="J41" s="391">
        <v>134</v>
      </c>
      <c r="K41" s="391">
        <v>0</v>
      </c>
      <c r="L41" s="391">
        <v>6</v>
      </c>
      <c r="M41" s="392">
        <v>0</v>
      </c>
    </row>
    <row r="42" spans="2:13" s="38" customFormat="1" ht="15.75" customHeight="1">
      <c r="B42" s="400" t="s">
        <v>311</v>
      </c>
      <c r="C42" s="389">
        <v>150</v>
      </c>
      <c r="D42" s="389">
        <v>188</v>
      </c>
      <c r="E42" s="390">
        <v>436</v>
      </c>
      <c r="F42" s="391">
        <v>149</v>
      </c>
      <c r="G42" s="391">
        <v>104</v>
      </c>
      <c r="H42" s="391">
        <v>9</v>
      </c>
      <c r="I42" s="391">
        <v>23</v>
      </c>
      <c r="J42" s="391">
        <v>147</v>
      </c>
      <c r="K42" s="391">
        <v>0</v>
      </c>
      <c r="L42" s="391">
        <v>4</v>
      </c>
      <c r="M42" s="392">
        <v>0</v>
      </c>
    </row>
    <row r="43" spans="2:13" s="38" customFormat="1" ht="15.75" customHeight="1">
      <c r="B43" s="400" t="s">
        <v>312</v>
      </c>
      <c r="C43" s="389">
        <v>138</v>
      </c>
      <c r="D43" s="389">
        <v>163</v>
      </c>
      <c r="E43" s="390">
        <v>374</v>
      </c>
      <c r="F43" s="391">
        <v>127</v>
      </c>
      <c r="G43" s="391">
        <v>84</v>
      </c>
      <c r="H43" s="391">
        <v>4</v>
      </c>
      <c r="I43" s="391">
        <v>25</v>
      </c>
      <c r="J43" s="391">
        <v>133</v>
      </c>
      <c r="K43" s="391">
        <v>0</v>
      </c>
      <c r="L43" s="391">
        <v>1</v>
      </c>
      <c r="M43" s="392">
        <v>0</v>
      </c>
    </row>
    <row r="44" spans="2:13" s="38" customFormat="1" ht="15.75" customHeight="1">
      <c r="B44" s="16" t="s">
        <v>313</v>
      </c>
      <c r="C44" s="389">
        <f>SUM(C45:C48)</f>
        <v>139</v>
      </c>
      <c r="D44" s="389">
        <f t="shared" ref="D44:M44" si="6">SUM(D45:D48)</f>
        <v>169</v>
      </c>
      <c r="E44" s="401">
        <f t="shared" si="6"/>
        <v>382</v>
      </c>
      <c r="F44" s="391">
        <f t="shared" si="6"/>
        <v>134</v>
      </c>
      <c r="G44" s="391">
        <f t="shared" si="6"/>
        <v>86</v>
      </c>
      <c r="H44" s="391">
        <f t="shared" si="6"/>
        <v>3</v>
      </c>
      <c r="I44" s="391">
        <f t="shared" si="6"/>
        <v>27</v>
      </c>
      <c r="J44" s="391">
        <f t="shared" si="6"/>
        <v>129</v>
      </c>
      <c r="K44" s="391">
        <f t="shared" si="6"/>
        <v>0</v>
      </c>
      <c r="L44" s="391">
        <f t="shared" si="6"/>
        <v>1</v>
      </c>
      <c r="M44" s="392">
        <f t="shared" si="6"/>
        <v>2</v>
      </c>
    </row>
    <row r="45" spans="2:13" s="38" customFormat="1" ht="15.75" hidden="1" customHeight="1">
      <c r="B45" s="5" t="s">
        <v>10</v>
      </c>
      <c r="C45" s="7">
        <v>53</v>
      </c>
      <c r="D45" s="7">
        <v>58</v>
      </c>
      <c r="E45" s="402">
        <f>SUM(F45:M45)</f>
        <v>128</v>
      </c>
      <c r="F45" s="403">
        <v>45</v>
      </c>
      <c r="G45" s="403">
        <v>29</v>
      </c>
      <c r="H45" s="403">
        <v>0</v>
      </c>
      <c r="I45" s="403">
        <v>8</v>
      </c>
      <c r="J45" s="403">
        <v>46</v>
      </c>
      <c r="K45" s="403">
        <v>0</v>
      </c>
      <c r="L45" s="403">
        <v>0</v>
      </c>
      <c r="M45" s="21">
        <v>0</v>
      </c>
    </row>
    <row r="46" spans="2:13" s="38" customFormat="1" ht="15.75" hidden="1" customHeight="1">
      <c r="B46" s="5" t="s">
        <v>11</v>
      </c>
      <c r="C46" s="7">
        <v>53</v>
      </c>
      <c r="D46" s="7">
        <v>67</v>
      </c>
      <c r="E46" s="402">
        <f>SUM(F46:M46)</f>
        <v>161</v>
      </c>
      <c r="F46" s="403">
        <v>54</v>
      </c>
      <c r="G46" s="403">
        <v>39</v>
      </c>
      <c r="H46" s="403">
        <v>2</v>
      </c>
      <c r="I46" s="403">
        <v>12</v>
      </c>
      <c r="J46" s="403">
        <v>54</v>
      </c>
      <c r="K46" s="403">
        <v>0</v>
      </c>
      <c r="L46" s="403">
        <v>0</v>
      </c>
      <c r="M46" s="21">
        <v>0</v>
      </c>
    </row>
    <row r="47" spans="2:13" s="38" customFormat="1" ht="15.75" hidden="1" customHeight="1">
      <c r="B47" s="5" t="s">
        <v>12</v>
      </c>
      <c r="C47" s="7">
        <v>27</v>
      </c>
      <c r="D47" s="7">
        <v>37</v>
      </c>
      <c r="E47" s="402">
        <f>SUM(F47:M47)</f>
        <v>79</v>
      </c>
      <c r="F47" s="403">
        <v>31</v>
      </c>
      <c r="G47" s="403">
        <v>16</v>
      </c>
      <c r="H47" s="403">
        <v>1</v>
      </c>
      <c r="I47" s="403">
        <v>4</v>
      </c>
      <c r="J47" s="403">
        <v>24</v>
      </c>
      <c r="K47" s="403">
        <v>0</v>
      </c>
      <c r="L47" s="403">
        <v>1</v>
      </c>
      <c r="M47" s="21">
        <v>2</v>
      </c>
    </row>
    <row r="48" spans="2:13" s="38" customFormat="1" ht="15.75" hidden="1" customHeight="1">
      <c r="B48" s="8" t="s">
        <v>13</v>
      </c>
      <c r="C48" s="404">
        <v>6</v>
      </c>
      <c r="D48" s="404">
        <v>7</v>
      </c>
      <c r="E48" s="405">
        <f>SUM(F48:M48)</f>
        <v>14</v>
      </c>
      <c r="F48" s="406">
        <v>4</v>
      </c>
      <c r="G48" s="406">
        <v>2</v>
      </c>
      <c r="H48" s="406">
        <v>0</v>
      </c>
      <c r="I48" s="406">
        <v>3</v>
      </c>
      <c r="J48" s="406">
        <v>5</v>
      </c>
      <c r="K48" s="406">
        <v>0</v>
      </c>
      <c r="L48" s="406">
        <v>0</v>
      </c>
      <c r="M48" s="22">
        <v>0</v>
      </c>
    </row>
    <row r="49" spans="2:13" s="38" customFormat="1" ht="15.75" customHeight="1">
      <c r="B49" s="407" t="s">
        <v>314</v>
      </c>
      <c r="C49" s="408">
        <f>SUM(C50:C53)</f>
        <v>143</v>
      </c>
      <c r="D49" s="408">
        <f t="shared" ref="D49:M49" si="7">SUM(D50:D53)</f>
        <v>177</v>
      </c>
      <c r="E49" s="409">
        <f t="shared" si="7"/>
        <v>402</v>
      </c>
      <c r="F49" s="410">
        <f t="shared" si="7"/>
        <v>146</v>
      </c>
      <c r="G49" s="410">
        <f t="shared" si="7"/>
        <v>95</v>
      </c>
      <c r="H49" s="410">
        <f t="shared" si="7"/>
        <v>3</v>
      </c>
      <c r="I49" s="410">
        <f t="shared" si="7"/>
        <v>31</v>
      </c>
      <c r="J49" s="410">
        <f t="shared" si="7"/>
        <v>126</v>
      </c>
      <c r="K49" s="410">
        <f t="shared" si="7"/>
        <v>0</v>
      </c>
      <c r="L49" s="410">
        <f t="shared" si="7"/>
        <v>1</v>
      </c>
      <c r="M49" s="411">
        <f t="shared" si="7"/>
        <v>0</v>
      </c>
    </row>
    <row r="50" spans="2:13" s="38" customFormat="1" ht="15.75" hidden="1" customHeight="1">
      <c r="B50" s="116" t="s">
        <v>10</v>
      </c>
      <c r="C50" s="7">
        <v>56</v>
      </c>
      <c r="D50" s="7">
        <v>63</v>
      </c>
      <c r="E50" s="402">
        <f>SUM(F50:M50)</f>
        <v>135</v>
      </c>
      <c r="F50" s="403">
        <v>48</v>
      </c>
      <c r="G50" s="403">
        <v>33</v>
      </c>
      <c r="H50" s="403">
        <v>0</v>
      </c>
      <c r="I50" s="403">
        <v>10</v>
      </c>
      <c r="J50" s="403">
        <v>44</v>
      </c>
      <c r="K50" s="403">
        <v>0</v>
      </c>
      <c r="L50" s="403">
        <v>0</v>
      </c>
      <c r="M50" s="21">
        <v>0</v>
      </c>
    </row>
    <row r="51" spans="2:13" s="38" customFormat="1" ht="15.75" hidden="1" customHeight="1">
      <c r="B51" s="116" t="s">
        <v>11</v>
      </c>
      <c r="C51" s="7">
        <v>52</v>
      </c>
      <c r="D51" s="7">
        <v>66</v>
      </c>
      <c r="E51" s="402">
        <f>SUM(F51:M51)</f>
        <v>163</v>
      </c>
      <c r="F51" s="403">
        <v>59</v>
      </c>
      <c r="G51" s="403">
        <v>38</v>
      </c>
      <c r="H51" s="403">
        <v>2</v>
      </c>
      <c r="I51" s="403">
        <v>14</v>
      </c>
      <c r="J51" s="403">
        <v>50</v>
      </c>
      <c r="K51" s="403">
        <v>0</v>
      </c>
      <c r="L51" s="403">
        <v>0</v>
      </c>
      <c r="M51" s="21">
        <v>0</v>
      </c>
    </row>
    <row r="52" spans="2:13" s="38" customFormat="1" ht="15.75" hidden="1" customHeight="1">
      <c r="B52" s="116" t="s">
        <v>12</v>
      </c>
      <c r="C52" s="7">
        <v>30</v>
      </c>
      <c r="D52" s="7">
        <v>42</v>
      </c>
      <c r="E52" s="402">
        <f>SUM(F52:M52)</f>
        <v>92</v>
      </c>
      <c r="F52" s="403">
        <v>34</v>
      </c>
      <c r="G52" s="403">
        <v>22</v>
      </c>
      <c r="H52" s="403">
        <v>1</v>
      </c>
      <c r="I52" s="403">
        <v>5</v>
      </c>
      <c r="J52" s="403">
        <v>29</v>
      </c>
      <c r="K52" s="403">
        <v>0</v>
      </c>
      <c r="L52" s="403">
        <v>1</v>
      </c>
      <c r="M52" s="21">
        <v>0</v>
      </c>
    </row>
    <row r="53" spans="2:13" s="38" customFormat="1" ht="15.75" hidden="1" customHeight="1">
      <c r="B53" s="117" t="s">
        <v>13</v>
      </c>
      <c r="C53" s="404">
        <v>5</v>
      </c>
      <c r="D53" s="7">
        <v>6</v>
      </c>
      <c r="E53" s="402">
        <f>SUM(F53:M53)</f>
        <v>12</v>
      </c>
      <c r="F53" s="403">
        <v>5</v>
      </c>
      <c r="G53" s="403">
        <v>2</v>
      </c>
      <c r="H53" s="403">
        <v>0</v>
      </c>
      <c r="I53" s="403">
        <v>2</v>
      </c>
      <c r="J53" s="403">
        <v>3</v>
      </c>
      <c r="K53" s="403">
        <v>0</v>
      </c>
      <c r="L53" s="403">
        <v>0</v>
      </c>
      <c r="M53" s="21">
        <v>0</v>
      </c>
    </row>
    <row r="54" spans="2:13" s="38" customFormat="1" ht="15.75" customHeight="1">
      <c r="B54" s="407" t="s">
        <v>315</v>
      </c>
      <c r="C54" s="408">
        <f>SUM(C55:C58)</f>
        <v>147</v>
      </c>
      <c r="D54" s="408">
        <f t="shared" ref="D54:M54" si="8">SUM(D55:D58)</f>
        <v>170</v>
      </c>
      <c r="E54" s="409">
        <f t="shared" si="8"/>
        <v>403</v>
      </c>
      <c r="F54" s="410">
        <f t="shared" si="8"/>
        <v>140</v>
      </c>
      <c r="G54" s="410">
        <f t="shared" si="8"/>
        <v>91</v>
      </c>
      <c r="H54" s="410">
        <f t="shared" si="8"/>
        <v>1</v>
      </c>
      <c r="I54" s="410">
        <f t="shared" si="8"/>
        <v>35</v>
      </c>
      <c r="J54" s="410">
        <f t="shared" si="8"/>
        <v>135</v>
      </c>
      <c r="K54" s="410">
        <f t="shared" si="8"/>
        <v>0</v>
      </c>
      <c r="L54" s="410">
        <f t="shared" si="8"/>
        <v>1</v>
      </c>
      <c r="M54" s="411">
        <f t="shared" si="8"/>
        <v>0</v>
      </c>
    </row>
    <row r="55" spans="2:13" s="38" customFormat="1" ht="15.75" hidden="1" customHeight="1">
      <c r="B55" s="116" t="s">
        <v>10</v>
      </c>
      <c r="C55" s="7">
        <v>59</v>
      </c>
      <c r="D55" s="7">
        <v>63</v>
      </c>
      <c r="E55" s="402">
        <f>SUM(F55:M55)</f>
        <v>144</v>
      </c>
      <c r="F55" s="403">
        <v>47</v>
      </c>
      <c r="G55" s="403">
        <v>35</v>
      </c>
      <c r="H55" s="403">
        <v>0</v>
      </c>
      <c r="I55" s="403">
        <v>13</v>
      </c>
      <c r="J55" s="403">
        <v>49</v>
      </c>
      <c r="K55" s="403">
        <v>0</v>
      </c>
      <c r="L55" s="403">
        <v>0</v>
      </c>
      <c r="M55" s="21">
        <v>0</v>
      </c>
    </row>
    <row r="56" spans="2:13" s="38" customFormat="1" ht="15.75" hidden="1" customHeight="1">
      <c r="B56" s="116" t="s">
        <v>11</v>
      </c>
      <c r="C56" s="7">
        <v>55</v>
      </c>
      <c r="D56" s="7">
        <v>69</v>
      </c>
      <c r="E56" s="402">
        <f>SUM(F56:M56)</f>
        <v>167</v>
      </c>
      <c r="F56" s="403">
        <v>60</v>
      </c>
      <c r="G56" s="403">
        <v>36</v>
      </c>
      <c r="H56" s="403">
        <v>1</v>
      </c>
      <c r="I56" s="403">
        <v>16</v>
      </c>
      <c r="J56" s="403">
        <v>53</v>
      </c>
      <c r="K56" s="403">
        <v>0</v>
      </c>
      <c r="L56" s="403">
        <v>1</v>
      </c>
      <c r="M56" s="21">
        <v>0</v>
      </c>
    </row>
    <row r="57" spans="2:13" s="38" customFormat="1" ht="15.75" hidden="1" customHeight="1">
      <c r="B57" s="116" t="s">
        <v>12</v>
      </c>
      <c r="C57" s="7">
        <v>28</v>
      </c>
      <c r="D57" s="7">
        <v>32</v>
      </c>
      <c r="E57" s="402">
        <f>SUM(F57:M57)</f>
        <v>76</v>
      </c>
      <c r="F57" s="403">
        <v>28</v>
      </c>
      <c r="G57" s="403">
        <v>16</v>
      </c>
      <c r="H57" s="403">
        <v>0</v>
      </c>
      <c r="I57" s="403">
        <v>4</v>
      </c>
      <c r="J57" s="403">
        <v>28</v>
      </c>
      <c r="K57" s="403">
        <v>0</v>
      </c>
      <c r="L57" s="403">
        <v>0</v>
      </c>
      <c r="M57" s="21">
        <v>0</v>
      </c>
    </row>
    <row r="58" spans="2:13" s="38" customFormat="1" ht="15.75" hidden="1" customHeight="1">
      <c r="B58" s="117" t="s">
        <v>13</v>
      </c>
      <c r="C58" s="7">
        <v>5</v>
      </c>
      <c r="D58" s="7">
        <v>6</v>
      </c>
      <c r="E58" s="402">
        <f>SUM(F58:M58)</f>
        <v>16</v>
      </c>
      <c r="F58" s="403">
        <v>5</v>
      </c>
      <c r="G58" s="403">
        <v>4</v>
      </c>
      <c r="H58" s="403">
        <v>0</v>
      </c>
      <c r="I58" s="403">
        <v>2</v>
      </c>
      <c r="J58" s="403">
        <v>5</v>
      </c>
      <c r="K58" s="403">
        <v>0</v>
      </c>
      <c r="L58" s="403">
        <v>0</v>
      </c>
      <c r="M58" s="21">
        <v>0</v>
      </c>
    </row>
    <row r="59" spans="2:13" s="38" customFormat="1" ht="15.75" customHeight="1">
      <c r="B59" s="407" t="s">
        <v>316</v>
      </c>
      <c r="C59" s="408">
        <f>SUM(C60:C63)</f>
        <v>140</v>
      </c>
      <c r="D59" s="408">
        <f t="shared" ref="D59:M59" si="9">SUM(D60:D63)</f>
        <v>160</v>
      </c>
      <c r="E59" s="409">
        <f t="shared" si="9"/>
        <v>377</v>
      </c>
      <c r="F59" s="410">
        <f t="shared" si="9"/>
        <v>133</v>
      </c>
      <c r="G59" s="410">
        <f t="shared" si="9"/>
        <v>85</v>
      </c>
      <c r="H59" s="410">
        <f t="shared" si="9"/>
        <v>0</v>
      </c>
      <c r="I59" s="410">
        <f t="shared" si="9"/>
        <v>30</v>
      </c>
      <c r="J59" s="410">
        <f t="shared" si="9"/>
        <v>128</v>
      </c>
      <c r="K59" s="410">
        <f t="shared" si="9"/>
        <v>0</v>
      </c>
      <c r="L59" s="410">
        <f t="shared" si="9"/>
        <v>1</v>
      </c>
      <c r="M59" s="411">
        <f t="shared" si="9"/>
        <v>0</v>
      </c>
    </row>
    <row r="60" spans="2:13" s="38" customFormat="1" ht="15.75" hidden="1" customHeight="1">
      <c r="B60" s="116" t="s">
        <v>10</v>
      </c>
      <c r="C60" s="7">
        <v>56</v>
      </c>
      <c r="D60" s="7">
        <v>58</v>
      </c>
      <c r="E60" s="402">
        <f t="shared" ref="E60:E94" si="10">SUM(F60:M60)</f>
        <v>141</v>
      </c>
      <c r="F60" s="403">
        <v>46</v>
      </c>
      <c r="G60" s="403">
        <v>30</v>
      </c>
      <c r="H60" s="403">
        <v>0</v>
      </c>
      <c r="I60" s="403">
        <v>14</v>
      </c>
      <c r="J60" s="403">
        <v>51</v>
      </c>
      <c r="K60" s="403">
        <v>0</v>
      </c>
      <c r="L60" s="403">
        <v>0</v>
      </c>
      <c r="M60" s="412">
        <v>0</v>
      </c>
    </row>
    <row r="61" spans="2:13" s="38" customFormat="1" ht="15.75" hidden="1" customHeight="1">
      <c r="B61" s="116" t="s">
        <v>11</v>
      </c>
      <c r="C61" s="7">
        <v>47</v>
      </c>
      <c r="D61" s="7">
        <v>59</v>
      </c>
      <c r="E61" s="402">
        <f t="shared" si="10"/>
        <v>136</v>
      </c>
      <c r="F61" s="403">
        <v>48</v>
      </c>
      <c r="G61" s="403">
        <v>32</v>
      </c>
      <c r="H61" s="403">
        <v>0</v>
      </c>
      <c r="I61" s="403">
        <v>12</v>
      </c>
      <c r="J61" s="403">
        <v>43</v>
      </c>
      <c r="K61" s="403">
        <v>0</v>
      </c>
      <c r="L61" s="403">
        <v>1</v>
      </c>
      <c r="M61" s="412">
        <v>0</v>
      </c>
    </row>
    <row r="62" spans="2:13" s="38" customFormat="1" ht="15.75" hidden="1" customHeight="1">
      <c r="B62" s="116" t="s">
        <v>12</v>
      </c>
      <c r="C62" s="7">
        <v>32</v>
      </c>
      <c r="D62" s="7">
        <v>37</v>
      </c>
      <c r="E62" s="402">
        <f t="shared" si="10"/>
        <v>87</v>
      </c>
      <c r="F62" s="403">
        <v>34</v>
      </c>
      <c r="G62" s="403">
        <v>20</v>
      </c>
      <c r="H62" s="403">
        <v>0</v>
      </c>
      <c r="I62" s="403">
        <v>3</v>
      </c>
      <c r="J62" s="403">
        <v>30</v>
      </c>
      <c r="K62" s="403">
        <v>0</v>
      </c>
      <c r="L62" s="403">
        <v>0</v>
      </c>
      <c r="M62" s="412">
        <v>0</v>
      </c>
    </row>
    <row r="63" spans="2:13" s="38" customFormat="1" ht="15.75" hidden="1" customHeight="1">
      <c r="B63" s="117" t="s">
        <v>13</v>
      </c>
      <c r="C63" s="404">
        <v>5</v>
      </c>
      <c r="D63" s="404">
        <v>6</v>
      </c>
      <c r="E63" s="405">
        <f t="shared" si="10"/>
        <v>13</v>
      </c>
      <c r="F63" s="406">
        <v>5</v>
      </c>
      <c r="G63" s="406">
        <v>3</v>
      </c>
      <c r="H63" s="406">
        <v>0</v>
      </c>
      <c r="I63" s="406">
        <v>1</v>
      </c>
      <c r="J63" s="406">
        <v>4</v>
      </c>
      <c r="K63" s="406">
        <v>0</v>
      </c>
      <c r="L63" s="406">
        <v>0</v>
      </c>
      <c r="M63" s="103">
        <v>0</v>
      </c>
    </row>
    <row r="64" spans="2:13" s="38" customFormat="1" ht="15.75" customHeight="1">
      <c r="B64" s="407" t="s">
        <v>317</v>
      </c>
      <c r="C64" s="408">
        <f>SUM(C65:C68)</f>
        <v>142</v>
      </c>
      <c r="D64" s="408">
        <f>SUM(D65:D68)</f>
        <v>157</v>
      </c>
      <c r="E64" s="409">
        <f t="shared" si="10"/>
        <v>372</v>
      </c>
      <c r="F64" s="410">
        <f t="shared" ref="F64:M64" si="11">SUM(F65:F68)</f>
        <v>130</v>
      </c>
      <c r="G64" s="410">
        <f t="shared" si="11"/>
        <v>85</v>
      </c>
      <c r="H64" s="410">
        <f t="shared" si="11"/>
        <v>0</v>
      </c>
      <c r="I64" s="410">
        <f t="shared" si="11"/>
        <v>27</v>
      </c>
      <c r="J64" s="410">
        <f t="shared" si="11"/>
        <v>129</v>
      </c>
      <c r="K64" s="410">
        <f t="shared" si="11"/>
        <v>0</v>
      </c>
      <c r="L64" s="410">
        <f t="shared" si="11"/>
        <v>1</v>
      </c>
      <c r="M64" s="411">
        <f t="shared" si="11"/>
        <v>0</v>
      </c>
    </row>
    <row r="65" spans="2:13" s="38" customFormat="1" ht="15.75" hidden="1" customHeight="1">
      <c r="B65" s="116" t="s">
        <v>10</v>
      </c>
      <c r="C65" s="7">
        <v>54</v>
      </c>
      <c r="D65" s="7">
        <v>56</v>
      </c>
      <c r="E65" s="402">
        <f t="shared" si="10"/>
        <v>135</v>
      </c>
      <c r="F65" s="403">
        <v>44</v>
      </c>
      <c r="G65" s="403">
        <v>29</v>
      </c>
      <c r="H65" s="403">
        <v>0</v>
      </c>
      <c r="I65" s="403">
        <v>15</v>
      </c>
      <c r="J65" s="403">
        <v>47</v>
      </c>
      <c r="K65" s="403">
        <v>0</v>
      </c>
      <c r="L65" s="403">
        <v>0</v>
      </c>
      <c r="M65" s="412">
        <v>0</v>
      </c>
    </row>
    <row r="66" spans="2:13" s="38" customFormat="1" ht="15.75" hidden="1" customHeight="1">
      <c r="B66" s="116" t="s">
        <v>11</v>
      </c>
      <c r="C66" s="7">
        <v>47</v>
      </c>
      <c r="D66" s="7">
        <v>55</v>
      </c>
      <c r="E66" s="402">
        <f t="shared" si="10"/>
        <v>130</v>
      </c>
      <c r="F66" s="403">
        <v>44</v>
      </c>
      <c r="G66" s="403">
        <v>32</v>
      </c>
      <c r="H66" s="403">
        <v>0</v>
      </c>
      <c r="I66" s="403">
        <v>7</v>
      </c>
      <c r="J66" s="403">
        <v>46</v>
      </c>
      <c r="K66" s="403">
        <v>0</v>
      </c>
      <c r="L66" s="403">
        <v>1</v>
      </c>
      <c r="M66" s="412">
        <v>0</v>
      </c>
    </row>
    <row r="67" spans="2:13" s="38" customFormat="1" ht="15.75" hidden="1" customHeight="1">
      <c r="B67" s="116" t="s">
        <v>12</v>
      </c>
      <c r="C67" s="7">
        <v>36</v>
      </c>
      <c r="D67" s="7">
        <v>41</v>
      </c>
      <c r="E67" s="402">
        <f t="shared" si="10"/>
        <v>98</v>
      </c>
      <c r="F67" s="403">
        <v>38</v>
      </c>
      <c r="G67" s="403">
        <v>23</v>
      </c>
      <c r="H67" s="403">
        <v>0</v>
      </c>
      <c r="I67" s="403">
        <v>4</v>
      </c>
      <c r="J67" s="403">
        <v>33</v>
      </c>
      <c r="K67" s="403">
        <v>0</v>
      </c>
      <c r="L67" s="403">
        <v>0</v>
      </c>
      <c r="M67" s="412">
        <v>0</v>
      </c>
    </row>
    <row r="68" spans="2:13" s="38" customFormat="1" ht="15.75" hidden="1" customHeight="1">
      <c r="B68" s="117" t="s">
        <v>13</v>
      </c>
      <c r="C68" s="404">
        <v>5</v>
      </c>
      <c r="D68" s="404">
        <v>5</v>
      </c>
      <c r="E68" s="405">
        <f t="shared" si="10"/>
        <v>9</v>
      </c>
      <c r="F68" s="406">
        <v>4</v>
      </c>
      <c r="G68" s="406">
        <v>1</v>
      </c>
      <c r="H68" s="406">
        <v>0</v>
      </c>
      <c r="I68" s="406">
        <v>1</v>
      </c>
      <c r="J68" s="406">
        <v>3</v>
      </c>
      <c r="K68" s="406">
        <v>0</v>
      </c>
      <c r="L68" s="406">
        <v>0</v>
      </c>
      <c r="M68" s="103">
        <v>0</v>
      </c>
    </row>
    <row r="69" spans="2:13" s="38" customFormat="1" ht="15.6" customHeight="1">
      <c r="B69" s="407" t="s">
        <v>318</v>
      </c>
      <c r="C69" s="408">
        <f>SUM(C70:C73)</f>
        <v>153</v>
      </c>
      <c r="D69" s="408">
        <f>SUM(D70:D73)</f>
        <v>171</v>
      </c>
      <c r="E69" s="409">
        <f>SUM(F69:M69)</f>
        <v>423</v>
      </c>
      <c r="F69" s="410">
        <f t="shared" ref="F69:M69" si="12">SUM(F70:F73)</f>
        <v>149</v>
      </c>
      <c r="G69" s="410">
        <f t="shared" si="12"/>
        <v>95</v>
      </c>
      <c r="H69" s="410">
        <f t="shared" si="12"/>
        <v>1</v>
      </c>
      <c r="I69" s="410">
        <f t="shared" si="12"/>
        <v>29</v>
      </c>
      <c r="J69" s="410">
        <f t="shared" si="12"/>
        <v>149</v>
      </c>
      <c r="K69" s="410">
        <f t="shared" si="12"/>
        <v>0</v>
      </c>
      <c r="L69" s="410">
        <f t="shared" si="12"/>
        <v>0</v>
      </c>
      <c r="M69" s="411">
        <f t="shared" si="12"/>
        <v>0</v>
      </c>
    </row>
    <row r="70" spans="2:13" s="38" customFormat="1" ht="15.6" customHeight="1">
      <c r="B70" s="116" t="s">
        <v>10</v>
      </c>
      <c r="C70" s="7">
        <v>61</v>
      </c>
      <c r="D70" s="7">
        <v>63</v>
      </c>
      <c r="E70" s="402">
        <f>SUM(F70:M70)</f>
        <v>158</v>
      </c>
      <c r="F70" s="403">
        <v>52</v>
      </c>
      <c r="G70" s="403">
        <v>33</v>
      </c>
      <c r="H70" s="403">
        <v>0</v>
      </c>
      <c r="I70" s="403">
        <v>17</v>
      </c>
      <c r="J70" s="403">
        <v>56</v>
      </c>
      <c r="K70" s="403">
        <v>0</v>
      </c>
      <c r="L70" s="403">
        <v>0</v>
      </c>
      <c r="M70" s="412">
        <v>0</v>
      </c>
    </row>
    <row r="71" spans="2:13" s="38" customFormat="1" ht="15.6" customHeight="1">
      <c r="B71" s="116" t="s">
        <v>11</v>
      </c>
      <c r="C71" s="7">
        <v>47</v>
      </c>
      <c r="D71" s="7">
        <v>56</v>
      </c>
      <c r="E71" s="402">
        <f t="shared" si="10"/>
        <v>139</v>
      </c>
      <c r="F71" s="403">
        <v>50</v>
      </c>
      <c r="G71" s="403">
        <v>35</v>
      </c>
      <c r="H71" s="403">
        <v>1</v>
      </c>
      <c r="I71" s="403">
        <v>7</v>
      </c>
      <c r="J71" s="403">
        <v>46</v>
      </c>
      <c r="K71" s="403">
        <v>0</v>
      </c>
      <c r="L71" s="403">
        <v>0</v>
      </c>
      <c r="M71" s="412">
        <v>0</v>
      </c>
    </row>
    <row r="72" spans="2:13" s="38" customFormat="1" ht="15.6" customHeight="1">
      <c r="B72" s="116" t="s">
        <v>12</v>
      </c>
      <c r="C72" s="7">
        <v>38</v>
      </c>
      <c r="D72" s="7">
        <v>45</v>
      </c>
      <c r="E72" s="402">
        <f t="shared" si="10"/>
        <v>111</v>
      </c>
      <c r="F72" s="403">
        <v>41</v>
      </c>
      <c r="G72" s="403">
        <v>26</v>
      </c>
      <c r="H72" s="403">
        <v>0</v>
      </c>
      <c r="I72" s="403">
        <v>4</v>
      </c>
      <c r="J72" s="403">
        <v>40</v>
      </c>
      <c r="K72" s="403">
        <v>0</v>
      </c>
      <c r="L72" s="403">
        <v>0</v>
      </c>
      <c r="M72" s="412">
        <v>0</v>
      </c>
    </row>
    <row r="73" spans="2:13" s="38" customFormat="1" ht="15.6" customHeight="1">
      <c r="B73" s="117" t="s">
        <v>13</v>
      </c>
      <c r="C73" s="404">
        <v>7</v>
      </c>
      <c r="D73" s="404">
        <v>7</v>
      </c>
      <c r="E73" s="405">
        <f t="shared" si="10"/>
        <v>15</v>
      </c>
      <c r="F73" s="406">
        <v>6</v>
      </c>
      <c r="G73" s="406">
        <v>1</v>
      </c>
      <c r="H73" s="406">
        <v>0</v>
      </c>
      <c r="I73" s="406">
        <v>1</v>
      </c>
      <c r="J73" s="406">
        <v>7</v>
      </c>
      <c r="K73" s="406">
        <v>0</v>
      </c>
      <c r="L73" s="406">
        <v>0</v>
      </c>
      <c r="M73" s="103">
        <v>0</v>
      </c>
    </row>
    <row r="74" spans="2:13" s="38" customFormat="1" ht="15.6" customHeight="1">
      <c r="B74" s="407" t="s">
        <v>319</v>
      </c>
      <c r="C74" s="408">
        <f>SUM(C75:C78)</f>
        <v>160</v>
      </c>
      <c r="D74" s="408">
        <f>SUM(D75:D78)</f>
        <v>179</v>
      </c>
      <c r="E74" s="409">
        <f t="shared" si="10"/>
        <v>425</v>
      </c>
      <c r="F74" s="410">
        <f t="shared" ref="F74:M74" si="13">SUM(F75:F78)</f>
        <v>149</v>
      </c>
      <c r="G74" s="410">
        <f t="shared" si="13"/>
        <v>94</v>
      </c>
      <c r="H74" s="410">
        <f t="shared" si="13"/>
        <v>3</v>
      </c>
      <c r="I74" s="410">
        <f t="shared" si="13"/>
        <v>29</v>
      </c>
      <c r="J74" s="410">
        <f t="shared" si="13"/>
        <v>149</v>
      </c>
      <c r="K74" s="410">
        <f t="shared" si="13"/>
        <v>0</v>
      </c>
      <c r="L74" s="410">
        <f t="shared" si="13"/>
        <v>1</v>
      </c>
      <c r="M74" s="411">
        <f t="shared" si="13"/>
        <v>0</v>
      </c>
    </row>
    <row r="75" spans="2:13" s="38" customFormat="1" ht="15.75" customHeight="1">
      <c r="B75" s="116" t="s">
        <v>10</v>
      </c>
      <c r="C75" s="7">
        <v>59</v>
      </c>
      <c r="D75" s="7">
        <v>63</v>
      </c>
      <c r="E75" s="402">
        <f t="shared" si="10"/>
        <v>150</v>
      </c>
      <c r="F75" s="403">
        <v>51</v>
      </c>
      <c r="G75" s="403">
        <v>33</v>
      </c>
      <c r="H75" s="403">
        <v>0</v>
      </c>
      <c r="I75" s="403">
        <v>15</v>
      </c>
      <c r="J75" s="403">
        <v>51</v>
      </c>
      <c r="K75" s="403">
        <v>0</v>
      </c>
      <c r="L75" s="403">
        <v>0</v>
      </c>
      <c r="M75" s="412">
        <v>0</v>
      </c>
    </row>
    <row r="76" spans="2:13" s="38" customFormat="1" ht="15.75" customHeight="1">
      <c r="B76" s="116" t="s">
        <v>11</v>
      </c>
      <c r="C76" s="7">
        <v>58</v>
      </c>
      <c r="D76" s="7">
        <v>69</v>
      </c>
      <c r="E76" s="402">
        <f t="shared" si="10"/>
        <v>174</v>
      </c>
      <c r="F76" s="403">
        <v>59</v>
      </c>
      <c r="G76" s="403">
        <v>44</v>
      </c>
      <c r="H76" s="403">
        <v>3</v>
      </c>
      <c r="I76" s="403">
        <v>8</v>
      </c>
      <c r="J76" s="403">
        <v>59</v>
      </c>
      <c r="K76" s="403">
        <v>0</v>
      </c>
      <c r="L76" s="403">
        <v>1</v>
      </c>
      <c r="M76" s="412">
        <v>0</v>
      </c>
    </row>
    <row r="77" spans="2:13" s="38" customFormat="1" ht="15.75" customHeight="1">
      <c r="B77" s="116" t="s">
        <v>12</v>
      </c>
      <c r="C77" s="7">
        <v>34</v>
      </c>
      <c r="D77" s="7">
        <v>38</v>
      </c>
      <c r="E77" s="402">
        <f t="shared" si="10"/>
        <v>88</v>
      </c>
      <c r="F77" s="403">
        <v>33</v>
      </c>
      <c r="G77" s="403">
        <v>17</v>
      </c>
      <c r="H77" s="403">
        <v>0</v>
      </c>
      <c r="I77" s="403">
        <v>5</v>
      </c>
      <c r="J77" s="403">
        <v>33</v>
      </c>
      <c r="K77" s="403">
        <v>0</v>
      </c>
      <c r="L77" s="403">
        <v>0</v>
      </c>
      <c r="M77" s="412">
        <v>0</v>
      </c>
    </row>
    <row r="78" spans="2:13" s="38" customFormat="1" ht="15.75" customHeight="1">
      <c r="B78" s="117" t="s">
        <v>13</v>
      </c>
      <c r="C78" s="404">
        <v>9</v>
      </c>
      <c r="D78" s="404">
        <v>9</v>
      </c>
      <c r="E78" s="405">
        <f t="shared" si="10"/>
        <v>13</v>
      </c>
      <c r="F78" s="406">
        <v>6</v>
      </c>
      <c r="G78" s="406">
        <v>0</v>
      </c>
      <c r="H78" s="406">
        <v>0</v>
      </c>
      <c r="I78" s="406">
        <v>1</v>
      </c>
      <c r="J78" s="406">
        <v>6</v>
      </c>
      <c r="K78" s="406">
        <v>0</v>
      </c>
      <c r="L78" s="406">
        <v>0</v>
      </c>
      <c r="M78" s="103">
        <v>0</v>
      </c>
    </row>
    <row r="79" spans="2:13" s="38" customFormat="1" ht="15.75" customHeight="1">
      <c r="B79" s="407" t="s">
        <v>320</v>
      </c>
      <c r="C79" s="408">
        <f>SUM(C80:C83)</f>
        <v>162</v>
      </c>
      <c r="D79" s="408">
        <f>SUM(D80:D83)</f>
        <v>179</v>
      </c>
      <c r="E79" s="409">
        <f t="shared" si="10"/>
        <v>438</v>
      </c>
      <c r="F79" s="410">
        <f t="shared" ref="F79:M79" si="14">SUM(F80:F83)</f>
        <v>148</v>
      </c>
      <c r="G79" s="410">
        <f t="shared" si="14"/>
        <v>97</v>
      </c>
      <c r="H79" s="410">
        <f t="shared" si="14"/>
        <v>3</v>
      </c>
      <c r="I79" s="410">
        <f t="shared" si="14"/>
        <v>33</v>
      </c>
      <c r="J79" s="410">
        <f t="shared" si="14"/>
        <v>154</v>
      </c>
      <c r="K79" s="410">
        <f t="shared" si="14"/>
        <v>0</v>
      </c>
      <c r="L79" s="410">
        <f t="shared" si="14"/>
        <v>2</v>
      </c>
      <c r="M79" s="411">
        <f t="shared" si="14"/>
        <v>1</v>
      </c>
    </row>
    <row r="80" spans="2:13" s="38" customFormat="1" ht="15.75" customHeight="1">
      <c r="B80" s="116" t="s">
        <v>10</v>
      </c>
      <c r="C80" s="7">
        <v>58</v>
      </c>
      <c r="D80" s="7">
        <v>61</v>
      </c>
      <c r="E80" s="402">
        <f t="shared" si="10"/>
        <v>151</v>
      </c>
      <c r="F80" s="403">
        <v>48</v>
      </c>
      <c r="G80" s="403">
        <v>35</v>
      </c>
      <c r="H80" s="403">
        <v>0</v>
      </c>
      <c r="I80" s="403">
        <v>14</v>
      </c>
      <c r="J80" s="403">
        <v>53</v>
      </c>
      <c r="K80" s="403">
        <v>0</v>
      </c>
      <c r="L80" s="403">
        <v>0</v>
      </c>
      <c r="M80" s="412">
        <v>1</v>
      </c>
    </row>
    <row r="81" spans="2:13" s="38" customFormat="1" ht="15.75" customHeight="1">
      <c r="B81" s="116" t="s">
        <v>11</v>
      </c>
      <c r="C81" s="7">
        <v>59</v>
      </c>
      <c r="D81" s="7">
        <v>68</v>
      </c>
      <c r="E81" s="402">
        <f t="shared" si="10"/>
        <v>172</v>
      </c>
      <c r="F81" s="403">
        <v>57</v>
      </c>
      <c r="G81" s="403">
        <v>44</v>
      </c>
      <c r="H81" s="403">
        <v>3</v>
      </c>
      <c r="I81" s="403">
        <v>9</v>
      </c>
      <c r="J81" s="403">
        <v>57</v>
      </c>
      <c r="K81" s="403">
        <v>0</v>
      </c>
      <c r="L81" s="403">
        <v>2</v>
      </c>
      <c r="M81" s="412">
        <v>0</v>
      </c>
    </row>
    <row r="82" spans="2:13" s="38" customFormat="1" ht="15.75" customHeight="1">
      <c r="B82" s="116" t="s">
        <v>12</v>
      </c>
      <c r="C82" s="7">
        <v>37</v>
      </c>
      <c r="D82" s="7">
        <v>42</v>
      </c>
      <c r="E82" s="402">
        <f t="shared" si="10"/>
        <v>104</v>
      </c>
      <c r="F82" s="403">
        <v>38</v>
      </c>
      <c r="G82" s="403">
        <v>18</v>
      </c>
      <c r="H82" s="403">
        <v>0</v>
      </c>
      <c r="I82" s="403">
        <v>9</v>
      </c>
      <c r="J82" s="403">
        <v>39</v>
      </c>
      <c r="K82" s="403">
        <v>0</v>
      </c>
      <c r="L82" s="403">
        <v>0</v>
      </c>
      <c r="M82" s="412">
        <v>0</v>
      </c>
    </row>
    <row r="83" spans="2:13" s="38" customFormat="1" ht="15.75" customHeight="1">
      <c r="B83" s="117" t="s">
        <v>13</v>
      </c>
      <c r="C83" s="404">
        <v>8</v>
      </c>
      <c r="D83" s="404">
        <v>8</v>
      </c>
      <c r="E83" s="405">
        <f t="shared" si="10"/>
        <v>11</v>
      </c>
      <c r="F83" s="406">
        <v>5</v>
      </c>
      <c r="G83" s="406">
        <v>0</v>
      </c>
      <c r="H83" s="406">
        <v>0</v>
      </c>
      <c r="I83" s="406">
        <v>1</v>
      </c>
      <c r="J83" s="406">
        <v>5</v>
      </c>
      <c r="K83" s="406">
        <v>0</v>
      </c>
      <c r="L83" s="406">
        <v>0</v>
      </c>
      <c r="M83" s="103">
        <v>0</v>
      </c>
    </row>
    <row r="84" spans="2:13" s="38" customFormat="1" ht="15.75" customHeight="1">
      <c r="B84" s="407" t="s">
        <v>321</v>
      </c>
      <c r="C84" s="408">
        <f>SUM(C85:C88)</f>
        <v>164</v>
      </c>
      <c r="D84" s="408">
        <f>SUM(D85:D88)</f>
        <v>192</v>
      </c>
      <c r="E84" s="409">
        <f t="shared" si="10"/>
        <v>503</v>
      </c>
      <c r="F84" s="410">
        <f t="shared" ref="F84:L84" si="15">SUM(F85:F88)</f>
        <v>163</v>
      </c>
      <c r="G84" s="410">
        <f t="shared" si="15"/>
        <v>114</v>
      </c>
      <c r="H84" s="410">
        <f t="shared" si="15"/>
        <v>7</v>
      </c>
      <c r="I84" s="410">
        <f t="shared" si="15"/>
        <v>42</v>
      </c>
      <c r="J84" s="410">
        <f t="shared" si="15"/>
        <v>173</v>
      </c>
      <c r="K84" s="410">
        <f t="shared" si="15"/>
        <v>0</v>
      </c>
      <c r="L84" s="410">
        <f t="shared" si="15"/>
        <v>4</v>
      </c>
      <c r="M84" s="411">
        <f>SUM(M85:M88)</f>
        <v>0</v>
      </c>
    </row>
    <row r="85" spans="2:13" s="38" customFormat="1" ht="15.75" customHeight="1">
      <c r="B85" s="116" t="s">
        <v>10</v>
      </c>
      <c r="C85" s="7">
        <v>60</v>
      </c>
      <c r="D85" s="7">
        <v>73</v>
      </c>
      <c r="E85" s="402">
        <f>SUM(F85:M85)</f>
        <v>190</v>
      </c>
      <c r="F85" s="403">
        <v>60</v>
      </c>
      <c r="G85" s="403">
        <v>43</v>
      </c>
      <c r="H85" s="403">
        <v>5</v>
      </c>
      <c r="I85" s="403">
        <v>17</v>
      </c>
      <c r="J85" s="403">
        <v>62</v>
      </c>
      <c r="K85" s="403">
        <v>0</v>
      </c>
      <c r="L85" s="403">
        <v>3</v>
      </c>
      <c r="M85" s="412">
        <v>0</v>
      </c>
    </row>
    <row r="86" spans="2:13" s="38" customFormat="1" ht="15.75" customHeight="1">
      <c r="B86" s="116" t="s">
        <v>11</v>
      </c>
      <c r="C86" s="7">
        <v>56</v>
      </c>
      <c r="D86" s="7">
        <v>65</v>
      </c>
      <c r="E86" s="402">
        <f>SUM(F86:M86)</f>
        <v>177</v>
      </c>
      <c r="F86" s="403">
        <v>59</v>
      </c>
      <c r="G86" s="403">
        <v>45</v>
      </c>
      <c r="H86" s="403">
        <v>2</v>
      </c>
      <c r="I86" s="403">
        <v>9</v>
      </c>
      <c r="J86" s="403">
        <v>61</v>
      </c>
      <c r="K86" s="403">
        <v>0</v>
      </c>
      <c r="L86" s="403">
        <v>1</v>
      </c>
      <c r="M86" s="412">
        <v>0</v>
      </c>
    </row>
    <row r="87" spans="2:13" s="38" customFormat="1" ht="15.75" customHeight="1">
      <c r="B87" s="116" t="s">
        <v>12</v>
      </c>
      <c r="C87" s="7">
        <v>37</v>
      </c>
      <c r="D87" s="7">
        <v>43</v>
      </c>
      <c r="E87" s="402">
        <f>SUM(F87:M87)</f>
        <v>119</v>
      </c>
      <c r="F87" s="403">
        <v>38</v>
      </c>
      <c r="G87" s="403">
        <v>25</v>
      </c>
      <c r="H87" s="403">
        <v>0</v>
      </c>
      <c r="I87" s="403">
        <v>15</v>
      </c>
      <c r="J87" s="403">
        <v>41</v>
      </c>
      <c r="K87" s="403">
        <v>0</v>
      </c>
      <c r="L87" s="403">
        <v>0</v>
      </c>
      <c r="M87" s="412">
        <v>0</v>
      </c>
    </row>
    <row r="88" spans="2:13" s="38" customFormat="1" ht="15.75" customHeight="1">
      <c r="B88" s="117" t="s">
        <v>13</v>
      </c>
      <c r="C88" s="404">
        <v>11</v>
      </c>
      <c r="D88" s="404">
        <v>11</v>
      </c>
      <c r="E88" s="405">
        <f>SUM(F88:M88)</f>
        <v>17</v>
      </c>
      <c r="F88" s="406">
        <v>6</v>
      </c>
      <c r="G88" s="406">
        <v>1</v>
      </c>
      <c r="H88" s="406">
        <v>0</v>
      </c>
      <c r="I88" s="406">
        <v>1</v>
      </c>
      <c r="J88" s="406">
        <v>9</v>
      </c>
      <c r="K88" s="406">
        <v>0</v>
      </c>
      <c r="L88" s="406">
        <v>0</v>
      </c>
      <c r="M88" s="103">
        <v>0</v>
      </c>
    </row>
    <row r="89" spans="2:13" s="38" customFormat="1" ht="15.75" customHeight="1">
      <c r="B89" s="407" t="s">
        <v>322</v>
      </c>
      <c r="C89" s="408">
        <f>SUM(C90:C93)</f>
        <v>170</v>
      </c>
      <c r="D89" s="408">
        <f>SUM(D90:D93)</f>
        <v>204</v>
      </c>
      <c r="E89" s="409">
        <f t="shared" ref="E89" si="16">SUM(F89:M89)</f>
        <v>492</v>
      </c>
      <c r="F89" s="410">
        <f t="shared" ref="F89:M89" si="17">SUM(F90:F93)</f>
        <v>162</v>
      </c>
      <c r="G89" s="410">
        <f t="shared" si="17"/>
        <v>117</v>
      </c>
      <c r="H89" s="410">
        <f t="shared" si="17"/>
        <v>8</v>
      </c>
      <c r="I89" s="410">
        <f t="shared" si="17"/>
        <v>39</v>
      </c>
      <c r="J89" s="410">
        <f t="shared" si="17"/>
        <v>162</v>
      </c>
      <c r="K89" s="410">
        <f t="shared" si="17"/>
        <v>0</v>
      </c>
      <c r="L89" s="410">
        <f t="shared" si="17"/>
        <v>4</v>
      </c>
      <c r="M89" s="411">
        <f t="shared" si="17"/>
        <v>0</v>
      </c>
    </row>
    <row r="90" spans="2:13" s="38" customFormat="1" ht="15.75" customHeight="1">
      <c r="B90" s="116" t="s">
        <v>10</v>
      </c>
      <c r="C90" s="7">
        <v>60</v>
      </c>
      <c r="D90" s="7">
        <v>73</v>
      </c>
      <c r="E90" s="402">
        <f>SUM(F90:M90)</f>
        <v>188</v>
      </c>
      <c r="F90" s="403">
        <v>61</v>
      </c>
      <c r="G90" s="403">
        <v>47</v>
      </c>
      <c r="H90" s="403">
        <v>6</v>
      </c>
      <c r="I90" s="403">
        <v>15</v>
      </c>
      <c r="J90" s="403">
        <v>57</v>
      </c>
      <c r="K90" s="403">
        <v>0</v>
      </c>
      <c r="L90" s="403">
        <v>2</v>
      </c>
      <c r="M90" s="412">
        <v>0</v>
      </c>
    </row>
    <row r="91" spans="2:13" s="38" customFormat="1" ht="15.75" customHeight="1">
      <c r="B91" s="116" t="s">
        <v>11</v>
      </c>
      <c r="C91" s="7">
        <v>57</v>
      </c>
      <c r="D91" s="7">
        <v>67</v>
      </c>
      <c r="E91" s="402">
        <f>SUM(F91:M91)</f>
        <v>174</v>
      </c>
      <c r="F91" s="403">
        <v>58</v>
      </c>
      <c r="G91" s="403">
        <v>45</v>
      </c>
      <c r="H91" s="403">
        <v>2</v>
      </c>
      <c r="I91" s="403">
        <v>9</v>
      </c>
      <c r="J91" s="403">
        <v>58</v>
      </c>
      <c r="K91" s="403">
        <v>0</v>
      </c>
      <c r="L91" s="403">
        <v>2</v>
      </c>
      <c r="M91" s="412">
        <v>0</v>
      </c>
    </row>
    <row r="92" spans="2:13" s="38" customFormat="1" ht="15.75" customHeight="1">
      <c r="B92" s="116" t="s">
        <v>12</v>
      </c>
      <c r="C92" s="7">
        <v>39</v>
      </c>
      <c r="D92" s="7">
        <v>44</v>
      </c>
      <c r="E92" s="402">
        <f>SUM(F92:M92)</f>
        <v>111</v>
      </c>
      <c r="F92" s="403">
        <v>35</v>
      </c>
      <c r="G92" s="403">
        <v>23</v>
      </c>
      <c r="H92" s="403">
        <v>0</v>
      </c>
      <c r="I92" s="403">
        <v>14</v>
      </c>
      <c r="J92" s="403">
        <v>39</v>
      </c>
      <c r="K92" s="403">
        <v>0</v>
      </c>
      <c r="L92" s="403">
        <v>0</v>
      </c>
      <c r="M92" s="412">
        <v>0</v>
      </c>
    </row>
    <row r="93" spans="2:13" s="38" customFormat="1" ht="15.75" customHeight="1">
      <c r="B93" s="117" t="s">
        <v>13</v>
      </c>
      <c r="C93" s="404">
        <v>14</v>
      </c>
      <c r="D93" s="404">
        <v>20</v>
      </c>
      <c r="E93" s="405">
        <f>SUM(F93:M93)</f>
        <v>19</v>
      </c>
      <c r="F93" s="406">
        <v>8</v>
      </c>
      <c r="G93" s="406">
        <v>2</v>
      </c>
      <c r="H93" s="406">
        <v>0</v>
      </c>
      <c r="I93" s="406">
        <v>1</v>
      </c>
      <c r="J93" s="406">
        <v>8</v>
      </c>
      <c r="K93" s="406">
        <v>0</v>
      </c>
      <c r="L93" s="406">
        <v>0</v>
      </c>
      <c r="M93" s="103">
        <v>0</v>
      </c>
    </row>
    <row r="94" spans="2:13" s="38" customFormat="1" ht="15.75" customHeight="1">
      <c r="B94" s="407" t="s">
        <v>323</v>
      </c>
      <c r="C94" s="408">
        <f>SUM(C95:C98)</f>
        <v>188</v>
      </c>
      <c r="D94" s="408">
        <f>SUM(D95:D98)</f>
        <v>232</v>
      </c>
      <c r="E94" s="409">
        <f t="shared" si="10"/>
        <v>594</v>
      </c>
      <c r="F94" s="410">
        <f t="shared" ref="F94:M94" si="18">SUM(F95:F98)</f>
        <v>201</v>
      </c>
      <c r="G94" s="410">
        <f t="shared" si="18"/>
        <v>143</v>
      </c>
      <c r="H94" s="410">
        <f t="shared" si="18"/>
        <v>12</v>
      </c>
      <c r="I94" s="410">
        <f t="shared" si="18"/>
        <v>39</v>
      </c>
      <c r="J94" s="410">
        <f t="shared" si="18"/>
        <v>194</v>
      </c>
      <c r="K94" s="410">
        <f t="shared" si="18"/>
        <v>0</v>
      </c>
      <c r="L94" s="410">
        <f t="shared" si="18"/>
        <v>5</v>
      </c>
      <c r="M94" s="411">
        <f t="shared" si="18"/>
        <v>0</v>
      </c>
    </row>
    <row r="95" spans="2:13" s="38" customFormat="1" ht="15.75" customHeight="1">
      <c r="B95" s="116" t="s">
        <v>10</v>
      </c>
      <c r="C95" s="7">
        <v>68</v>
      </c>
      <c r="D95" s="7">
        <v>82</v>
      </c>
      <c r="E95" s="402">
        <f>SUM(F95:M95)</f>
        <v>202</v>
      </c>
      <c r="F95" s="403">
        <v>66</v>
      </c>
      <c r="G95" s="403">
        <v>46</v>
      </c>
      <c r="H95" s="403">
        <v>4</v>
      </c>
      <c r="I95" s="403">
        <v>17</v>
      </c>
      <c r="J95" s="403">
        <v>66</v>
      </c>
      <c r="K95" s="403">
        <v>0</v>
      </c>
      <c r="L95" s="403">
        <v>3</v>
      </c>
      <c r="M95" s="412">
        <v>0</v>
      </c>
    </row>
    <row r="96" spans="2:13" s="38" customFormat="1" ht="15.75" customHeight="1">
      <c r="B96" s="116" t="s">
        <v>11</v>
      </c>
      <c r="C96" s="7">
        <v>60</v>
      </c>
      <c r="D96" s="7">
        <v>76</v>
      </c>
      <c r="E96" s="402">
        <f>SUM(F96:M96)</f>
        <v>204</v>
      </c>
      <c r="F96" s="403">
        <v>70</v>
      </c>
      <c r="G96" s="403">
        <v>52</v>
      </c>
      <c r="H96" s="403">
        <v>6</v>
      </c>
      <c r="I96" s="403">
        <v>10</v>
      </c>
      <c r="J96" s="403">
        <v>65</v>
      </c>
      <c r="K96" s="403">
        <v>0</v>
      </c>
      <c r="L96" s="403">
        <v>1</v>
      </c>
      <c r="M96" s="412">
        <v>0</v>
      </c>
    </row>
    <row r="97" spans="2:13" s="38" customFormat="1" ht="15.75" customHeight="1">
      <c r="B97" s="116" t="s">
        <v>12</v>
      </c>
      <c r="C97" s="7">
        <v>44</v>
      </c>
      <c r="D97" s="7">
        <v>53</v>
      </c>
      <c r="E97" s="402">
        <f>SUM(F97:M97)</f>
        <v>142</v>
      </c>
      <c r="F97" s="403">
        <v>47</v>
      </c>
      <c r="G97" s="403">
        <v>36</v>
      </c>
      <c r="H97" s="403">
        <v>0</v>
      </c>
      <c r="I97" s="403">
        <v>11</v>
      </c>
      <c r="J97" s="403">
        <v>48</v>
      </c>
      <c r="K97" s="403">
        <v>0</v>
      </c>
      <c r="L97" s="403">
        <v>0</v>
      </c>
      <c r="M97" s="412">
        <v>0</v>
      </c>
    </row>
    <row r="98" spans="2:13" s="38" customFormat="1" ht="15.75" customHeight="1">
      <c r="B98" s="117" t="s">
        <v>13</v>
      </c>
      <c r="C98" s="404">
        <v>16</v>
      </c>
      <c r="D98" s="404">
        <v>21</v>
      </c>
      <c r="E98" s="405">
        <f>SUM(F98:M98)</f>
        <v>46</v>
      </c>
      <c r="F98" s="406">
        <v>18</v>
      </c>
      <c r="G98" s="406">
        <v>9</v>
      </c>
      <c r="H98" s="406">
        <v>2</v>
      </c>
      <c r="I98" s="406">
        <v>1</v>
      </c>
      <c r="J98" s="406">
        <v>15</v>
      </c>
      <c r="K98" s="406">
        <v>0</v>
      </c>
      <c r="L98" s="406">
        <v>1</v>
      </c>
      <c r="M98" s="103">
        <v>0</v>
      </c>
    </row>
    <row r="99" spans="2:13" s="38" customFormat="1" ht="15.75" customHeight="1">
      <c r="B99" s="407" t="s">
        <v>324</v>
      </c>
      <c r="C99" s="408">
        <f>SUM(C100:C103)</f>
        <v>197</v>
      </c>
      <c r="D99" s="408">
        <f>SUM(D100:D103)</f>
        <v>239</v>
      </c>
      <c r="E99" s="409">
        <f t="shared" ref="E99" si="19">SUM(F99:M99)</f>
        <v>619</v>
      </c>
      <c r="F99" s="410">
        <f t="shared" ref="F99:M99" si="20">SUM(F100:F103)</f>
        <v>199</v>
      </c>
      <c r="G99" s="410">
        <f t="shared" si="20"/>
        <v>155</v>
      </c>
      <c r="H99" s="410">
        <f t="shared" si="20"/>
        <v>15</v>
      </c>
      <c r="I99" s="410">
        <f t="shared" si="20"/>
        <v>43</v>
      </c>
      <c r="J99" s="410">
        <f t="shared" si="20"/>
        <v>202</v>
      </c>
      <c r="K99" s="410">
        <f t="shared" si="20"/>
        <v>0</v>
      </c>
      <c r="L99" s="410">
        <f t="shared" si="20"/>
        <v>5</v>
      </c>
      <c r="M99" s="411">
        <f t="shared" si="20"/>
        <v>0</v>
      </c>
    </row>
    <row r="100" spans="2:13" s="38" customFormat="1" ht="15.75" customHeight="1">
      <c r="B100" s="116" t="s">
        <v>10</v>
      </c>
      <c r="C100" s="7">
        <v>69</v>
      </c>
      <c r="D100" s="7">
        <v>79</v>
      </c>
      <c r="E100" s="402">
        <v>198</v>
      </c>
      <c r="F100" s="403">
        <v>65</v>
      </c>
      <c r="G100" s="403">
        <v>48</v>
      </c>
      <c r="H100" s="403">
        <v>5</v>
      </c>
      <c r="I100" s="403">
        <v>18</v>
      </c>
      <c r="J100" s="403">
        <v>59</v>
      </c>
      <c r="K100" s="403">
        <v>0</v>
      </c>
      <c r="L100" s="403">
        <v>3</v>
      </c>
      <c r="M100" s="412">
        <v>0</v>
      </c>
    </row>
    <row r="101" spans="2:13" s="38" customFormat="1" ht="15.75" customHeight="1">
      <c r="B101" s="116" t="s">
        <v>11</v>
      </c>
      <c r="C101" s="7">
        <v>60</v>
      </c>
      <c r="D101" s="7">
        <v>78</v>
      </c>
      <c r="E101" s="402">
        <v>222</v>
      </c>
      <c r="F101" s="403">
        <v>72</v>
      </c>
      <c r="G101" s="403">
        <v>59</v>
      </c>
      <c r="H101" s="403">
        <v>6</v>
      </c>
      <c r="I101" s="403">
        <v>9</v>
      </c>
      <c r="J101" s="403">
        <v>74</v>
      </c>
      <c r="K101" s="403">
        <v>0</v>
      </c>
      <c r="L101" s="403">
        <v>2</v>
      </c>
      <c r="M101" s="412">
        <v>0</v>
      </c>
    </row>
    <row r="102" spans="2:13" s="38" customFormat="1" ht="15.75" customHeight="1">
      <c r="B102" s="116" t="s">
        <v>12</v>
      </c>
      <c r="C102" s="7">
        <v>50</v>
      </c>
      <c r="D102" s="7">
        <v>57</v>
      </c>
      <c r="E102" s="402">
        <v>144</v>
      </c>
      <c r="F102" s="403">
        <v>47</v>
      </c>
      <c r="G102" s="403">
        <v>35</v>
      </c>
      <c r="H102" s="403">
        <v>2</v>
      </c>
      <c r="I102" s="403">
        <v>13</v>
      </c>
      <c r="J102" s="403">
        <v>47</v>
      </c>
      <c r="K102" s="403">
        <v>0</v>
      </c>
      <c r="L102" s="403">
        <v>0</v>
      </c>
      <c r="M102" s="412">
        <v>0</v>
      </c>
    </row>
    <row r="103" spans="2:13" s="38" customFormat="1" ht="15.75" customHeight="1">
      <c r="B103" s="117" t="s">
        <v>13</v>
      </c>
      <c r="C103" s="404">
        <v>18</v>
      </c>
      <c r="D103" s="404">
        <v>25</v>
      </c>
      <c r="E103" s="405">
        <v>55</v>
      </c>
      <c r="F103" s="406">
        <v>15</v>
      </c>
      <c r="G103" s="406">
        <v>13</v>
      </c>
      <c r="H103" s="406">
        <v>2</v>
      </c>
      <c r="I103" s="406">
        <v>3</v>
      </c>
      <c r="J103" s="406">
        <v>22</v>
      </c>
      <c r="K103" s="406">
        <v>0</v>
      </c>
      <c r="L103" s="406">
        <v>0</v>
      </c>
      <c r="M103" s="103">
        <v>0</v>
      </c>
    </row>
    <row r="104" spans="2:13" ht="15.75" customHeight="1">
      <c r="B104" s="37" t="s">
        <v>325</v>
      </c>
      <c r="M104" s="80"/>
    </row>
  </sheetData>
  <mergeCells count="4">
    <mergeCell ref="B4:B5"/>
    <mergeCell ref="C4:C5"/>
    <mergeCell ref="D4:D5"/>
    <mergeCell ref="E4:M4"/>
  </mergeCells>
  <phoneticPr fontId="4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&amp;R&amp;"ＭＳ Ｐゴシック,標準"14.厚      生</oddHeader>
    <oddFooter>&amp;C&amp;"ＭＳ Ｐゴシック,標準"-93-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4BD2CAB3CFCA4CB7346C667869C9C4" ma:contentTypeVersion="14" ma:contentTypeDescription="新しいドキュメントを作成します。" ma:contentTypeScope="" ma:versionID="ed1e23503ef735ddc2286f4441380995">
  <xsd:schema xmlns:xsd="http://www.w3.org/2001/XMLSchema" xmlns:xs="http://www.w3.org/2001/XMLSchema" xmlns:p="http://schemas.microsoft.com/office/2006/metadata/properties" xmlns:ns2="8b7246e0-c177-4354-959a-c7a77315743b" xmlns:ns3="9ab1fbee-38a4-45ff-8a74-59a225f92146" targetNamespace="http://schemas.microsoft.com/office/2006/metadata/properties" ma:root="true" ma:fieldsID="fe6360872c37cc0f23be1e15f542dc1a" ns2:_="" ns3:_="">
    <xsd:import namespace="8b7246e0-c177-4354-959a-c7a77315743b"/>
    <xsd:import namespace="9ab1fbee-38a4-45ff-8a74-59a225f921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BillingMetadata" minOccurs="0"/>
                <xsd:element ref="ns2:MediaServiceOCR" minOccurs="0"/>
                <xsd:element ref="ns2:MediaServiceLocation" minOccurs="0"/>
                <xsd:element ref="ns2:_x756a__x53f7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7246e0-c177-4354-959a-c7a7731574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4a7b6f62-f874-46c7-b9f3-cde6a5e29c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x756a__x53f7_" ma:index="21" nillable="true" ma:displayName="番号" ma:format="Dropdown" ma:internalName="_x756a__x53f7_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b1fbee-38a4-45ff-8a74-59a225f9214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7c705b8-a033-4012-b13e-d68dd8396924}" ma:internalName="TaxCatchAll" ma:showField="CatchAllData" ma:web="9ab1fbee-38a4-45ff-8a74-59a225f921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b1fbee-38a4-45ff-8a74-59a225f92146" xsi:nil="true"/>
    <_x756a__x53f7_ xmlns="8b7246e0-c177-4354-959a-c7a77315743b" xsi:nil="true"/>
    <lcf76f155ced4ddcb4097134ff3c332f xmlns="8b7246e0-c177-4354-959a-c7a77315743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C94E8AF-2536-4273-B258-21BFC20E5D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D05C0D-A0A1-4CC7-AEC7-9EC01DF153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7246e0-c177-4354-959a-c7a77315743b"/>
    <ds:schemaRef ds:uri="9ab1fbee-38a4-45ff-8a74-59a225f92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F47220-73A6-4547-8677-2F49D304A9A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ab1fbee-38a4-45ff-8a74-59a225f92146"/>
    <ds:schemaRef ds:uri="http://purl.org/dc/elements/1.1/"/>
    <ds:schemaRef ds:uri="http://schemas.microsoft.com/office/2006/metadata/properties"/>
    <ds:schemaRef ds:uri="8b7246e0-c177-4354-959a-c7a77315743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2</vt:i4>
      </vt:variant>
    </vt:vector>
  </HeadingPairs>
  <TitlesOfParts>
    <vt:vector size="19" baseType="lpstr">
      <vt:lpstr>目次</vt:lpstr>
      <vt:lpstr>N-1.2</vt:lpstr>
      <vt:lpstr>N-3</vt:lpstr>
      <vt:lpstr>N-4-1</vt:lpstr>
      <vt:lpstr>N-4-2</vt:lpstr>
      <vt:lpstr>N-5</vt:lpstr>
      <vt:lpstr>N-6</vt:lpstr>
      <vt:lpstr>N-7</vt:lpstr>
      <vt:lpstr>N-8</vt:lpstr>
      <vt:lpstr>N-9</vt:lpstr>
      <vt:lpstr>N-10</vt:lpstr>
      <vt:lpstr>N-11</vt:lpstr>
      <vt:lpstr>N-12</vt:lpstr>
      <vt:lpstr>N-13</vt:lpstr>
      <vt:lpstr>N-14</vt:lpstr>
      <vt:lpstr>N-15</vt:lpstr>
      <vt:lpstr>N-16</vt:lpstr>
      <vt:lpstr>'N-6'!Print_Area</vt:lpstr>
      <vt:lpstr>'N-9'!Print_Area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奥林　理恵</dc:creator>
  <cp:lastModifiedBy>上原　諒</cp:lastModifiedBy>
  <cp:lastPrinted>2026-04-20T02:20:11Z</cp:lastPrinted>
  <dcterms:created xsi:type="dcterms:W3CDTF">2007-01-18T02:06:06Z</dcterms:created>
  <dcterms:modified xsi:type="dcterms:W3CDTF">2026-06-11T06:46:24Z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0x0101009A4BD2CAB3CFCA4CB7346C667869C9C4</vt:lpwstr>
  </property>
  <property fmtid="{D5CDD505-2E9C-101B-9397-08002B2CF9AE}" pid="3" name="Order">
    <vt:r8>735400</vt:r8>
  </property>
</Properties>
</file>