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4AF97028-7481-41F5-BD18-970DE46586AC}" xr6:coauthVersionLast="47" xr6:coauthVersionMax="47" xr10:uidLastSave="{00000000-0000-0000-0000-000000000000}"/>
  <bookViews>
    <workbookView xWindow="13890" yWindow="120" windowWidth="13755" windowHeight="15240" tabRatio="407" xr2:uid="{00000000-000D-0000-FFFF-FFFF00000000}"/>
  </bookViews>
  <sheets>
    <sheet name="目次" sheetId="26" r:id="rId1"/>
    <sheet name="G-1" sheetId="19" r:id="rId2"/>
    <sheet name="G-2 " sheetId="20" r:id="rId3"/>
    <sheet name="G-3" sheetId="25" r:id="rId4"/>
    <sheet name="G-4" sheetId="22" r:id="rId5"/>
    <sheet name="G-5" sheetId="23" r:id="rId6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'G-1'!$A$1:$K$58</definedName>
    <definedName name="_xlnm.Print_Area" localSheetId="4">'G-4'!$A$1:$K$39</definedName>
    <definedName name="_xlnm.Print_Area" localSheetId="5">'G-5'!$A$1:$L$75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5" l="1"/>
  <c r="F27" i="25"/>
  <c r="E27" i="25"/>
  <c r="D27" i="25"/>
  <c r="C27" i="25"/>
  <c r="E23" i="25"/>
  <c r="G22" i="25"/>
  <c r="F22" i="25"/>
  <c r="E22" i="25"/>
  <c r="D22" i="25"/>
  <c r="C22" i="25"/>
  <c r="E17" i="25"/>
  <c r="D17" i="25"/>
  <c r="C17" i="25"/>
  <c r="I12" i="25"/>
  <c r="D12" i="25"/>
  <c r="C12" i="25"/>
  <c r="D7" i="25"/>
  <c r="L73" i="23"/>
  <c r="L72" i="23" s="1"/>
  <c r="J73" i="23"/>
  <c r="J72" i="23" s="1"/>
  <c r="H73" i="23"/>
  <c r="H72" i="23" s="1"/>
  <c r="F73" i="23"/>
  <c r="F72" i="23" s="1"/>
  <c r="K72" i="23"/>
  <c r="I72" i="23"/>
  <c r="G72" i="23"/>
  <c r="E72" i="23"/>
  <c r="L71" i="23"/>
  <c r="J71" i="23"/>
  <c r="H71" i="23"/>
  <c r="F71" i="23"/>
  <c r="L70" i="23"/>
  <c r="J70" i="23"/>
  <c r="H70" i="23"/>
  <c r="F70" i="23"/>
  <c r="L69" i="23"/>
  <c r="J69" i="23"/>
  <c r="H69" i="23"/>
  <c r="F69" i="23"/>
  <c r="L68" i="23"/>
  <c r="J68" i="23"/>
  <c r="H68" i="23"/>
  <c r="F68" i="23"/>
  <c r="F67" i="23" s="1"/>
  <c r="K67" i="23"/>
  <c r="L67" i="23" s="1"/>
  <c r="I67" i="23"/>
  <c r="J67" i="23" s="1"/>
  <c r="G67" i="23"/>
  <c r="H67" i="23" s="1"/>
  <c r="E67" i="23"/>
  <c r="L66" i="23"/>
  <c r="J66" i="23"/>
  <c r="H66" i="23"/>
  <c r="F66" i="23"/>
  <c r="L65" i="23"/>
  <c r="J65" i="23"/>
  <c r="H65" i="23"/>
  <c r="F65" i="23"/>
  <c r="L64" i="23"/>
  <c r="J64" i="23"/>
  <c r="H64" i="23"/>
  <c r="F64" i="23"/>
  <c r="L63" i="23"/>
  <c r="J63" i="23"/>
  <c r="H63" i="23"/>
  <c r="F63" i="23"/>
  <c r="K62" i="23"/>
  <c r="L62" i="23" s="1"/>
  <c r="I62" i="23"/>
  <c r="J62" i="23" s="1"/>
  <c r="G62" i="23"/>
  <c r="H62" i="23" s="1"/>
  <c r="E62" i="23"/>
  <c r="F62" i="23" s="1"/>
  <c r="L61" i="23"/>
  <c r="J61" i="23"/>
  <c r="H61" i="23"/>
  <c r="F61" i="23"/>
  <c r="L60" i="23"/>
  <c r="J60" i="23"/>
  <c r="H60" i="23"/>
  <c r="F60" i="23"/>
  <c r="L59" i="23"/>
  <c r="J59" i="23"/>
  <c r="H59" i="23"/>
  <c r="F59" i="23"/>
  <c r="K58" i="23"/>
  <c r="L58" i="23" s="1"/>
  <c r="I58" i="23"/>
  <c r="J58" i="23" s="1"/>
  <c r="G58" i="23"/>
  <c r="G57" i="23" s="1"/>
  <c r="H57" i="23" s="1"/>
  <c r="E58" i="23"/>
  <c r="F58" i="23" s="1"/>
  <c r="K57" i="23"/>
  <c r="E57" i="23"/>
  <c r="L56" i="23"/>
  <c r="L55" i="23" s="1"/>
  <c r="J56" i="23"/>
  <c r="J55" i="23" s="1"/>
  <c r="H56" i="23"/>
  <c r="F56" i="23"/>
  <c r="K55" i="23"/>
  <c r="I55" i="23"/>
  <c r="H55" i="23"/>
  <c r="G55" i="23"/>
  <c r="F55" i="23"/>
  <c r="E55" i="23"/>
  <c r="L54" i="23"/>
  <c r="J54" i="23"/>
  <c r="H54" i="23"/>
  <c r="F54" i="23"/>
  <c r="L53" i="23"/>
  <c r="J53" i="23"/>
  <c r="H53" i="23"/>
  <c r="F53" i="23"/>
  <c r="L52" i="23"/>
  <c r="J52" i="23"/>
  <c r="H52" i="23"/>
  <c r="F52" i="23"/>
  <c r="F50" i="23" s="1"/>
  <c r="L51" i="23"/>
  <c r="J51" i="23"/>
  <c r="H51" i="23"/>
  <c r="F51" i="23"/>
  <c r="K50" i="23"/>
  <c r="L50" i="23" s="1"/>
  <c r="I50" i="23"/>
  <c r="J50" i="23" s="1"/>
  <c r="G50" i="23"/>
  <c r="H50" i="23" s="1"/>
  <c r="E50" i="23"/>
  <c r="L49" i="23"/>
  <c r="J49" i="23"/>
  <c r="H49" i="23"/>
  <c r="F49" i="23"/>
  <c r="L48" i="23"/>
  <c r="J48" i="23"/>
  <c r="H48" i="23"/>
  <c r="F48" i="23"/>
  <c r="L47" i="23"/>
  <c r="J47" i="23"/>
  <c r="H47" i="23"/>
  <c r="F47" i="23"/>
  <c r="L46" i="23"/>
  <c r="J46" i="23"/>
  <c r="H46" i="23"/>
  <c r="F46" i="23"/>
  <c r="K45" i="23"/>
  <c r="L45" i="23" s="1"/>
  <c r="I45" i="23"/>
  <c r="J45" i="23" s="1"/>
  <c r="G45" i="23"/>
  <c r="H45" i="23" s="1"/>
  <c r="E45" i="23"/>
  <c r="F45" i="23" s="1"/>
  <c r="L44" i="23"/>
  <c r="J44" i="23"/>
  <c r="H44" i="23"/>
  <c r="F44" i="23"/>
  <c r="L43" i="23"/>
  <c r="J43" i="23"/>
  <c r="H43" i="23"/>
  <c r="F43" i="23"/>
  <c r="L42" i="23"/>
  <c r="J42" i="23"/>
  <c r="H42" i="23"/>
  <c r="F42" i="23"/>
  <c r="K41" i="23"/>
  <c r="K40" i="23" s="1"/>
  <c r="L40" i="23" s="1"/>
  <c r="I41" i="23"/>
  <c r="J41" i="23" s="1"/>
  <c r="G41" i="23"/>
  <c r="H41" i="23" s="1"/>
  <c r="E41" i="23"/>
  <c r="E40" i="23" s="1"/>
  <c r="I40" i="23"/>
  <c r="G40" i="23"/>
  <c r="H40" i="23" s="1"/>
  <c r="L39" i="23"/>
  <c r="J39" i="23"/>
  <c r="J38" i="23" s="1"/>
  <c r="H39" i="23"/>
  <c r="H38" i="23" s="1"/>
  <c r="F39" i="23"/>
  <c r="F38" i="23" s="1"/>
  <c r="L38" i="23"/>
  <c r="K38" i="23"/>
  <c r="I38" i="23"/>
  <c r="G38" i="23"/>
  <c r="E38" i="23"/>
  <c r="L37" i="23"/>
  <c r="J37" i="23"/>
  <c r="H37" i="23"/>
  <c r="F37" i="23"/>
  <c r="L36" i="23"/>
  <c r="J36" i="23"/>
  <c r="H36" i="23"/>
  <c r="F36" i="23"/>
  <c r="L35" i="23"/>
  <c r="J35" i="23"/>
  <c r="H35" i="23"/>
  <c r="F35" i="23"/>
  <c r="L34" i="23"/>
  <c r="J34" i="23"/>
  <c r="H34" i="23"/>
  <c r="F34" i="23"/>
  <c r="F33" i="23" s="1"/>
  <c r="K33" i="23"/>
  <c r="L33" i="23" s="1"/>
  <c r="I33" i="23"/>
  <c r="J33" i="23" s="1"/>
  <c r="G33" i="23"/>
  <c r="H33" i="23" s="1"/>
  <c r="E33" i="23"/>
  <c r="L32" i="23"/>
  <c r="J32" i="23"/>
  <c r="H32" i="23"/>
  <c r="F32" i="23"/>
  <c r="L31" i="23"/>
  <c r="J31" i="23"/>
  <c r="H31" i="23"/>
  <c r="F31" i="23"/>
  <c r="L30" i="23"/>
  <c r="J30" i="23"/>
  <c r="H30" i="23"/>
  <c r="F30" i="23"/>
  <c r="L29" i="23"/>
  <c r="J29" i="23"/>
  <c r="H29" i="23"/>
  <c r="F29" i="23"/>
  <c r="K28" i="23"/>
  <c r="L28" i="23" s="1"/>
  <c r="I28" i="23"/>
  <c r="J28" i="23" s="1"/>
  <c r="G28" i="23"/>
  <c r="H28" i="23" s="1"/>
  <c r="E28" i="23"/>
  <c r="F28" i="23" s="1"/>
  <c r="L27" i="23"/>
  <c r="J27" i="23"/>
  <c r="H27" i="23"/>
  <c r="F27" i="23"/>
  <c r="L26" i="23"/>
  <c r="J26" i="23"/>
  <c r="H26" i="23"/>
  <c r="F26" i="23"/>
  <c r="L25" i="23"/>
  <c r="J25" i="23"/>
  <c r="H25" i="23"/>
  <c r="F25" i="23"/>
  <c r="K24" i="23"/>
  <c r="L24" i="23" s="1"/>
  <c r="I24" i="23"/>
  <c r="I23" i="23" s="1"/>
  <c r="J23" i="23" s="1"/>
  <c r="G24" i="23"/>
  <c r="H24" i="23" s="1"/>
  <c r="E24" i="23"/>
  <c r="F24" i="23" s="1"/>
  <c r="K23" i="23"/>
  <c r="G23" i="23"/>
  <c r="L21" i="23"/>
  <c r="K21" i="23"/>
  <c r="J21" i="23"/>
  <c r="I21" i="23"/>
  <c r="H21" i="23"/>
  <c r="G21" i="23"/>
  <c r="F21" i="23"/>
  <c r="E21" i="23"/>
  <c r="K16" i="23"/>
  <c r="I16" i="23"/>
  <c r="G16" i="23"/>
  <c r="E16" i="23"/>
  <c r="K11" i="23"/>
  <c r="I11" i="23"/>
  <c r="G11" i="23"/>
  <c r="G6" i="23" s="1"/>
  <c r="E11" i="23"/>
  <c r="E6" i="23" s="1"/>
  <c r="K7" i="23"/>
  <c r="K6" i="23" s="1"/>
  <c r="I7" i="23"/>
  <c r="I6" i="23" s="1"/>
  <c r="G7" i="23"/>
  <c r="E7" i="23"/>
  <c r="F40" i="23" l="1"/>
  <c r="H23" i="23"/>
  <c r="L23" i="23"/>
  <c r="L57" i="23"/>
  <c r="F57" i="23"/>
  <c r="J40" i="23"/>
  <c r="E23" i="23"/>
  <c r="F23" i="23" s="1"/>
  <c r="I57" i="23"/>
  <c r="J57" i="23" s="1"/>
  <c r="J24" i="23"/>
  <c r="F41" i="23"/>
  <c r="L41" i="23"/>
  <c r="H58" i="23"/>
  <c r="D32" i="22" l="1"/>
  <c r="C32" i="22"/>
  <c r="F27" i="22"/>
  <c r="E27" i="22"/>
  <c r="D27" i="22"/>
  <c r="C27" i="22"/>
  <c r="K22" i="22"/>
  <c r="J22" i="22"/>
  <c r="I22" i="22"/>
  <c r="G22" i="22"/>
  <c r="F22" i="22"/>
  <c r="E22" i="22"/>
  <c r="D22" i="22"/>
  <c r="C22" i="22"/>
  <c r="D17" i="22"/>
  <c r="C17" i="22"/>
  <c r="K12" i="22"/>
  <c r="J12" i="22"/>
  <c r="I12" i="22"/>
  <c r="G12" i="22"/>
  <c r="F12" i="22"/>
  <c r="E12" i="22"/>
  <c r="D12" i="22"/>
  <c r="C12" i="22"/>
  <c r="K7" i="22"/>
  <c r="J7" i="22"/>
  <c r="I7" i="22"/>
  <c r="G7" i="22"/>
  <c r="F7" i="22"/>
  <c r="E7" i="22"/>
  <c r="D7" i="22"/>
  <c r="C7" i="22"/>
  <c r="J157" i="20"/>
  <c r="I157" i="20"/>
  <c r="K156" i="20"/>
  <c r="J156" i="20"/>
  <c r="I156" i="20"/>
  <c r="K155" i="20"/>
  <c r="J155" i="20"/>
  <c r="I155" i="20"/>
  <c r="J154" i="20"/>
  <c r="I154" i="20"/>
  <c r="K153" i="20"/>
  <c r="J153" i="20"/>
  <c r="I153" i="20"/>
  <c r="K152" i="20"/>
  <c r="J152" i="20"/>
  <c r="I152" i="20"/>
  <c r="K151" i="20"/>
  <c r="E150" i="20"/>
  <c r="E149" i="20"/>
  <c r="K148" i="20"/>
  <c r="E147" i="20"/>
  <c r="E146" i="20"/>
  <c r="K133" i="20"/>
  <c r="J133" i="20"/>
  <c r="I133" i="20"/>
  <c r="E133" i="20"/>
  <c r="K132" i="20"/>
  <c r="J132" i="20"/>
  <c r="I132" i="20"/>
  <c r="H132" i="20"/>
  <c r="G132" i="20"/>
  <c r="F132" i="20"/>
  <c r="E132" i="20"/>
  <c r="K131" i="20"/>
  <c r="J131" i="20"/>
  <c r="I131" i="20"/>
  <c r="H131" i="20"/>
  <c r="G131" i="20"/>
  <c r="F131" i="20"/>
  <c r="E131" i="20"/>
  <c r="E121" i="20"/>
  <c r="E118" i="20" s="1"/>
  <c r="K118" i="20"/>
  <c r="J118" i="20"/>
  <c r="H118" i="20"/>
  <c r="K117" i="20"/>
  <c r="J117" i="20"/>
  <c r="I117" i="20"/>
  <c r="H117" i="20"/>
  <c r="G117" i="20"/>
  <c r="F117" i="20"/>
  <c r="E117" i="20"/>
  <c r="K116" i="20"/>
  <c r="J116" i="20"/>
  <c r="I116" i="20"/>
  <c r="H116" i="20"/>
  <c r="G116" i="20"/>
  <c r="F116" i="20"/>
  <c r="E116" i="20"/>
  <c r="E111" i="20"/>
  <c r="E110" i="20"/>
  <c r="E109" i="20"/>
  <c r="E103" i="20" s="1"/>
  <c r="E108" i="20"/>
  <c r="E107" i="20"/>
  <c r="K103" i="20"/>
  <c r="I103" i="20"/>
  <c r="H103" i="20"/>
  <c r="G103" i="20"/>
  <c r="K102" i="20"/>
  <c r="J102" i="20"/>
  <c r="I102" i="20"/>
  <c r="H102" i="20"/>
  <c r="G102" i="20"/>
  <c r="F102" i="20"/>
  <c r="E102" i="20"/>
  <c r="K101" i="20"/>
  <c r="J101" i="20"/>
  <c r="I101" i="20"/>
  <c r="H101" i="20"/>
  <c r="G101" i="20"/>
  <c r="F101" i="20"/>
  <c r="K88" i="20"/>
  <c r="J88" i="20"/>
  <c r="I88" i="20"/>
  <c r="H88" i="20"/>
  <c r="E88" i="20"/>
  <c r="K87" i="20"/>
  <c r="J87" i="20"/>
  <c r="I87" i="20"/>
  <c r="H87" i="20"/>
  <c r="G87" i="20"/>
  <c r="F87" i="20"/>
  <c r="E87" i="20"/>
  <c r="K86" i="20"/>
  <c r="J86" i="20"/>
  <c r="I86" i="20"/>
  <c r="H86" i="20"/>
  <c r="G86" i="20"/>
  <c r="F86" i="20"/>
  <c r="E86" i="20"/>
  <c r="J78" i="20"/>
  <c r="J77" i="20"/>
  <c r="J75" i="20"/>
  <c r="J74" i="20"/>
  <c r="J73" i="20"/>
  <c r="E72" i="20"/>
  <c r="E71" i="20"/>
  <c r="E70" i="20"/>
  <c r="E69" i="20"/>
  <c r="E68" i="20"/>
  <c r="E57" i="20"/>
  <c r="E54" i="20" s="1"/>
  <c r="E56" i="20"/>
  <c r="E53" i="20" s="1"/>
  <c r="J55" i="20"/>
  <c r="H55" i="20"/>
  <c r="E55" i="20"/>
  <c r="J54" i="20"/>
  <c r="I54" i="20"/>
  <c r="H54" i="20"/>
  <c r="G54" i="20"/>
  <c r="F54" i="20"/>
  <c r="J53" i="20"/>
  <c r="I53" i="20"/>
  <c r="H53" i="20"/>
  <c r="G53" i="20"/>
  <c r="F53" i="20"/>
  <c r="J40" i="20"/>
  <c r="H40" i="20"/>
  <c r="E40" i="20"/>
  <c r="J39" i="20"/>
  <c r="I39" i="20"/>
  <c r="H39" i="20"/>
  <c r="G39" i="20"/>
  <c r="F39" i="20"/>
  <c r="E39" i="20"/>
  <c r="J38" i="20"/>
  <c r="I38" i="20"/>
  <c r="H38" i="20"/>
  <c r="G38" i="20"/>
  <c r="F38" i="20"/>
  <c r="E38" i="20"/>
  <c r="E34" i="20"/>
  <c r="E33" i="20"/>
  <c r="E32" i="20"/>
  <c r="E31" i="20"/>
  <c r="E25" i="20" s="1"/>
  <c r="E30" i="20"/>
  <c r="E24" i="20" s="1"/>
  <c r="E29" i="20"/>
  <c r="J25" i="20"/>
  <c r="G25" i="20"/>
  <c r="J24" i="20"/>
  <c r="I24" i="20"/>
  <c r="H24" i="20"/>
  <c r="G24" i="20"/>
  <c r="F24" i="20"/>
  <c r="J23" i="20"/>
  <c r="I23" i="20"/>
  <c r="H23" i="20"/>
  <c r="G23" i="20"/>
  <c r="F23" i="20"/>
  <c r="E19" i="20"/>
  <c r="E10" i="20" s="1"/>
  <c r="E18" i="20"/>
  <c r="E17" i="20"/>
  <c r="E8" i="20" s="1"/>
  <c r="I10" i="20"/>
  <c r="H10" i="20"/>
  <c r="G10" i="20"/>
  <c r="J9" i="20"/>
  <c r="I9" i="20"/>
  <c r="H9" i="20"/>
  <c r="G9" i="20"/>
  <c r="F9" i="20"/>
  <c r="E9" i="20"/>
  <c r="J8" i="20"/>
  <c r="I8" i="20"/>
  <c r="H8" i="20"/>
  <c r="G8" i="20"/>
  <c r="F8" i="20"/>
  <c r="E37" i="19"/>
  <c r="D37" i="19"/>
  <c r="C37" i="19"/>
  <c r="K31" i="19"/>
  <c r="J31" i="19"/>
  <c r="I31" i="19"/>
  <c r="H31" i="19"/>
  <c r="G31" i="19"/>
  <c r="F31" i="19"/>
  <c r="E31" i="19"/>
  <c r="D31" i="19"/>
  <c r="C31" i="19"/>
  <c r="E30" i="19"/>
  <c r="E26" i="19" s="1"/>
  <c r="D30" i="19"/>
  <c r="C30" i="19"/>
  <c r="E29" i="19"/>
  <c r="D29" i="19"/>
  <c r="C29" i="19"/>
  <c r="E28" i="19"/>
  <c r="D28" i="19"/>
  <c r="C28" i="19"/>
  <c r="E27" i="19"/>
  <c r="D27" i="19"/>
  <c r="D26" i="19" s="1"/>
  <c r="C27" i="19"/>
  <c r="C26" i="19" s="1"/>
  <c r="K26" i="19"/>
  <c r="J26" i="19"/>
  <c r="I26" i="19"/>
  <c r="H26" i="19"/>
  <c r="G26" i="19"/>
  <c r="F26" i="19"/>
  <c r="E25" i="19"/>
  <c r="D25" i="19"/>
  <c r="C25" i="19"/>
  <c r="C21" i="19" s="1"/>
  <c r="E24" i="19"/>
  <c r="D24" i="19"/>
  <c r="C24" i="19"/>
  <c r="E23" i="19"/>
  <c r="D23" i="19"/>
  <c r="C23" i="19"/>
  <c r="E22" i="19"/>
  <c r="E21" i="19" s="1"/>
  <c r="D22" i="19"/>
  <c r="D21" i="19" s="1"/>
  <c r="C22" i="19"/>
  <c r="K21" i="19"/>
  <c r="J21" i="19"/>
  <c r="I21" i="19"/>
  <c r="H21" i="19"/>
  <c r="G21" i="19"/>
  <c r="F21" i="19"/>
  <c r="E20" i="19"/>
  <c r="D20" i="19"/>
  <c r="C20" i="19"/>
  <c r="E19" i="19"/>
  <c r="D19" i="19"/>
  <c r="C19" i="19"/>
  <c r="E18" i="19"/>
  <c r="D18" i="19"/>
  <c r="D16" i="19" s="1"/>
  <c r="C18" i="19"/>
  <c r="E17" i="19"/>
  <c r="D17" i="19"/>
  <c r="C17" i="19"/>
  <c r="C16" i="19" s="1"/>
  <c r="K16" i="19"/>
  <c r="J16" i="19"/>
  <c r="I16" i="19"/>
  <c r="H16" i="19"/>
  <c r="G16" i="19"/>
  <c r="F16" i="19"/>
  <c r="E16" i="19"/>
  <c r="E15" i="19"/>
  <c r="D15" i="19"/>
  <c r="C15" i="19"/>
  <c r="E14" i="19"/>
  <c r="D14" i="19"/>
  <c r="C14" i="19"/>
  <c r="E13" i="19"/>
  <c r="D13" i="19"/>
  <c r="C13" i="19"/>
  <c r="E12" i="19"/>
  <c r="E11" i="19" s="1"/>
  <c r="D12" i="19"/>
  <c r="D11" i="19" s="1"/>
  <c r="C12" i="19"/>
  <c r="K11" i="19"/>
  <c r="J11" i="19"/>
  <c r="I11" i="19"/>
  <c r="H11" i="19"/>
  <c r="G11" i="19"/>
  <c r="F11" i="19"/>
  <c r="C11" i="19"/>
  <c r="E10" i="19"/>
  <c r="E6" i="19" s="1"/>
  <c r="D10" i="19"/>
  <c r="C10" i="19"/>
  <c r="E9" i="19"/>
  <c r="D9" i="19"/>
  <c r="C9" i="19"/>
  <c r="E8" i="19"/>
  <c r="D8" i="19"/>
  <c r="C8" i="19"/>
  <c r="E7" i="19"/>
  <c r="D7" i="19"/>
  <c r="D6" i="19" s="1"/>
  <c r="C7" i="19"/>
  <c r="C6" i="19" s="1"/>
  <c r="K6" i="19"/>
  <c r="J6" i="19"/>
  <c r="I6" i="19"/>
  <c r="H6" i="19"/>
  <c r="G6" i="19"/>
  <c r="F6" i="19"/>
  <c r="E101" i="20" l="1"/>
  <c r="E23" i="20"/>
</calcChain>
</file>

<file path=xl/sharedStrings.xml><?xml version="1.0" encoding="utf-8"?>
<sst xmlns="http://schemas.openxmlformats.org/spreadsheetml/2006/main" count="636" uniqueCount="149">
  <si>
    <t>G-1．年次別卸売業、小売業の状況</t>
    <rPh sb="4" eb="6">
      <t>ネンジ</t>
    </rPh>
    <rPh sb="6" eb="7">
      <t>ベツ</t>
    </rPh>
    <rPh sb="7" eb="10">
      <t>オロシウリギョウ</t>
    </rPh>
    <rPh sb="11" eb="14">
      <t>コウリギョウ</t>
    </rPh>
    <rPh sb="15" eb="17">
      <t>ジョウキョウ</t>
    </rPh>
    <phoneticPr fontId="7"/>
  </si>
  <si>
    <t>各年6月1日現在(平成24年は2月1日現在）</t>
    <rPh sb="0" eb="1">
      <t>カク</t>
    </rPh>
    <rPh sb="1" eb="2">
      <t>ネン</t>
    </rPh>
    <rPh sb="3" eb="4">
      <t>ツキ</t>
    </rPh>
    <rPh sb="5" eb="6">
      <t>ニチ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7"/>
  </si>
  <si>
    <t>単位：人、万円</t>
    <phoneticPr fontId="7"/>
  </si>
  <si>
    <t>年次</t>
    <rPh sb="0" eb="2">
      <t>ネンジ</t>
    </rPh>
    <phoneticPr fontId="7"/>
  </si>
  <si>
    <t>総数</t>
  </si>
  <si>
    <t>卸売業</t>
  </si>
  <si>
    <t>小売業</t>
  </si>
  <si>
    <t>事業所数</t>
    <rPh sb="0" eb="2">
      <t>ジギョウ</t>
    </rPh>
    <rPh sb="2" eb="3">
      <t>ショ</t>
    </rPh>
    <phoneticPr fontId="7"/>
  </si>
  <si>
    <t>従業者数</t>
  </si>
  <si>
    <t>年間販売額</t>
  </si>
  <si>
    <t>平成 6年</t>
    <rPh sb="0" eb="2">
      <t>ヘイセイ</t>
    </rPh>
    <rPh sb="4" eb="5">
      <t>ネン</t>
    </rPh>
    <phoneticPr fontId="7"/>
  </si>
  <si>
    <t>三国町</t>
    <rPh sb="0" eb="3">
      <t>ミクニチョウ</t>
    </rPh>
    <phoneticPr fontId="7"/>
  </si>
  <si>
    <t>丸岡町</t>
    <rPh sb="0" eb="3">
      <t>マルオカチョウ</t>
    </rPh>
    <phoneticPr fontId="7"/>
  </si>
  <si>
    <t>春江町</t>
    <rPh sb="0" eb="3">
      <t>ハルエチョウ</t>
    </rPh>
    <phoneticPr fontId="7"/>
  </si>
  <si>
    <t>坂井町</t>
    <rPh sb="0" eb="2">
      <t>サカイ</t>
    </rPh>
    <rPh sb="2" eb="3">
      <t>チョウ</t>
    </rPh>
    <phoneticPr fontId="7"/>
  </si>
  <si>
    <t>平成 9年</t>
    <rPh sb="0" eb="2">
      <t>ヘイセイ</t>
    </rPh>
    <rPh sb="4" eb="5">
      <t>ネン</t>
    </rPh>
    <phoneticPr fontId="7"/>
  </si>
  <si>
    <t>平成11年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</si>
  <si>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</si>
  <si>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</si>
  <si>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</si>
  <si>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</si>
  <si>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</si>
  <si>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</si>
  <si>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※商業統計調査は平成26年調査をもって廃止</t>
    <rPh sb="1" eb="3">
      <t>ショウギョウ</t>
    </rPh>
    <rPh sb="3" eb="7">
      <t>トウケイチョウサ</t>
    </rPh>
    <rPh sb="8" eb="10">
      <t>ヘイセイ</t>
    </rPh>
    <rPh sb="12" eb="15">
      <t>ネンチョウサ</t>
    </rPh>
    <rPh sb="19" eb="21">
      <t>ハイシ</t>
    </rPh>
    <phoneticPr fontId="7"/>
  </si>
  <si>
    <t>G-2．産業分類別商業の推移</t>
    <rPh sb="4" eb="6">
      <t>サンギョウ</t>
    </rPh>
    <rPh sb="6" eb="8">
      <t>ブンルイ</t>
    </rPh>
    <rPh sb="8" eb="9">
      <t>ベツ</t>
    </rPh>
    <rPh sb="9" eb="11">
      <t>ショウギョウ</t>
    </rPh>
    <rPh sb="12" eb="14">
      <t>スイイ</t>
    </rPh>
    <phoneticPr fontId="7"/>
  </si>
  <si>
    <t>各年6月1日現在(平成24年は2月1日現在）</t>
    <rPh sb="0" eb="2">
      <t>カクトシ</t>
    </rPh>
    <rPh sb="3" eb="4">
      <t>ガツ</t>
    </rPh>
    <rPh sb="5" eb="8">
      <t>ニチゲンザイ</t>
    </rPh>
    <rPh sb="9" eb="11">
      <t>ヘイセイ</t>
    </rPh>
    <rPh sb="13" eb="14">
      <t>ネン</t>
    </rPh>
    <rPh sb="16" eb="17">
      <t>ガツ</t>
    </rPh>
    <rPh sb="18" eb="21">
      <t>ニチゲンザイ</t>
    </rPh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</si>
  <si>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</si>
  <si>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年次</t>
    <rPh sb="0" eb="2">
      <t>ネンジ</t>
    </rPh>
    <phoneticPr fontId="3"/>
  </si>
  <si>
    <t>区分</t>
    <rPh sb="0" eb="2">
      <t>クブン</t>
    </rPh>
    <phoneticPr fontId="3"/>
  </si>
  <si>
    <t>卸売業計</t>
    <rPh sb="3" eb="4">
      <t>ケイ</t>
    </rPh>
    <phoneticPr fontId="7"/>
  </si>
  <si>
    <t>繊維・衣服等</t>
    <rPh sb="0" eb="2">
      <t>センイ</t>
    </rPh>
    <rPh sb="3" eb="5">
      <t>イフク</t>
    </rPh>
    <rPh sb="5" eb="6">
      <t>トウ</t>
    </rPh>
    <phoneticPr fontId="7"/>
  </si>
  <si>
    <t>飲食料品</t>
    <rPh sb="0" eb="2">
      <t>インショク</t>
    </rPh>
    <rPh sb="2" eb="3">
      <t>リョウ</t>
    </rPh>
    <rPh sb="3" eb="4">
      <t>ヒン</t>
    </rPh>
    <phoneticPr fontId="7"/>
  </si>
  <si>
    <t>建築材料・</t>
  </si>
  <si>
    <t>機械器具</t>
    <rPh sb="0" eb="2">
      <t>キカイ</t>
    </rPh>
    <rPh sb="2" eb="4">
      <t>キグ</t>
    </rPh>
    <phoneticPr fontId="7"/>
  </si>
  <si>
    <t>その他</t>
    <rPh sb="2" eb="3">
      <t>タ</t>
    </rPh>
    <phoneticPr fontId="7"/>
  </si>
  <si>
    <t>鉱物・</t>
    <phoneticPr fontId="3"/>
  </si>
  <si>
    <t>金属材料</t>
    <rPh sb="0" eb="2">
      <t>キンゾク</t>
    </rPh>
    <rPh sb="2" eb="4">
      <t>ザイリョウ</t>
    </rPh>
    <phoneticPr fontId="7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</si>
  <si>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</si>
  <si>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</si>
  <si>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商品販売額</t>
    <rPh sb="0" eb="2">
      <t>ショウヒン</t>
    </rPh>
    <rPh sb="2" eb="4">
      <t>ハンバイ</t>
    </rPh>
    <rPh sb="4" eb="5">
      <t>ガク</t>
    </rPh>
    <phoneticPr fontId="3"/>
  </si>
  <si>
    <t>x</t>
    <phoneticPr fontId="3"/>
  </si>
  <si>
    <t>三国町</t>
    <rPh sb="0" eb="3">
      <t>ミクニチョウ</t>
    </rPh>
    <phoneticPr fontId="3"/>
  </si>
  <si>
    <t>丸岡町</t>
    <rPh sb="0" eb="3">
      <t>マルオカチョウ</t>
    </rPh>
    <phoneticPr fontId="3"/>
  </si>
  <si>
    <t>春江町</t>
    <rPh sb="0" eb="3">
      <t>ハルエチョウ</t>
    </rPh>
    <phoneticPr fontId="3"/>
  </si>
  <si>
    <t>坂井町</t>
    <rPh sb="0" eb="2">
      <t>サカイ</t>
    </rPh>
    <rPh sb="2" eb="3">
      <t>チョウ</t>
    </rPh>
    <phoneticPr fontId="3"/>
  </si>
  <si>
    <t>小売業計</t>
    <rPh sb="3" eb="4">
      <t>ケイ</t>
    </rPh>
    <phoneticPr fontId="7"/>
  </si>
  <si>
    <t>各種商品</t>
    <rPh sb="0" eb="2">
      <t>カクシュ</t>
    </rPh>
    <rPh sb="2" eb="4">
      <t>ショウヒン</t>
    </rPh>
    <phoneticPr fontId="7"/>
  </si>
  <si>
    <t>織物・</t>
  </si>
  <si>
    <t>自動車・
自転車</t>
    <rPh sb="0" eb="3">
      <t>ジドウシャ</t>
    </rPh>
    <rPh sb="5" eb="8">
      <t>ジテンシャ</t>
    </rPh>
    <phoneticPr fontId="7"/>
  </si>
  <si>
    <t>家具・</t>
  </si>
  <si>
    <t>衣服・</t>
  </si>
  <si>
    <t>じゅう器・</t>
  </si>
  <si>
    <t>身の回り品</t>
    <rPh sb="0" eb="1">
      <t>ミ</t>
    </rPh>
    <rPh sb="2" eb="3">
      <t>マワ</t>
    </rPh>
    <rPh sb="4" eb="5">
      <t>ヒン</t>
    </rPh>
    <phoneticPr fontId="7"/>
  </si>
  <si>
    <t>家庭用機械器具</t>
    <rPh sb="0" eb="3">
      <t>カテイヨウ</t>
    </rPh>
    <rPh sb="3" eb="5">
      <t>キカイ</t>
    </rPh>
    <rPh sb="5" eb="7">
      <t>キグ</t>
    </rPh>
    <phoneticPr fontId="7"/>
  </si>
  <si>
    <t>※商業統計調査は平成26年調査をもって廃止</t>
    <rPh sb="1" eb="3">
      <t>ショウギョウ</t>
    </rPh>
    <rPh sb="3" eb="7">
      <t>トウケイチョウサ</t>
    </rPh>
    <rPh sb="8" eb="10">
      <t>ヘイセイ</t>
    </rPh>
    <rPh sb="12" eb="15">
      <t>ネンチョウサ</t>
    </rPh>
    <rPh sb="19" eb="21">
      <t>ハイシ</t>
    </rPh>
    <phoneticPr fontId="3"/>
  </si>
  <si>
    <t>G-3．大規模小売店舗の状況</t>
    <rPh sb="4" eb="7">
      <t>ダイキボ</t>
    </rPh>
    <rPh sb="7" eb="9">
      <t>コウリ</t>
    </rPh>
    <rPh sb="9" eb="11">
      <t>テンポ</t>
    </rPh>
    <rPh sb="12" eb="14">
      <t>ジョウキョウ</t>
    </rPh>
    <phoneticPr fontId="7"/>
  </si>
  <si>
    <t>各年6月1日現在</t>
    <rPh sb="0" eb="2">
      <t>カクネン</t>
    </rPh>
    <rPh sb="3" eb="4">
      <t>ガツ</t>
    </rPh>
    <rPh sb="5" eb="6">
      <t>ニチ</t>
    </rPh>
    <phoneticPr fontId="12"/>
  </si>
  <si>
    <t>年次</t>
    <rPh sb="0" eb="2">
      <t>ネンジ</t>
    </rPh>
    <phoneticPr fontId="12"/>
  </si>
  <si>
    <t>大規模</t>
    <rPh sb="0" eb="3">
      <t>ダイキボ</t>
    </rPh>
    <phoneticPr fontId="12"/>
  </si>
  <si>
    <t>商店数</t>
  </si>
  <si>
    <t>年　間</t>
    <phoneticPr fontId="12"/>
  </si>
  <si>
    <t>その他の</t>
    <phoneticPr fontId="12"/>
  </si>
  <si>
    <t>商品</t>
    <rPh sb="0" eb="2">
      <t>ショウヒン</t>
    </rPh>
    <phoneticPr fontId="12"/>
  </si>
  <si>
    <t>売場</t>
    <phoneticPr fontId="12"/>
  </si>
  <si>
    <t>駐車</t>
    <phoneticPr fontId="12"/>
  </si>
  <si>
    <t>小売</t>
    <phoneticPr fontId="12"/>
  </si>
  <si>
    <t>計</t>
  </si>
  <si>
    <t>男</t>
  </si>
  <si>
    <t>女</t>
  </si>
  <si>
    <t>販売額</t>
    <rPh sb="0" eb="3">
      <t>ハンバイガク</t>
    </rPh>
    <phoneticPr fontId="12"/>
  </si>
  <si>
    <t>収入額</t>
    <phoneticPr fontId="12"/>
  </si>
  <si>
    <t>手持額</t>
    <rPh sb="0" eb="2">
      <t>テモチ</t>
    </rPh>
    <rPh sb="2" eb="3">
      <t>ガク</t>
    </rPh>
    <phoneticPr fontId="12"/>
  </si>
  <si>
    <t>面積</t>
    <rPh sb="0" eb="2">
      <t>メンセキ</t>
    </rPh>
    <phoneticPr fontId="12"/>
  </si>
  <si>
    <t>台数</t>
    <rPh sb="0" eb="2">
      <t>ダイスウ</t>
    </rPh>
    <phoneticPr fontId="12"/>
  </si>
  <si>
    <t>店舗数</t>
    <phoneticPr fontId="12"/>
  </si>
  <si>
    <t>（人）</t>
    <rPh sb="1" eb="2">
      <t>ヒト</t>
    </rPh>
    <phoneticPr fontId="12"/>
  </si>
  <si>
    <t>（万円）</t>
    <rPh sb="1" eb="3">
      <t>マンエン</t>
    </rPh>
    <phoneticPr fontId="12"/>
  </si>
  <si>
    <t>（万円）</t>
    <rPh sb="1" eb="2">
      <t>マン</t>
    </rPh>
    <rPh sb="2" eb="3">
      <t>エン</t>
    </rPh>
    <phoneticPr fontId="12"/>
  </si>
  <si>
    <t>（㎡）</t>
    <phoneticPr fontId="12"/>
  </si>
  <si>
    <t>（台）</t>
    <rPh sb="1" eb="2">
      <t>ダイ</t>
    </rPh>
    <phoneticPr fontId="12"/>
  </si>
  <si>
    <t>平成 6年</t>
    <phoneticPr fontId="12"/>
  </si>
  <si>
    <t>x</t>
    <phoneticPr fontId="12"/>
  </si>
  <si>
    <t>三国町</t>
    <rPh sb="0" eb="3">
      <t>ミクニチョウ</t>
    </rPh>
    <phoneticPr fontId="12"/>
  </si>
  <si>
    <t>丸岡町</t>
    <rPh sb="0" eb="3">
      <t>マルオカチョウ</t>
    </rPh>
    <phoneticPr fontId="12"/>
  </si>
  <si>
    <t>春江町</t>
    <rPh sb="0" eb="3">
      <t>ハルエチョウ</t>
    </rPh>
    <phoneticPr fontId="12"/>
  </si>
  <si>
    <t>坂井町</t>
    <rPh sb="0" eb="2">
      <t>サカイ</t>
    </rPh>
    <rPh sb="2" eb="3">
      <t>チョウ</t>
    </rPh>
    <phoneticPr fontId="12"/>
  </si>
  <si>
    <t>平成 9年</t>
    <phoneticPr fontId="12"/>
  </si>
  <si>
    <t>-</t>
    <phoneticPr fontId="12"/>
  </si>
  <si>
    <t>平成11年</t>
    <phoneticPr fontId="12"/>
  </si>
  <si>
    <t>平成14年</t>
    <phoneticPr fontId="12"/>
  </si>
  <si>
    <t>平成16年</t>
    <phoneticPr fontId="12"/>
  </si>
  <si>
    <t>資料：福井の商業（商業統計調査）</t>
    <rPh sb="0" eb="2">
      <t>シリョウ</t>
    </rPh>
    <rPh sb="3" eb="5">
      <t>フクイ</t>
    </rPh>
    <rPh sb="6" eb="8">
      <t>ショウギョウ</t>
    </rPh>
    <rPh sb="9" eb="11">
      <t>ショウギョウ</t>
    </rPh>
    <rPh sb="11" eb="13">
      <t>トウケイ</t>
    </rPh>
    <rPh sb="13" eb="15">
      <t>チョウサ</t>
    </rPh>
    <phoneticPr fontId="12"/>
  </si>
  <si>
    <t>G-4．コンビニエンス・ストアの状況</t>
    <rPh sb="16" eb="18">
      <t>ジョウキョウ</t>
    </rPh>
    <phoneticPr fontId="7"/>
  </si>
  <si>
    <t>商　品</t>
    <phoneticPr fontId="12"/>
  </si>
  <si>
    <t>手持額</t>
    <rPh sb="0" eb="2">
      <t>テモ</t>
    </rPh>
    <rPh sb="2" eb="3">
      <t>ガク</t>
    </rPh>
    <phoneticPr fontId="12"/>
  </si>
  <si>
    <t>平成 6年</t>
    <rPh sb="0" eb="2">
      <t>ヘイセイ</t>
    </rPh>
    <phoneticPr fontId="12"/>
  </si>
  <si>
    <t>平成 9年</t>
    <rPh sb="0" eb="2">
      <t>ヘイセイ</t>
    </rPh>
    <phoneticPr fontId="12"/>
  </si>
  <si>
    <t>平成11年</t>
    <rPh sb="0" eb="2">
      <t>ヘイセイ</t>
    </rPh>
    <phoneticPr fontId="12"/>
  </si>
  <si>
    <t>平成19年</t>
    <phoneticPr fontId="12"/>
  </si>
  <si>
    <t>平成26年</t>
    <phoneticPr fontId="12"/>
  </si>
  <si>
    <t>資料：福井の商業（商業統計調査）</t>
  </si>
  <si>
    <t>G-5．商業集積地区別の状況</t>
    <rPh sb="4" eb="6">
      <t>ショウギョウ</t>
    </rPh>
    <rPh sb="6" eb="8">
      <t>シュウセキ</t>
    </rPh>
    <rPh sb="8" eb="9">
      <t>チ</t>
    </rPh>
    <rPh sb="9" eb="11">
      <t>クベツ</t>
    </rPh>
    <rPh sb="12" eb="14">
      <t>ジョウキョウ</t>
    </rPh>
    <phoneticPr fontId="7"/>
  </si>
  <si>
    <t>各年6月1日現在</t>
    <rPh sb="0" eb="2">
      <t>カクネン</t>
    </rPh>
    <rPh sb="3" eb="4">
      <t>ツキ</t>
    </rPh>
    <rPh sb="5" eb="6">
      <t>ニチ</t>
    </rPh>
    <rPh sb="6" eb="8">
      <t>ゲンザイ</t>
    </rPh>
    <phoneticPr fontId="12"/>
  </si>
  <si>
    <t>従業者数（人）</t>
    <rPh sb="5" eb="6">
      <t>ニン</t>
    </rPh>
    <phoneticPr fontId="12"/>
  </si>
  <si>
    <t>年間販売額(万円)</t>
  </si>
  <si>
    <t>売場面積(㎡)</t>
  </si>
  <si>
    <t>前回比(%)</t>
    <phoneticPr fontId="12"/>
  </si>
  <si>
    <t>平成 9年</t>
    <rPh sb="0" eb="2">
      <t>ヘイセイ</t>
    </rPh>
    <rPh sb="4" eb="5">
      <t>ネン</t>
    </rPh>
    <phoneticPr fontId="12"/>
  </si>
  <si>
    <t>三国町</t>
  </si>
  <si>
    <t>東尋坊商店街</t>
  </si>
  <si>
    <r>
      <t>三国</t>
    </r>
    <r>
      <rPr>
        <sz val="8"/>
        <rFont val="ＭＳ Ｐゴシック"/>
        <family val="3"/>
        <charset val="128"/>
      </rPr>
      <t>ｼｮｯ</t>
    </r>
    <r>
      <rPr>
        <sz val="8"/>
        <color indexed="64"/>
        <rFont val="ＭＳ Ｐゴシック"/>
        <family val="3"/>
        <charset val="128"/>
      </rPr>
      <t>ﾋﾟ</t>
    </r>
    <r>
      <rPr>
        <sz val="8"/>
        <rFont val="ＭＳ Ｐゴシック"/>
        <family val="3"/>
        <charset val="128"/>
      </rPr>
      <t>ﾝ</t>
    </r>
    <r>
      <rPr>
        <sz val="8"/>
        <color indexed="64"/>
        <rFont val="ＭＳ Ｐゴシック"/>
        <family val="3"/>
        <charset val="128"/>
      </rPr>
      <t>ｸﾞ</t>
    </r>
    <r>
      <rPr>
        <sz val="8"/>
        <rFont val="ＭＳ Ｐゴシック"/>
        <family val="3"/>
        <charset val="128"/>
      </rPr>
      <t>ﾜｰﾙ</t>
    </r>
    <r>
      <rPr>
        <sz val="8"/>
        <color indexed="64"/>
        <rFont val="ＭＳ Ｐゴシック"/>
        <family val="3"/>
        <charset val="128"/>
      </rPr>
      <t>ﾄﾞ
ｲｰｻﾞ商店街</t>
    </r>
    <rPh sb="20" eb="23">
      <t>ショウテンガイ</t>
    </rPh>
    <phoneticPr fontId="12"/>
  </si>
  <si>
    <t>本町商店街</t>
  </si>
  <si>
    <t>丸岡町</t>
  </si>
  <si>
    <t>室町･新町繁栄会</t>
    <rPh sb="3" eb="5">
      <t>シンマチ</t>
    </rPh>
    <phoneticPr fontId="12"/>
  </si>
  <si>
    <r>
      <t>上谷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中谷</t>
    </r>
    <r>
      <rPr>
        <sz val="9"/>
        <rFont val="ＭＳ Ｐゴシック"/>
        <family val="3"/>
        <charset val="128"/>
      </rPr>
      <t>,</t>
    </r>
    <r>
      <rPr>
        <sz val="9"/>
        <color indexed="64"/>
        <rFont val="ＭＳ Ｐゴシック"/>
        <family val="3"/>
        <charset val="128"/>
      </rPr>
      <t>下谷商店街</t>
    </r>
  </si>
  <si>
    <t>中央商店街</t>
  </si>
  <si>
    <r>
      <t>国道</t>
    </r>
    <r>
      <rPr>
        <sz val="9"/>
        <rFont val="ＭＳ Ｐゴシック"/>
        <family val="3"/>
        <charset val="128"/>
      </rPr>
      <t>8</t>
    </r>
    <r>
      <rPr>
        <sz val="9"/>
        <color indexed="64"/>
        <rFont val="ＭＳ Ｐゴシック"/>
        <family val="3"/>
        <charset val="128"/>
      </rPr>
      <t>号線沿商店街</t>
    </r>
  </si>
  <si>
    <t>春江町</t>
  </si>
  <si>
    <t>南大道り商店街</t>
  </si>
  <si>
    <r>
      <t>春江</t>
    </r>
    <r>
      <rPr>
        <sz val="9"/>
        <rFont val="ＭＳ Ｐゴシック"/>
        <family val="3"/>
        <charset val="128"/>
      </rPr>
      <t>ｼｮｯ</t>
    </r>
    <r>
      <rPr>
        <sz val="9"/>
        <color indexed="64"/>
        <rFont val="ＭＳ Ｐゴシック"/>
        <family val="3"/>
        <charset val="128"/>
      </rPr>
      <t>ﾋﾟ</t>
    </r>
    <r>
      <rPr>
        <sz val="9"/>
        <rFont val="ＭＳ Ｐゴシック"/>
        <family val="3"/>
        <charset val="128"/>
      </rPr>
      <t>ﾝ</t>
    </r>
    <r>
      <rPr>
        <sz val="9"/>
        <color indexed="64"/>
        <rFont val="ＭＳ Ｐゴシック"/>
        <family val="3"/>
        <charset val="128"/>
      </rPr>
      <t>ｸﾞ</t>
    </r>
    <r>
      <rPr>
        <sz val="9"/>
        <rFont val="ＭＳ Ｐゴシック"/>
        <family val="3"/>
        <charset val="128"/>
      </rPr>
      <t>ｾﾝﾀ-商店街</t>
    </r>
    <rPh sb="14" eb="17">
      <t>ショウテンガイ</t>
    </rPh>
    <phoneticPr fontId="12"/>
  </si>
  <si>
    <r>
      <t xml:space="preserve">嶺北縦貫沿商店街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2"/>
  </si>
  <si>
    <r>
      <t xml:space="preserve">嶺北縦貫沿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2"/>
  </si>
  <si>
    <t>坂井町</t>
  </si>
  <si>
    <t>駅前商店街</t>
  </si>
  <si>
    <t>平成14年</t>
    <rPh sb="0" eb="2">
      <t>ヘイセイ</t>
    </rPh>
    <rPh sb="4" eb="5">
      <t>ネン</t>
    </rPh>
    <phoneticPr fontId="12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</si>
  <si>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江留中</t>
    </r>
    <r>
      <rPr>
        <sz val="6"/>
        <rFont val="ＭＳ Ｐゴシック"/>
        <family val="3"/>
        <charset val="128"/>
      </rPr>
      <t>･</t>
    </r>
    <r>
      <rPr>
        <sz val="6"/>
        <color indexed="64"/>
        <rFont val="ＭＳ Ｐゴシック"/>
        <family val="3"/>
        <charset val="128"/>
      </rPr>
      <t>随応寺地区）</t>
    </r>
    <phoneticPr fontId="12"/>
  </si>
  <si>
    <r>
      <rPr>
        <sz val="8"/>
        <color indexed="64"/>
        <rFont val="ＭＳ Ｐゴシック"/>
        <family val="3"/>
        <charset val="128"/>
      </rPr>
      <t>嶺北縦貫沿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10" eb="12">
      <t>チク</t>
    </rPh>
    <phoneticPr fontId="12"/>
  </si>
  <si>
    <t>平成19年</t>
    <rPh sb="0" eb="2">
      <t>ヘイセイ</t>
    </rPh>
    <rPh sb="4" eb="5">
      <t>ネン</t>
    </rPh>
    <phoneticPr fontId="12"/>
  </si>
  <si>
    <t>三国町</t>
    <phoneticPr fontId="12"/>
  </si>
  <si>
    <t>丸岡町</t>
    <phoneticPr fontId="12"/>
  </si>
  <si>
    <t>春江町</t>
    <phoneticPr fontId="12"/>
  </si>
  <si>
    <t>坂井町</t>
    <phoneticPr fontId="12"/>
  </si>
  <si>
    <t>平成26年</t>
    <rPh sb="0" eb="2">
      <t>ヘイセイ</t>
    </rPh>
    <rPh sb="4" eb="5">
      <t>ネン</t>
    </rPh>
    <phoneticPr fontId="12"/>
  </si>
  <si>
    <r>
      <rPr>
        <sz val="8"/>
        <color indexed="64"/>
        <rFont val="ＭＳ Ｐゴシック"/>
        <family val="3"/>
        <charset val="128"/>
      </rPr>
      <t>嶺北縦貫沿商店街</t>
    </r>
    <r>
      <rPr>
        <sz val="9"/>
        <color indexed="64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(</t>
    </r>
    <r>
      <rPr>
        <sz val="6"/>
        <color indexed="64"/>
        <rFont val="ＭＳ Ｐゴシック"/>
        <family val="3"/>
        <charset val="128"/>
      </rPr>
      <t>江留下地区</t>
    </r>
    <r>
      <rPr>
        <sz val="6"/>
        <rFont val="ＭＳ Ｐゴシック"/>
        <family val="3"/>
        <charset val="128"/>
      </rPr>
      <t>)</t>
    </r>
    <rPh sb="5" eb="8">
      <t>ショウテンガイ</t>
    </rPh>
    <rPh sb="13" eb="15">
      <t>チク</t>
    </rPh>
    <phoneticPr fontId="12"/>
  </si>
  <si>
    <t>令和 3年</t>
    <rPh sb="0" eb="2">
      <t>レイワ</t>
    </rPh>
    <rPh sb="4" eb="5">
      <t>ネン</t>
    </rPh>
    <phoneticPr fontId="7"/>
  </si>
  <si>
    <t>資料：福井の商業（商業統計調査）、経済産業省「経済センサス-活動調査」</t>
    <rPh sb="0" eb="2">
      <t>シリョウ</t>
    </rPh>
    <rPh sb="3" eb="5">
      <t>フクイ</t>
    </rPh>
    <rPh sb="6" eb="8">
      <t>ショウギョウ</t>
    </rPh>
    <rPh sb="9" eb="11">
      <t>ショウギョウ</t>
    </rPh>
    <rPh sb="11" eb="13">
      <t>トウケイ</t>
    </rPh>
    <rPh sb="13" eb="15">
      <t>チョウサ</t>
    </rPh>
    <rPh sb="17" eb="22">
      <t>ケイザイサンギョウショウ</t>
    </rPh>
    <rPh sb="23" eb="25">
      <t>ケイザイ</t>
    </rPh>
    <rPh sb="30" eb="34">
      <t>カツドウチョウサ</t>
    </rPh>
    <phoneticPr fontId="7"/>
  </si>
  <si>
    <t>※平成19年調査より集計なし</t>
    <rPh sb="1" eb="3">
      <t>ヘイセイ</t>
    </rPh>
    <rPh sb="5" eb="6">
      <t>ネン</t>
    </rPh>
    <rPh sb="6" eb="8">
      <t>チョウサ</t>
    </rPh>
    <rPh sb="10" eb="12">
      <t>シュウケイ</t>
    </rPh>
    <phoneticPr fontId="3"/>
  </si>
  <si>
    <t>7.商業</t>
    <rPh sb="2" eb="4">
      <t>ショウギョウ</t>
    </rPh>
    <phoneticPr fontId="22"/>
  </si>
  <si>
    <t>G-1</t>
  </si>
  <si>
    <t>年次別卸売業、小売業の状況</t>
    <rPh sb="0" eb="3">
      <t>ネンジベツ</t>
    </rPh>
    <rPh sb="3" eb="6">
      <t>オロシウリギョウ</t>
    </rPh>
    <rPh sb="7" eb="10">
      <t>コウリギョウ</t>
    </rPh>
    <rPh sb="11" eb="13">
      <t>ジョウキョウ</t>
    </rPh>
    <phoneticPr fontId="5"/>
  </si>
  <si>
    <t>G-2</t>
  </si>
  <si>
    <t>産業分類別商業の推移</t>
    <rPh sb="0" eb="2">
      <t>サンギョウ</t>
    </rPh>
    <rPh sb="2" eb="4">
      <t>ブンルイ</t>
    </rPh>
    <rPh sb="4" eb="5">
      <t>ベツ</t>
    </rPh>
    <rPh sb="5" eb="7">
      <t>ショウギョウ</t>
    </rPh>
    <rPh sb="8" eb="10">
      <t>スイイ</t>
    </rPh>
    <phoneticPr fontId="5"/>
  </si>
  <si>
    <t>G-3</t>
  </si>
  <si>
    <t>大規模小売店舗の状況</t>
    <rPh sb="0" eb="3">
      <t>ダイキボ</t>
    </rPh>
    <rPh sb="3" eb="5">
      <t>コウリ</t>
    </rPh>
    <rPh sb="5" eb="7">
      <t>テンポ</t>
    </rPh>
    <rPh sb="8" eb="10">
      <t>ジョウキョウ</t>
    </rPh>
    <phoneticPr fontId="5"/>
  </si>
  <si>
    <t>G-4</t>
  </si>
  <si>
    <t>コンビニエンス・ストアの状況</t>
    <rPh sb="12" eb="14">
      <t>ジョウキョウ</t>
    </rPh>
    <phoneticPr fontId="5"/>
  </si>
  <si>
    <t>G-5</t>
  </si>
  <si>
    <t>商業集積地区別の状況</t>
    <rPh sb="0" eb="2">
      <t>ショウギョウ</t>
    </rPh>
    <rPh sb="2" eb="4">
      <t>シュウセキ</t>
    </rPh>
    <rPh sb="4" eb="6">
      <t>チク</t>
    </rPh>
    <rPh sb="6" eb="7">
      <t>ベツ</t>
    </rPh>
    <rPh sb="8" eb="10">
      <t>ジョウキョウ</t>
    </rPh>
    <phoneticPr fontId="5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</si>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</sst>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.0;&quot;△ &quot;#,##0.0"/>
    <numFmt numFmtId="179" formatCode="0.0;&quot;△ &quot;0.0"/>
  </numFmts>
  <fonts count="28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color indexed="6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64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6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6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/>
    <xf numFmtId="0" fontId="15" fillId="0" borderId="0"/>
    <xf numFmtId="0" fontId="20" fillId="0" borderId="0" applyNumberForma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176" fontId="6" fillId="0" borderId="0" xfId="3" applyNumberFormat="1" applyFont="1" applyAlignment="1" applyProtection="1">
      <alignment vertical="center"/>
      <protection locked="0"/>
    </xf>
    <xf numFmtId="176" fontId="8" fillId="0" borderId="0" xfId="3" applyNumberFormat="1" applyFont="1" applyAlignment="1">
      <alignment horizontal="distributed" vertical="center" shrinkToFit="1"/>
    </xf>
    <xf numFmtId="176" fontId="9" fillId="0" borderId="0" xfId="3" applyNumberFormat="1" applyFont="1" applyAlignment="1">
      <alignment shrinkToFit="1"/>
    </xf>
    <xf numFmtId="176" fontId="2" fillId="0" borderId="0" xfId="3" applyNumberFormat="1" applyFont="1" applyAlignment="1">
      <alignment horizontal="left" vertical="center"/>
    </xf>
    <xf numFmtId="176" fontId="10" fillId="0" borderId="0" xfId="3" applyNumberFormat="1" applyFont="1" applyAlignment="1">
      <alignment horizontal="right"/>
    </xf>
    <xf numFmtId="176" fontId="10" fillId="0" borderId="0" xfId="3" applyNumberFormat="1" applyFont="1" applyAlignment="1">
      <alignment horizontal="distributed" vertical="center" justifyLastLine="1"/>
    </xf>
    <xf numFmtId="176" fontId="10" fillId="0" borderId="0" xfId="3" applyNumberFormat="1" applyFont="1" applyAlignment="1">
      <alignment horizontal="center" vertical="center" shrinkToFit="1"/>
    </xf>
    <xf numFmtId="176" fontId="10" fillId="0" borderId="5" xfId="3" applyNumberFormat="1" applyFont="1" applyBorder="1" applyAlignment="1">
      <alignment horizontal="center" vertical="center" shrinkToFit="1"/>
    </xf>
    <xf numFmtId="176" fontId="10" fillId="0" borderId="6" xfId="3" applyNumberFormat="1" applyFont="1" applyBorder="1" applyAlignment="1">
      <alignment horizontal="center" vertical="center" shrinkToFit="1"/>
    </xf>
    <xf numFmtId="176" fontId="10" fillId="0" borderId="2" xfId="3" applyNumberFormat="1" applyFont="1" applyBorder="1" applyAlignment="1">
      <alignment horizontal="center" vertical="center" shrinkToFit="1"/>
    </xf>
    <xf numFmtId="176" fontId="10" fillId="0" borderId="7" xfId="3" applyNumberFormat="1" applyFont="1" applyBorder="1" applyAlignment="1">
      <alignment horizontal="center" vertical="center" shrinkToFit="1"/>
    </xf>
    <xf numFmtId="176" fontId="10" fillId="0" borderId="8" xfId="3" applyNumberFormat="1" applyFont="1" applyBorder="1" applyAlignment="1">
      <alignment horizontal="center" vertical="center" shrinkToFit="1"/>
    </xf>
    <xf numFmtId="176" fontId="11" fillId="0" borderId="0" xfId="3" applyNumberFormat="1" applyFont="1" applyAlignment="1">
      <alignment vertical="center" shrinkToFit="1"/>
    </xf>
    <xf numFmtId="176" fontId="11" fillId="0" borderId="1" xfId="3" applyNumberFormat="1" applyFont="1" applyBorder="1" applyAlignment="1">
      <alignment horizontal="center" vertical="center" shrinkToFit="1"/>
    </xf>
    <xf numFmtId="177" fontId="11" fillId="0" borderId="9" xfId="3" applyNumberFormat="1" applyFont="1" applyBorder="1" applyAlignment="1">
      <alignment vertical="center" shrinkToFit="1"/>
    </xf>
    <xf numFmtId="177" fontId="11" fillId="0" borderId="10" xfId="3" applyNumberFormat="1" applyFont="1" applyBorder="1" applyAlignment="1">
      <alignment vertical="center" shrinkToFit="1"/>
    </xf>
    <xf numFmtId="177" fontId="11" fillId="0" borderId="11" xfId="3" applyNumberFormat="1" applyFont="1" applyBorder="1" applyAlignment="1">
      <alignment vertical="center" shrinkToFit="1"/>
    </xf>
    <xf numFmtId="177" fontId="11" fillId="0" borderId="12" xfId="3" applyNumberFormat="1" applyFont="1" applyBorder="1" applyAlignment="1">
      <alignment vertical="center" shrinkToFit="1"/>
    </xf>
    <xf numFmtId="177" fontId="11" fillId="0" borderId="13" xfId="3" applyNumberFormat="1" applyFont="1" applyBorder="1" applyAlignment="1">
      <alignment vertical="center" shrinkToFit="1"/>
    </xf>
    <xf numFmtId="176" fontId="10" fillId="0" borderId="0" xfId="3" applyNumberFormat="1" applyFont="1" applyAlignment="1">
      <alignment vertical="center" shrinkToFit="1"/>
    </xf>
    <xf numFmtId="176" fontId="10" fillId="0" borderId="14" xfId="3" applyNumberFormat="1" applyFont="1" applyBorder="1" applyAlignment="1">
      <alignment horizontal="right" vertical="center" shrinkToFit="1"/>
    </xf>
    <xf numFmtId="177" fontId="10" fillId="0" borderId="0" xfId="4" applyNumberFormat="1" applyFont="1" applyFill="1" applyBorder="1" applyAlignment="1">
      <alignment vertical="center" shrinkToFit="1"/>
    </xf>
    <xf numFmtId="177" fontId="10" fillId="0" borderId="15" xfId="4" applyNumberFormat="1" applyFont="1" applyFill="1" applyBorder="1" applyAlignment="1">
      <alignment vertical="center" shrinkToFit="1"/>
    </xf>
    <xf numFmtId="177" fontId="10" fillId="0" borderId="16" xfId="4" applyNumberFormat="1" applyFont="1" applyFill="1" applyBorder="1" applyAlignment="1">
      <alignment vertical="center" shrinkToFit="1"/>
    </xf>
    <xf numFmtId="177" fontId="10" fillId="0" borderId="17" xfId="3" applyNumberFormat="1" applyFont="1" applyBorder="1" applyAlignment="1">
      <alignment horizontal="right" vertical="center" shrinkToFit="1"/>
    </xf>
    <xf numFmtId="177" fontId="10" fillId="0" borderId="15" xfId="3" applyNumberFormat="1" applyFont="1" applyBorder="1" applyAlignment="1">
      <alignment horizontal="right" vertical="center" shrinkToFit="1"/>
    </xf>
    <xf numFmtId="177" fontId="10" fillId="0" borderId="16" xfId="3" applyNumberFormat="1" applyFont="1" applyBorder="1" applyAlignment="1">
      <alignment horizontal="right" vertical="center" shrinkToFit="1"/>
    </xf>
    <xf numFmtId="176" fontId="10" fillId="0" borderId="4" xfId="3" applyNumberFormat="1" applyFont="1" applyBorder="1" applyAlignment="1">
      <alignment horizontal="right" vertical="center" shrinkToFit="1"/>
    </xf>
    <xf numFmtId="177" fontId="10" fillId="0" borderId="18" xfId="4" applyNumberFormat="1" applyFont="1" applyFill="1" applyBorder="1" applyAlignment="1">
      <alignment vertical="center" shrinkToFit="1"/>
    </xf>
    <xf numFmtId="177" fontId="10" fillId="0" borderId="19" xfId="4" applyNumberFormat="1" applyFont="1" applyFill="1" applyBorder="1" applyAlignment="1">
      <alignment vertical="center" shrinkToFit="1"/>
    </xf>
    <xf numFmtId="177" fontId="10" fillId="0" borderId="20" xfId="4" applyNumberFormat="1" applyFont="1" applyFill="1" applyBorder="1" applyAlignment="1">
      <alignment vertical="center" shrinkToFit="1"/>
    </xf>
    <xf numFmtId="177" fontId="10" fillId="0" borderId="21" xfId="3" applyNumberFormat="1" applyFont="1" applyBorder="1" applyAlignment="1">
      <alignment horizontal="right" vertical="center" shrinkToFit="1"/>
    </xf>
    <xf numFmtId="177" fontId="10" fillId="0" borderId="19" xfId="3" applyNumberFormat="1" applyFont="1" applyBorder="1" applyAlignment="1">
      <alignment horizontal="right" vertical="center" shrinkToFit="1"/>
    </xf>
    <xf numFmtId="177" fontId="10" fillId="0" borderId="20" xfId="3" applyNumberFormat="1" applyFont="1" applyBorder="1" applyAlignment="1">
      <alignment horizontal="right" vertical="center" shrinkToFit="1"/>
    </xf>
    <xf numFmtId="177" fontId="11" fillId="0" borderId="18" xfId="4" applyNumberFormat="1" applyFont="1" applyFill="1" applyBorder="1" applyAlignment="1">
      <alignment vertical="center" shrinkToFit="1"/>
    </xf>
    <xf numFmtId="177" fontId="11" fillId="0" borderId="19" xfId="4" applyNumberFormat="1" applyFont="1" applyFill="1" applyBorder="1" applyAlignment="1">
      <alignment vertical="center" shrinkToFit="1"/>
    </xf>
    <xf numFmtId="177" fontId="11" fillId="0" borderId="20" xfId="4" applyNumberFormat="1" applyFont="1" applyFill="1" applyBorder="1" applyAlignment="1">
      <alignment vertical="center" shrinkToFit="1"/>
    </xf>
    <xf numFmtId="177" fontId="11" fillId="0" borderId="21" xfId="3" applyNumberFormat="1" applyFont="1" applyBorder="1" applyAlignment="1">
      <alignment horizontal="right" vertical="center" shrinkToFit="1"/>
    </xf>
    <xf numFmtId="177" fontId="11" fillId="0" borderId="19" xfId="3" applyNumberFormat="1" applyFont="1" applyBorder="1" applyAlignment="1">
      <alignment horizontal="right" vertical="center" shrinkToFit="1"/>
    </xf>
    <xf numFmtId="177" fontId="11" fillId="0" borderId="20" xfId="3" applyNumberFormat="1" applyFont="1" applyBorder="1" applyAlignment="1">
      <alignment horizontal="right" vertical="center" shrinkToFit="1"/>
    </xf>
    <xf numFmtId="176" fontId="10" fillId="0" borderId="0" xfId="3" applyNumberFormat="1" applyFont="1" applyAlignment="1">
      <alignment horizontal="left" vertical="center"/>
    </xf>
    <xf numFmtId="176" fontId="10" fillId="0" borderId="11" xfId="3" applyNumberFormat="1" applyFont="1" applyBorder="1" applyAlignment="1">
      <alignment vertical="center" shrinkToFit="1"/>
    </xf>
    <xf numFmtId="176" fontId="10" fillId="0" borderId="0" xfId="3" applyNumberFormat="1" applyFont="1" applyAlignment="1">
      <alignment horizontal="right" vertical="center"/>
    </xf>
    <xf numFmtId="176" fontId="9" fillId="0" borderId="0" xfId="3" applyNumberFormat="1" applyFont="1" applyAlignment="1">
      <alignment horizontal="distributed" vertical="center" shrinkToFit="1"/>
    </xf>
    <xf numFmtId="0" fontId="6" fillId="0" borderId="0" xfId="3" applyFont="1" applyAlignment="1" applyProtection="1">
      <alignment vertical="center"/>
      <protection locked="0"/>
    </xf>
    <xf numFmtId="0" fontId="8" fillId="0" borderId="0" xfId="3" applyFont="1" applyAlignment="1">
      <alignment horizontal="distributed" vertical="center" shrinkToFit="1"/>
    </xf>
    <xf numFmtId="0" fontId="9" fillId="0" borderId="0" xfId="3" applyFont="1"/>
    <xf numFmtId="0" fontId="2" fillId="0" borderId="0" xfId="3" applyFont="1" applyAlignment="1">
      <alignment vertical="center"/>
    </xf>
    <xf numFmtId="0" fontId="10" fillId="0" borderId="0" xfId="3" applyFont="1" applyAlignment="1">
      <alignment horizontal="right"/>
    </xf>
    <xf numFmtId="0" fontId="10" fillId="0" borderId="0" xfId="3" applyFont="1" applyAlignment="1">
      <alignment vertical="center"/>
    </xf>
    <xf numFmtId="0" fontId="10" fillId="0" borderId="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wrapText="1" shrinkToFit="1"/>
    </xf>
    <xf numFmtId="0" fontId="10" fillId="0" borderId="19" xfId="3" applyFont="1" applyBorder="1" applyAlignment="1">
      <alignment horizontal="center" vertical="top" shrinkToFit="1"/>
    </xf>
    <xf numFmtId="0" fontId="10" fillId="0" borderId="28" xfId="3" applyFont="1" applyBorder="1" applyAlignment="1">
      <alignment horizontal="center" vertical="center" shrinkToFit="1"/>
    </xf>
    <xf numFmtId="177" fontId="10" fillId="0" borderId="28" xfId="3" applyNumberFormat="1" applyFont="1" applyBorder="1" applyAlignment="1">
      <alignment vertical="center" shrinkToFit="1"/>
    </xf>
    <xf numFmtId="177" fontId="10" fillId="0" borderId="29" xfId="3" applyNumberFormat="1" applyFont="1" applyBorder="1" applyAlignment="1">
      <alignment vertical="center" shrinkToFit="1"/>
    </xf>
    <xf numFmtId="177" fontId="10" fillId="0" borderId="30" xfId="3" applyNumberFormat="1" applyFont="1" applyBorder="1" applyAlignment="1">
      <alignment vertical="center" shrinkToFit="1"/>
    </xf>
    <xf numFmtId="177" fontId="10" fillId="0" borderId="31" xfId="3" applyNumberFormat="1" applyFont="1" applyBorder="1" applyAlignment="1">
      <alignment vertical="center" shrinkToFit="1"/>
    </xf>
    <xf numFmtId="0" fontId="10" fillId="0" borderId="17" xfId="3" applyFont="1" applyBorder="1" applyAlignment="1">
      <alignment vertical="center"/>
    </xf>
    <xf numFmtId="49" fontId="10" fillId="0" borderId="16" xfId="3" applyNumberFormat="1" applyFont="1" applyBorder="1" applyAlignment="1">
      <alignment horizontal="center" vertical="center" shrinkToFit="1"/>
    </xf>
    <xf numFmtId="0" fontId="10" fillId="0" borderId="32" xfId="3" applyFont="1" applyBorder="1" applyAlignment="1">
      <alignment horizontal="center" vertical="center" shrinkToFit="1"/>
    </xf>
    <xf numFmtId="177" fontId="10" fillId="0" borderId="32" xfId="3" applyNumberFormat="1" applyFont="1" applyBorder="1" applyAlignment="1">
      <alignment vertical="center" shrinkToFit="1"/>
    </xf>
    <xf numFmtId="177" fontId="10" fillId="0" borderId="33" xfId="3" applyNumberFormat="1" applyFont="1" applyBorder="1" applyAlignment="1">
      <alignment vertical="center" shrinkToFit="1"/>
    </xf>
    <xf numFmtId="177" fontId="10" fillId="0" borderId="34" xfId="3" applyNumberFormat="1" applyFont="1" applyBorder="1" applyAlignment="1">
      <alignment vertical="center" shrinkToFit="1"/>
    </xf>
    <xf numFmtId="177" fontId="10" fillId="0" borderId="35" xfId="3" applyNumberFormat="1" applyFont="1" applyBorder="1" applyAlignment="1">
      <alignment vertical="center" shrinkToFit="1"/>
    </xf>
    <xf numFmtId="0" fontId="10" fillId="0" borderId="36" xfId="3" applyFont="1" applyBorder="1" applyAlignment="1">
      <alignment horizontal="center" vertical="center" shrinkToFit="1"/>
    </xf>
    <xf numFmtId="177" fontId="10" fillId="0" borderId="36" xfId="3" applyNumberFormat="1" applyFont="1" applyBorder="1" applyAlignment="1">
      <alignment vertical="center" shrinkToFit="1"/>
    </xf>
    <xf numFmtId="177" fontId="10" fillId="0" borderId="37" xfId="3" applyNumberFormat="1" applyFont="1" applyBorder="1" applyAlignment="1">
      <alignment horizontal="right" vertical="center" shrinkToFit="1"/>
    </xf>
    <xf numFmtId="177" fontId="10" fillId="0" borderId="38" xfId="3" applyNumberFormat="1" applyFont="1" applyBorder="1" applyAlignment="1">
      <alignment vertical="center" shrinkToFit="1"/>
    </xf>
    <xf numFmtId="177" fontId="10" fillId="0" borderId="39" xfId="3" applyNumberFormat="1" applyFont="1" applyBorder="1" applyAlignment="1">
      <alignment horizontal="right" vertical="center" shrinkToFit="1"/>
    </xf>
    <xf numFmtId="0" fontId="10" fillId="0" borderId="1" xfId="3" applyFont="1" applyBorder="1" applyAlignment="1">
      <alignment horizontal="right" vertical="center" shrinkToFit="1"/>
    </xf>
    <xf numFmtId="0" fontId="10" fillId="0" borderId="40" xfId="3" applyFont="1" applyBorder="1" applyAlignment="1">
      <alignment horizontal="center" vertical="center" shrinkToFit="1"/>
    </xf>
    <xf numFmtId="177" fontId="10" fillId="0" borderId="41" xfId="3" applyNumberFormat="1" applyFont="1" applyBorder="1" applyAlignment="1">
      <alignment vertical="center" shrinkToFit="1"/>
    </xf>
    <xf numFmtId="177" fontId="10" fillId="0" borderId="42" xfId="3" applyNumberFormat="1" applyFont="1" applyBorder="1" applyAlignment="1">
      <alignment vertical="center" shrinkToFit="1"/>
    </xf>
    <xf numFmtId="0" fontId="10" fillId="0" borderId="14" xfId="3" applyFont="1" applyBorder="1" applyAlignment="1">
      <alignment horizontal="right" vertical="center" shrinkToFit="1"/>
    </xf>
    <xf numFmtId="0" fontId="10" fillId="0" borderId="43" xfId="3" applyFont="1" applyBorder="1" applyAlignment="1">
      <alignment horizontal="center" vertical="center" shrinkToFit="1"/>
    </xf>
    <xf numFmtId="177" fontId="10" fillId="0" borderId="44" xfId="3" applyNumberFormat="1" applyFont="1" applyBorder="1" applyAlignment="1">
      <alignment vertical="center" shrinkToFit="1"/>
    </xf>
    <xf numFmtId="177" fontId="10" fillId="0" borderId="45" xfId="3" applyNumberFormat="1" applyFont="1" applyBorder="1" applyAlignment="1">
      <alignment vertical="center" shrinkToFit="1"/>
    </xf>
    <xf numFmtId="0" fontId="10" fillId="0" borderId="4" xfId="3" applyFont="1" applyBorder="1" applyAlignment="1">
      <alignment horizontal="right" vertical="center" shrinkToFit="1"/>
    </xf>
    <xf numFmtId="0" fontId="10" fillId="0" borderId="46" xfId="3" applyFont="1" applyBorder="1" applyAlignment="1">
      <alignment horizontal="center" vertical="center" shrinkToFit="1"/>
    </xf>
    <xf numFmtId="177" fontId="10" fillId="0" borderId="47" xfId="3" applyNumberFormat="1" applyFont="1" applyBorder="1" applyAlignment="1">
      <alignment vertical="center" shrinkToFit="1"/>
    </xf>
    <xf numFmtId="177" fontId="10" fillId="0" borderId="48" xfId="3" applyNumberFormat="1" applyFont="1" applyBorder="1" applyAlignment="1">
      <alignment horizontal="right" vertical="center" shrinkToFit="1"/>
    </xf>
    <xf numFmtId="0" fontId="10" fillId="0" borderId="17" xfId="3" applyFont="1" applyBorder="1"/>
    <xf numFmtId="177" fontId="10" fillId="0" borderId="37" xfId="3" applyNumberFormat="1" applyFont="1" applyBorder="1" applyAlignment="1">
      <alignment vertical="center" shrinkToFit="1"/>
    </xf>
    <xf numFmtId="177" fontId="10" fillId="0" borderId="48" xfId="3" applyNumberFormat="1" applyFont="1" applyBorder="1" applyAlignment="1">
      <alignment vertical="center" shrinkToFit="1"/>
    </xf>
    <xf numFmtId="0" fontId="10" fillId="0" borderId="14" xfId="3" applyFont="1" applyBorder="1"/>
    <xf numFmtId="0" fontId="10" fillId="0" borderId="14" xfId="3" applyFont="1" applyBorder="1" applyAlignment="1">
      <alignment horizontal="distributed" vertical="center" shrinkToFit="1"/>
    </xf>
    <xf numFmtId="0" fontId="10" fillId="0" borderId="4" xfId="3" applyFont="1" applyBorder="1"/>
    <xf numFmtId="0" fontId="10" fillId="0" borderId="4" xfId="3" applyFont="1" applyBorder="1" applyAlignment="1">
      <alignment horizontal="distributed" vertical="center" shrinkToFit="1"/>
    </xf>
    <xf numFmtId="177" fontId="10" fillId="0" borderId="38" xfId="3" applyNumberFormat="1" applyFont="1" applyBorder="1" applyAlignment="1">
      <alignment horizontal="right" vertical="center" shrinkToFit="1"/>
    </xf>
    <xf numFmtId="177" fontId="10" fillId="0" borderId="39" xfId="3" applyNumberFormat="1" applyFont="1" applyBorder="1" applyAlignment="1">
      <alignment vertical="center" shrinkToFit="1"/>
    </xf>
    <xf numFmtId="176" fontId="10" fillId="0" borderId="30" xfId="3" applyNumberFormat="1" applyFont="1" applyBorder="1" applyAlignment="1">
      <alignment vertical="center" shrinkToFit="1"/>
    </xf>
    <xf numFmtId="176" fontId="10" fillId="0" borderId="42" xfId="3" applyNumberFormat="1" applyFont="1" applyBorder="1" applyAlignment="1">
      <alignment vertical="center" shrinkToFit="1"/>
    </xf>
    <xf numFmtId="0" fontId="10" fillId="0" borderId="0" xfId="3" applyFont="1"/>
    <xf numFmtId="176" fontId="10" fillId="0" borderId="34" xfId="3" applyNumberFormat="1" applyFont="1" applyBorder="1" applyAlignment="1">
      <alignment vertical="center" shrinkToFit="1"/>
    </xf>
    <xf numFmtId="176" fontId="10" fillId="0" borderId="45" xfId="3" applyNumberFormat="1" applyFont="1" applyBorder="1" applyAlignment="1">
      <alignment vertical="center" shrinkToFit="1"/>
    </xf>
    <xf numFmtId="176" fontId="10" fillId="0" borderId="38" xfId="3" applyNumberFormat="1" applyFont="1" applyBorder="1" applyAlignment="1">
      <alignment vertical="center" shrinkToFit="1"/>
    </xf>
    <xf numFmtId="176" fontId="10" fillId="0" borderId="48" xfId="3" applyNumberFormat="1" applyFont="1" applyBorder="1" applyAlignment="1">
      <alignment vertical="center" shrinkToFit="1"/>
    </xf>
    <xf numFmtId="176" fontId="10" fillId="0" borderId="38" xfId="3" applyNumberFormat="1" applyFont="1" applyBorder="1" applyAlignment="1">
      <alignment horizontal="right" vertical="center" shrinkToFit="1"/>
    </xf>
    <xf numFmtId="0" fontId="10" fillId="0" borderId="21" xfId="3" applyFont="1" applyBorder="1" applyAlignment="1">
      <alignment vertical="center"/>
    </xf>
    <xf numFmtId="49" fontId="10" fillId="0" borderId="20" xfId="3" applyNumberFormat="1" applyFont="1" applyBorder="1" applyAlignment="1">
      <alignment horizontal="center" vertical="center" shrinkToFit="1"/>
    </xf>
    <xf numFmtId="0" fontId="10" fillId="0" borderId="0" xfId="3" applyFont="1" applyAlignment="1">
      <alignment horizontal="distributed" vertical="center" shrinkToFit="1"/>
    </xf>
    <xf numFmtId="0" fontId="10" fillId="0" borderId="0" xfId="3" applyFont="1" applyAlignment="1">
      <alignment horizontal="right" vertical="center"/>
    </xf>
    <xf numFmtId="177" fontId="10" fillId="0" borderId="30" xfId="3" applyNumberFormat="1" applyFont="1" applyBorder="1" applyAlignment="1">
      <alignment horizontal="right" vertical="center" shrinkToFit="1"/>
    </xf>
    <xf numFmtId="177" fontId="10" fillId="0" borderId="34" xfId="3" applyNumberFormat="1" applyFont="1" applyBorder="1" applyAlignment="1">
      <alignment horizontal="right" vertical="center" shrinkToFit="1"/>
    </xf>
    <xf numFmtId="0" fontId="10" fillId="0" borderId="0" xfId="3" applyFont="1" applyAlignment="1">
      <alignment horizontal="left" vertical="center"/>
    </xf>
    <xf numFmtId="0" fontId="9" fillId="0" borderId="0" xfId="3" applyFont="1" applyAlignment="1">
      <alignment horizontal="distributed" vertical="center" shrinkToFit="1"/>
    </xf>
    <xf numFmtId="0" fontId="9" fillId="0" borderId="0" xfId="3" applyFont="1" applyAlignment="1">
      <alignment horizontal="right"/>
    </xf>
    <xf numFmtId="0" fontId="8" fillId="0" borderId="0" xfId="3" applyFont="1" applyAlignment="1">
      <alignment shrinkToFit="1"/>
    </xf>
    <xf numFmtId="0" fontId="8" fillId="0" borderId="0" xfId="3" applyFont="1"/>
    <xf numFmtId="0" fontId="13" fillId="0" borderId="0" xfId="3" applyFont="1"/>
    <xf numFmtId="0" fontId="14" fillId="0" borderId="1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top" shrinkToFit="1"/>
    </xf>
    <xf numFmtId="0" fontId="10" fillId="0" borderId="15" xfId="3" applyFont="1" applyBorder="1" applyAlignment="1">
      <alignment horizontal="center" vertical="center"/>
    </xf>
    <xf numFmtId="0" fontId="10" fillId="0" borderId="16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top" shrinkToFit="1"/>
    </xf>
    <xf numFmtId="0" fontId="10" fillId="0" borderId="20" xfId="3" applyFont="1" applyBorder="1" applyAlignment="1">
      <alignment horizontal="center" vertical="center"/>
    </xf>
    <xf numFmtId="0" fontId="10" fillId="0" borderId="18" xfId="3" applyFont="1" applyBorder="1" applyAlignment="1">
      <alignment horizontal="right" vertical="center"/>
    </xf>
    <xf numFmtId="0" fontId="10" fillId="0" borderId="19" xfId="3" applyFont="1" applyBorder="1" applyAlignment="1">
      <alignment horizontal="right" vertical="center"/>
    </xf>
    <xf numFmtId="0" fontId="10" fillId="0" borderId="20" xfId="3" applyFont="1" applyBorder="1" applyAlignment="1">
      <alignment horizontal="right" vertical="center"/>
    </xf>
    <xf numFmtId="0" fontId="10" fillId="0" borderId="4" xfId="3" applyFont="1" applyBorder="1" applyAlignment="1">
      <alignment horizontal="right" vertical="center"/>
    </xf>
    <xf numFmtId="176" fontId="10" fillId="0" borderId="0" xfId="3" applyNumberFormat="1" applyFont="1" applyAlignment="1">
      <alignment vertical="center"/>
    </xf>
    <xf numFmtId="177" fontId="11" fillId="0" borderId="1" xfId="3" applyNumberFormat="1" applyFont="1" applyBorder="1" applyAlignment="1">
      <alignment horizontal="center" vertical="center" shrinkToFit="1"/>
    </xf>
    <xf numFmtId="177" fontId="11" fillId="0" borderId="23" xfId="3" applyNumberFormat="1" applyFont="1" applyBorder="1" applyAlignment="1">
      <alignment horizontal="right" vertical="center"/>
    </xf>
    <xf numFmtId="177" fontId="11" fillId="0" borderId="11" xfId="3" applyNumberFormat="1" applyFont="1" applyBorder="1" applyAlignment="1">
      <alignment horizontal="right" vertical="center"/>
    </xf>
    <xf numFmtId="177" fontId="11" fillId="0" borderId="10" xfId="3" applyNumberFormat="1" applyFont="1" applyBorder="1" applyAlignment="1">
      <alignment horizontal="right" vertical="center"/>
    </xf>
    <xf numFmtId="177" fontId="10" fillId="0" borderId="14" xfId="3" applyNumberFormat="1" applyFont="1" applyBorder="1" applyAlignment="1">
      <alignment horizontal="right" vertical="center" shrinkToFit="1"/>
    </xf>
    <xf numFmtId="177" fontId="10" fillId="0" borderId="14" xfId="3" applyNumberFormat="1" applyFont="1" applyBorder="1" applyAlignment="1">
      <alignment horizontal="right" vertical="center"/>
    </xf>
    <xf numFmtId="177" fontId="10" fillId="0" borderId="17" xfId="3" applyNumberFormat="1" applyFont="1" applyBorder="1" applyAlignment="1">
      <alignment horizontal="right" vertical="center"/>
    </xf>
    <xf numFmtId="177" fontId="10" fillId="0" borderId="15" xfId="3" applyNumberFormat="1" applyFont="1" applyBorder="1" applyAlignment="1">
      <alignment horizontal="right" vertical="center"/>
    </xf>
    <xf numFmtId="177" fontId="10" fillId="0" borderId="16" xfId="3" applyNumberFormat="1" applyFont="1" applyBorder="1" applyAlignment="1">
      <alignment horizontal="right" vertical="center"/>
    </xf>
    <xf numFmtId="177" fontId="10" fillId="0" borderId="4" xfId="3" applyNumberFormat="1" applyFont="1" applyBorder="1" applyAlignment="1">
      <alignment horizontal="right" vertical="center" shrinkToFit="1"/>
    </xf>
    <xf numFmtId="177" fontId="10" fillId="0" borderId="4" xfId="3" applyNumberFormat="1" applyFont="1" applyBorder="1" applyAlignment="1">
      <alignment horizontal="right" vertical="center"/>
    </xf>
    <xf numFmtId="177" fontId="10" fillId="0" borderId="21" xfId="3" applyNumberFormat="1" applyFont="1" applyBorder="1" applyAlignment="1">
      <alignment horizontal="right" vertical="center"/>
    </xf>
    <xf numFmtId="177" fontId="10" fillId="0" borderId="19" xfId="3" applyNumberFormat="1" applyFont="1" applyBorder="1" applyAlignment="1">
      <alignment horizontal="right" vertical="center"/>
    </xf>
    <xf numFmtId="177" fontId="10" fillId="0" borderId="20" xfId="3" applyNumberFormat="1" applyFont="1" applyBorder="1" applyAlignment="1">
      <alignment horizontal="right" vertical="center"/>
    </xf>
    <xf numFmtId="177" fontId="11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3" applyFont="1" applyAlignment="1">
      <alignment shrinkToFit="1"/>
    </xf>
    <xf numFmtId="0" fontId="10" fillId="0" borderId="0" xfId="3" applyFont="1" applyAlignment="1">
      <alignment vertical="center" shrinkToFit="1"/>
    </xf>
    <xf numFmtId="0" fontId="14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 shrinkToFit="1"/>
    </xf>
    <xf numFmtId="0" fontId="10" fillId="0" borderId="0" xfId="3" applyFont="1" applyAlignment="1">
      <alignment horizontal="left" vertical="center" indent="1"/>
    </xf>
    <xf numFmtId="3" fontId="10" fillId="0" borderId="0" xfId="3" applyNumberFormat="1" applyFont="1" applyAlignment="1">
      <alignment horizontal="right" vertical="center"/>
    </xf>
    <xf numFmtId="38" fontId="10" fillId="0" borderId="0" xfId="4" applyFont="1" applyFill="1" applyBorder="1" applyAlignment="1">
      <alignment horizontal="right" vertical="center"/>
    </xf>
    <xf numFmtId="0" fontId="10" fillId="0" borderId="23" xfId="3" applyFont="1" applyBorder="1" applyAlignment="1">
      <alignment horizontal="center" vertical="center"/>
    </xf>
    <xf numFmtId="0" fontId="5" fillId="0" borderId="14" xfId="3" applyBorder="1" applyAlignment="1">
      <alignment vertical="center"/>
    </xf>
    <xf numFmtId="0" fontId="10" fillId="0" borderId="52" xfId="3" applyFont="1" applyBorder="1" applyAlignment="1">
      <alignment horizontal="center" vertical="center"/>
    </xf>
    <xf numFmtId="0" fontId="10" fillId="0" borderId="52" xfId="3" applyFont="1" applyBorder="1" applyAlignment="1">
      <alignment horizontal="right" vertical="center"/>
    </xf>
    <xf numFmtId="0" fontId="10" fillId="0" borderId="16" xfId="3" applyFont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176" fontId="11" fillId="0" borderId="1" xfId="3" applyNumberFormat="1" applyFont="1" applyBorder="1" applyAlignment="1">
      <alignment horizontal="center" vertical="center"/>
    </xf>
    <xf numFmtId="177" fontId="11" fillId="0" borderId="1" xfId="3" applyNumberFormat="1" applyFont="1" applyBorder="1" applyAlignment="1">
      <alignment horizontal="right" vertical="center"/>
    </xf>
    <xf numFmtId="177" fontId="11" fillId="0" borderId="12" xfId="3" applyNumberFormat="1" applyFont="1" applyBorder="1" applyAlignment="1">
      <alignment horizontal="right" vertical="center"/>
    </xf>
    <xf numFmtId="176" fontId="10" fillId="0" borderId="14" xfId="3" applyNumberFormat="1" applyFont="1" applyBorder="1" applyAlignment="1">
      <alignment horizontal="right" vertical="center"/>
    </xf>
    <xf numFmtId="177" fontId="10" fillId="0" borderId="52" xfId="3" applyNumberFormat="1" applyFont="1" applyBorder="1" applyAlignment="1">
      <alignment horizontal="right" vertical="center"/>
    </xf>
    <xf numFmtId="176" fontId="10" fillId="0" borderId="4" xfId="3" applyNumberFormat="1" applyFont="1" applyBorder="1" applyAlignment="1">
      <alignment horizontal="right" vertical="center"/>
    </xf>
    <xf numFmtId="177" fontId="10" fillId="0" borderId="53" xfId="3" applyNumberFormat="1" applyFont="1" applyBorder="1" applyAlignment="1">
      <alignment horizontal="right" vertical="center"/>
    </xf>
    <xf numFmtId="177" fontId="10" fillId="0" borderId="14" xfId="4" applyNumberFormat="1" applyFont="1" applyFill="1" applyBorder="1" applyAlignment="1">
      <alignment horizontal="right" vertical="center"/>
    </xf>
    <xf numFmtId="177" fontId="10" fillId="0" borderId="4" xfId="4" applyNumberFormat="1" applyFont="1" applyFill="1" applyBorder="1" applyAlignment="1">
      <alignment horizontal="right" vertical="center"/>
    </xf>
    <xf numFmtId="176" fontId="11" fillId="0" borderId="3" xfId="3" applyNumberFormat="1" applyFont="1" applyBorder="1" applyAlignment="1">
      <alignment horizontal="center" vertical="center"/>
    </xf>
    <xf numFmtId="177" fontId="11" fillId="0" borderId="3" xfId="3" applyNumberFormat="1" applyFont="1" applyBorder="1" applyAlignment="1">
      <alignment horizontal="right" vertical="center"/>
    </xf>
    <xf numFmtId="177" fontId="11" fillId="0" borderId="5" xfId="3" applyNumberFormat="1" applyFont="1" applyBorder="1" applyAlignment="1">
      <alignment horizontal="right" vertical="center"/>
    </xf>
    <xf numFmtId="177" fontId="11" fillId="0" borderId="60" xfId="3" applyNumberFormat="1" applyFont="1" applyBorder="1" applyAlignment="1">
      <alignment horizontal="center" vertical="center"/>
    </xf>
    <xf numFmtId="177" fontId="11" fillId="0" borderId="61" xfId="3" applyNumberFormat="1" applyFont="1" applyBorder="1" applyAlignment="1">
      <alignment horizontal="center" vertical="center"/>
    </xf>
    <xf numFmtId="177" fontId="11" fillId="0" borderId="62" xfId="3" applyNumberFormat="1" applyFont="1" applyBorder="1" applyAlignment="1">
      <alignment horizontal="center" vertical="center"/>
    </xf>
    <xf numFmtId="177" fontId="11" fillId="0" borderId="2" xfId="3" applyNumberFormat="1" applyFont="1" applyBorder="1" applyAlignment="1">
      <alignment horizontal="right" vertical="center"/>
    </xf>
    <xf numFmtId="0" fontId="8" fillId="0" borderId="0" xfId="5" applyFont="1"/>
    <xf numFmtId="0" fontId="16" fillId="0" borderId="0" xfId="5" applyFont="1"/>
    <xf numFmtId="38" fontId="16" fillId="0" borderId="0" xfId="4" applyFont="1" applyFill="1"/>
    <xf numFmtId="0" fontId="10" fillId="0" borderId="0" xfId="5" applyFont="1"/>
    <xf numFmtId="0" fontId="2" fillId="0" borderId="0" xfId="5" applyFont="1" applyAlignment="1">
      <alignment vertical="center"/>
    </xf>
    <xf numFmtId="58" fontId="2" fillId="0" borderId="0" xfId="5" quotePrefix="1" applyNumberFormat="1" applyFont="1" applyAlignment="1">
      <alignment vertical="center"/>
    </xf>
    <xf numFmtId="38" fontId="10" fillId="0" borderId="0" xfId="4" applyFont="1" applyFill="1" applyBorder="1"/>
    <xf numFmtId="0" fontId="10" fillId="0" borderId="21" xfId="5" applyFont="1" applyBorder="1" applyAlignment="1">
      <alignment horizontal="center" vertical="center"/>
    </xf>
    <xf numFmtId="0" fontId="10" fillId="0" borderId="39" xfId="5" applyFont="1" applyBorder="1" applyAlignment="1">
      <alignment horizontal="center" vertical="center"/>
    </xf>
    <xf numFmtId="38" fontId="10" fillId="0" borderId="21" xfId="4" applyFont="1" applyFill="1" applyBorder="1" applyAlignment="1">
      <alignment horizontal="center" vertical="center"/>
    </xf>
    <xf numFmtId="177" fontId="11" fillId="0" borderId="17" xfId="5" applyNumberFormat="1" applyFont="1" applyBorder="1" applyAlignment="1">
      <alignment vertical="center"/>
    </xf>
    <xf numFmtId="0" fontId="11" fillId="0" borderId="13" xfId="5" applyFont="1" applyBorder="1" applyAlignment="1">
      <alignment horizontal="right" vertical="center"/>
    </xf>
    <xf numFmtId="177" fontId="11" fillId="0" borderId="22" xfId="5" applyNumberFormat="1" applyFont="1" applyBorder="1" applyAlignment="1">
      <alignment vertical="center"/>
    </xf>
    <xf numFmtId="0" fontId="10" fillId="0" borderId="17" xfId="5" applyFont="1" applyBorder="1" applyAlignment="1">
      <alignment vertical="center"/>
    </xf>
    <xf numFmtId="0" fontId="10" fillId="0" borderId="22" xfId="5" applyFont="1" applyBorder="1" applyAlignment="1">
      <alignment vertical="center"/>
    </xf>
    <xf numFmtId="0" fontId="11" fillId="0" borderId="63" xfId="5" applyFont="1" applyBorder="1" applyAlignment="1">
      <alignment vertical="center"/>
    </xf>
    <xf numFmtId="177" fontId="10" fillId="0" borderId="28" xfId="5" applyNumberFormat="1" applyFont="1" applyBorder="1" applyAlignment="1">
      <alignment horizontal="right" vertical="center"/>
    </xf>
    <xf numFmtId="178" fontId="10" fillId="0" borderId="31" xfId="5" applyNumberFormat="1" applyFont="1" applyBorder="1" applyAlignment="1">
      <alignment vertical="center"/>
    </xf>
    <xf numFmtId="0" fontId="10" fillId="0" borderId="24" xfId="5" applyFont="1" applyBorder="1" applyAlignment="1">
      <alignment vertical="center"/>
    </xf>
    <xf numFmtId="0" fontId="10" fillId="0" borderId="35" xfId="5" applyFont="1" applyBorder="1" applyAlignment="1">
      <alignment vertical="center"/>
    </xf>
    <xf numFmtId="0" fontId="16" fillId="0" borderId="32" xfId="5" applyFont="1" applyBorder="1" applyAlignment="1">
      <alignment horizontal="right" vertical="center"/>
    </xf>
    <xf numFmtId="178" fontId="16" fillId="0" borderId="35" xfId="5" applyNumberFormat="1" applyFont="1" applyBorder="1" applyAlignment="1">
      <alignment vertical="center"/>
    </xf>
    <xf numFmtId="3" fontId="16" fillId="0" borderId="32" xfId="5" applyNumberFormat="1" applyFont="1" applyBorder="1" applyAlignment="1">
      <alignment horizontal="right" vertical="center"/>
    </xf>
    <xf numFmtId="0" fontId="17" fillId="0" borderId="35" xfId="5" applyFont="1" applyBorder="1" applyAlignment="1">
      <alignment vertical="center" wrapText="1" shrinkToFit="1"/>
    </xf>
    <xf numFmtId="0" fontId="10" fillId="0" borderId="26" xfId="5" applyFont="1" applyBorder="1" applyAlignment="1">
      <alignment vertical="center"/>
    </xf>
    <xf numFmtId="0" fontId="10" fillId="0" borderId="39" xfId="5" applyFont="1" applyBorder="1" applyAlignment="1">
      <alignment vertical="center"/>
    </xf>
    <xf numFmtId="0" fontId="16" fillId="0" borderId="36" xfId="5" applyFont="1" applyBorder="1" applyAlignment="1">
      <alignment horizontal="right" vertical="center"/>
    </xf>
    <xf numFmtId="178" fontId="16" fillId="0" borderId="39" xfId="5" applyNumberFormat="1" applyFont="1" applyBorder="1" applyAlignment="1">
      <alignment vertical="center"/>
    </xf>
    <xf numFmtId="3" fontId="16" fillId="0" borderId="36" xfId="5" applyNumberFormat="1" applyFont="1" applyBorder="1" applyAlignment="1">
      <alignment horizontal="right" vertical="center"/>
    </xf>
    <xf numFmtId="178" fontId="10" fillId="0" borderId="31" xfId="5" applyNumberFormat="1" applyFont="1" applyBorder="1" applyAlignment="1">
      <alignment horizontal="right" vertical="center"/>
    </xf>
    <xf numFmtId="0" fontId="14" fillId="0" borderId="35" xfId="5" applyFont="1" applyBorder="1" applyAlignment="1">
      <alignment vertical="center" shrinkToFit="1"/>
    </xf>
    <xf numFmtId="0" fontId="14" fillId="0" borderId="39" xfId="5" applyFont="1" applyBorder="1" applyAlignment="1">
      <alignment vertical="center" shrinkToFit="1"/>
    </xf>
    <xf numFmtId="178" fontId="16" fillId="0" borderId="39" xfId="5" applyNumberFormat="1" applyFont="1" applyBorder="1" applyAlignment="1">
      <alignment horizontal="right" vertical="center"/>
    </xf>
    <xf numFmtId="0" fontId="10" fillId="0" borderId="1" xfId="5" applyFont="1" applyBorder="1" applyAlignment="1">
      <alignment vertical="center"/>
    </xf>
    <xf numFmtId="0" fontId="10" fillId="0" borderId="63" xfId="5" applyFont="1" applyBorder="1" applyAlignment="1">
      <alignment vertical="center"/>
    </xf>
    <xf numFmtId="0" fontId="14" fillId="0" borderId="35" xfId="5" applyFont="1" applyBorder="1" applyAlignment="1">
      <alignment vertical="center" wrapText="1" shrinkToFit="1"/>
    </xf>
    <xf numFmtId="0" fontId="14" fillId="0" borderId="39" xfId="5" applyFont="1" applyBorder="1" applyAlignment="1">
      <alignment vertical="center" wrapText="1" shrinkToFit="1"/>
    </xf>
    <xf numFmtId="177" fontId="16" fillId="0" borderId="28" xfId="5" applyNumberFormat="1" applyFont="1" applyBorder="1" applyAlignment="1">
      <alignment vertical="center"/>
    </xf>
    <xf numFmtId="178" fontId="16" fillId="0" borderId="31" xfId="5" applyNumberFormat="1" applyFont="1" applyBorder="1" applyAlignment="1">
      <alignment vertical="center"/>
    </xf>
    <xf numFmtId="0" fontId="10" fillId="0" borderId="21" xfId="5" applyFont="1" applyBorder="1" applyAlignment="1">
      <alignment vertical="center"/>
    </xf>
    <xf numFmtId="177" fontId="11" fillId="0" borderId="11" xfId="4" applyNumberFormat="1" applyFont="1" applyFill="1" applyBorder="1" applyAlignment="1">
      <alignment vertical="center"/>
    </xf>
    <xf numFmtId="178" fontId="11" fillId="0" borderId="13" xfId="5" applyNumberFormat="1" applyFont="1" applyBorder="1" applyAlignment="1">
      <alignment horizontal="right" vertical="center"/>
    </xf>
    <xf numFmtId="177" fontId="11" fillId="0" borderId="11" xfId="5" applyNumberFormat="1" applyFont="1" applyBorder="1" applyAlignment="1">
      <alignment vertical="center"/>
    </xf>
    <xf numFmtId="0" fontId="10" fillId="0" borderId="7" xfId="5" applyFont="1" applyBorder="1" applyAlignment="1">
      <alignment vertical="center"/>
    </xf>
    <xf numFmtId="0" fontId="11" fillId="0" borderId="2" xfId="5" applyFont="1" applyBorder="1" applyAlignment="1">
      <alignment vertical="center"/>
    </xf>
    <xf numFmtId="178" fontId="10" fillId="0" borderId="13" xfId="5" applyNumberFormat="1" applyFont="1" applyBorder="1" applyAlignment="1">
      <alignment horizontal="right" vertical="center"/>
    </xf>
    <xf numFmtId="177" fontId="10" fillId="0" borderId="11" xfId="5" applyNumberFormat="1" applyFont="1" applyBorder="1" applyAlignment="1">
      <alignment vertical="center"/>
    </xf>
    <xf numFmtId="177" fontId="10" fillId="0" borderId="11" xfId="4" applyNumberFormat="1" applyFont="1" applyFill="1" applyBorder="1" applyAlignment="1">
      <alignment vertical="center"/>
    </xf>
    <xf numFmtId="0" fontId="10" fillId="0" borderId="64" xfId="5" applyFont="1" applyBorder="1" applyAlignment="1">
      <alignment vertical="center"/>
    </xf>
    <xf numFmtId="0" fontId="10" fillId="0" borderId="44" xfId="5" applyFont="1" applyBorder="1" applyAlignment="1">
      <alignment vertical="center"/>
    </xf>
    <xf numFmtId="179" fontId="10" fillId="0" borderId="35" xfId="5" applyNumberFormat="1" applyFont="1" applyBorder="1" applyAlignment="1">
      <alignment horizontal="right" vertical="center"/>
    </xf>
    <xf numFmtId="38" fontId="10" fillId="0" borderId="44" xfId="4" applyFont="1" applyFill="1" applyBorder="1" applyAlignment="1">
      <alignment vertical="center"/>
    </xf>
    <xf numFmtId="0" fontId="10" fillId="0" borderId="47" xfId="5" applyFont="1" applyBorder="1" applyAlignment="1">
      <alignment vertical="center"/>
    </xf>
    <xf numFmtId="179" fontId="10" fillId="0" borderId="39" xfId="5" applyNumberFormat="1" applyFont="1" applyBorder="1" applyAlignment="1">
      <alignment horizontal="right" vertical="center"/>
    </xf>
    <xf numFmtId="38" fontId="10" fillId="0" borderId="47" xfId="4" applyFont="1" applyFill="1" applyBorder="1" applyAlignment="1">
      <alignment vertical="center"/>
    </xf>
    <xf numFmtId="0" fontId="11" fillId="0" borderId="23" xfId="5" applyFont="1" applyBorder="1" applyAlignment="1">
      <alignment vertical="center"/>
    </xf>
    <xf numFmtId="0" fontId="10" fillId="0" borderId="32" xfId="5" applyFont="1" applyBorder="1" applyAlignment="1">
      <alignment vertical="center"/>
    </xf>
    <xf numFmtId="0" fontId="10" fillId="0" borderId="36" xfId="5" applyFont="1" applyBorder="1" applyAlignment="1">
      <alignment vertical="center"/>
    </xf>
    <xf numFmtId="0" fontId="10" fillId="0" borderId="3" xfId="5" applyFont="1" applyBorder="1" applyAlignment="1">
      <alignment vertical="center"/>
    </xf>
    <xf numFmtId="0" fontId="10" fillId="0" borderId="2" xfId="5" applyFont="1" applyBorder="1" applyAlignment="1">
      <alignment vertical="center"/>
    </xf>
    <xf numFmtId="178" fontId="10" fillId="0" borderId="8" xfId="5" applyNumberFormat="1" applyFont="1" applyBorder="1" applyAlignment="1">
      <alignment horizontal="right" vertical="center"/>
    </xf>
    <xf numFmtId="177" fontId="10" fillId="0" borderId="5" xfId="5" applyNumberFormat="1" applyFont="1" applyBorder="1" applyAlignment="1">
      <alignment vertical="center"/>
    </xf>
    <xf numFmtId="177" fontId="10" fillId="0" borderId="5" xfId="4" applyNumberFormat="1" applyFont="1" applyFill="1" applyBorder="1" applyAlignment="1">
      <alignment vertical="center"/>
    </xf>
    <xf numFmtId="0" fontId="10" fillId="0" borderId="65" xfId="5" applyFont="1" applyBorder="1" applyAlignment="1">
      <alignment vertical="center"/>
    </xf>
    <xf numFmtId="179" fontId="10" fillId="0" borderId="64" xfId="5" applyNumberFormat="1" applyFont="1" applyBorder="1" applyAlignment="1">
      <alignment horizontal="right" vertical="center"/>
    </xf>
    <xf numFmtId="38" fontId="10" fillId="0" borderId="65" xfId="4" applyFont="1" applyFill="1" applyBorder="1" applyAlignment="1">
      <alignment vertical="center"/>
    </xf>
    <xf numFmtId="0" fontId="10" fillId="0" borderId="16" xfId="5" applyFont="1" applyBorder="1" applyAlignment="1">
      <alignment vertical="center"/>
    </xf>
    <xf numFmtId="177" fontId="10" fillId="0" borderId="17" xfId="5" applyNumberFormat="1" applyFont="1" applyBorder="1" applyAlignment="1">
      <alignment vertical="center"/>
    </xf>
    <xf numFmtId="178" fontId="10" fillId="0" borderId="25" xfId="5" applyNumberFormat="1" applyFont="1" applyBorder="1" applyAlignment="1">
      <alignment vertical="center"/>
    </xf>
    <xf numFmtId="178" fontId="10" fillId="0" borderId="13" xfId="5" applyNumberFormat="1" applyFont="1" applyBorder="1" applyAlignment="1">
      <alignment vertical="center"/>
    </xf>
    <xf numFmtId="0" fontId="16" fillId="0" borderId="0" xfId="5" applyFont="1" applyAlignment="1">
      <alignment vertical="center"/>
    </xf>
    <xf numFmtId="38" fontId="16" fillId="0" borderId="0" xfId="4" applyFont="1" applyFill="1" applyAlignment="1">
      <alignment vertical="center"/>
    </xf>
    <xf numFmtId="0" fontId="10" fillId="0" borderId="0" xfId="5" applyFont="1" applyAlignment="1">
      <alignment horizontal="right" vertical="center"/>
    </xf>
    <xf numFmtId="176" fontId="11" fillId="0" borderId="3" xfId="3" applyNumberFormat="1" applyFont="1" applyBorder="1" applyAlignment="1">
      <alignment horizontal="center" vertical="center" shrinkToFit="1"/>
    </xf>
    <xf numFmtId="49" fontId="10" fillId="0" borderId="0" xfId="3" applyNumberFormat="1" applyFont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177" fontId="10" fillId="0" borderId="0" xfId="3" applyNumberFormat="1" applyFont="1" applyAlignment="1">
      <alignment vertical="center" shrinkToFit="1"/>
    </xf>
    <xf numFmtId="177" fontId="10" fillId="0" borderId="0" xfId="3" applyNumberFormat="1" applyFont="1" applyAlignment="1">
      <alignment horizontal="right" vertical="center" shrinkToFit="1"/>
    </xf>
    <xf numFmtId="0" fontId="21" fillId="0" borderId="0" xfId="7" applyFont="1">
      <alignment vertical="center"/>
    </xf>
    <xf numFmtId="0" fontId="23" fillId="0" borderId="0" xfId="7" applyFont="1">
      <alignment vertical="center"/>
    </xf>
    <xf numFmtId="0" fontId="24" fillId="0" borderId="3" xfId="7" applyFont="1" applyBorder="1" applyAlignment="1">
      <alignment horizontal="center" vertical="center"/>
    </xf>
    <xf numFmtId="0" fontId="24" fillId="0" borderId="3" xfId="7" applyFont="1" applyBorder="1">
      <alignment vertical="center"/>
    </xf>
    <xf numFmtId="0" fontId="25" fillId="0" borderId="3" xfId="7" applyFont="1" applyBorder="1">
      <alignment vertical="center"/>
    </xf>
    <xf numFmtId="0" fontId="25" fillId="0" borderId="3" xfId="7" applyFont="1" applyBorder="1" applyAlignment="1">
      <alignment horizontal="center"/>
    </xf>
    <xf numFmtId="0" fontId="27" fillId="0" borderId="3" xfId="6" applyFont="1" applyFill="1" applyBorder="1" applyAlignment="1">
      <alignment horizontal="center" vertical="center"/>
    </xf>
    <xf numFmtId="176" fontId="10" fillId="0" borderId="1" xfId="3" applyNumberFormat="1" applyFont="1" applyBorder="1" applyAlignment="1">
      <alignment horizontal="center" vertical="center" justifyLastLine="1"/>
    </xf>
    <xf numFmtId="176" fontId="10" fillId="0" borderId="4" xfId="3" applyNumberFormat="1" applyFont="1" applyBorder="1" applyAlignment="1">
      <alignment horizontal="center" vertical="center" justifyLastLine="1"/>
    </xf>
    <xf numFmtId="176" fontId="11" fillId="0" borderId="2" xfId="3" applyNumberFormat="1" applyFont="1" applyBorder="1" applyAlignment="1">
      <alignment horizontal="distributed" vertical="center" justifyLastLine="1"/>
    </xf>
    <xf numFmtId="176" fontId="11" fillId="0" borderId="3" xfId="3" applyNumberFormat="1" applyFont="1" applyBorder="1" applyAlignment="1">
      <alignment horizontal="distributed" vertical="center" justifyLastLine="1"/>
    </xf>
    <xf numFmtId="176" fontId="10" fillId="0" borderId="3" xfId="3" applyNumberFormat="1" applyFont="1" applyBorder="1" applyAlignment="1">
      <alignment horizontal="distributed" vertical="center" justifyLastLine="1"/>
    </xf>
    <xf numFmtId="49" fontId="10" fillId="0" borderId="22" xfId="3" applyNumberFormat="1" applyFont="1" applyBorder="1" applyAlignment="1">
      <alignment horizontal="center" vertical="center" shrinkToFit="1"/>
    </xf>
    <xf numFmtId="49" fontId="10" fillId="0" borderId="23" xfId="3" applyNumberFormat="1" applyFont="1" applyBorder="1" applyAlignment="1">
      <alignment horizontal="center" vertical="center" shrinkToFit="1"/>
    </xf>
    <xf numFmtId="0" fontId="10" fillId="0" borderId="2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22" xfId="3" applyFont="1" applyBorder="1" applyAlignment="1">
      <alignment horizontal="distributed" vertical="center" justifyLastLine="1"/>
    </xf>
    <xf numFmtId="0" fontId="10" fillId="0" borderId="11" xfId="3" applyFont="1" applyBorder="1" applyAlignment="1">
      <alignment horizontal="distributed" vertical="center" justifyLastLine="1"/>
    </xf>
    <xf numFmtId="0" fontId="10" fillId="0" borderId="23" xfId="3" applyFont="1" applyBorder="1" applyAlignment="1">
      <alignment horizontal="distributed" vertical="center" justifyLastLine="1"/>
    </xf>
    <xf numFmtId="0" fontId="10" fillId="0" borderId="17" xfId="3" applyFont="1" applyBorder="1" applyAlignment="1">
      <alignment horizontal="center" vertical="center" shrinkToFit="1"/>
    </xf>
    <xf numFmtId="0" fontId="10" fillId="0" borderId="21" xfId="3" applyFont="1" applyBorder="1" applyAlignment="1">
      <alignment horizontal="center" vertical="center" shrinkToFit="1"/>
    </xf>
    <xf numFmtId="0" fontId="10" fillId="0" borderId="12" xfId="3" applyFont="1" applyBorder="1" applyAlignment="1">
      <alignment horizontal="center" vertical="center" wrapText="1" shrinkToFit="1"/>
    </xf>
    <xf numFmtId="0" fontId="10" fillId="0" borderId="24" xfId="3" applyFont="1" applyBorder="1" applyAlignment="1">
      <alignment horizontal="center" vertical="center" wrapText="1" shrinkToFit="1"/>
    </xf>
    <xf numFmtId="0" fontId="10" fillId="0" borderId="26" xfId="3" applyFont="1" applyBorder="1" applyAlignment="1">
      <alignment horizontal="center" vertical="center" wrapText="1" shrinkToFit="1"/>
    </xf>
    <xf numFmtId="0" fontId="10" fillId="0" borderId="10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19" xfId="3" applyFont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wrapText="1" shrinkToFit="1"/>
    </xf>
    <xf numFmtId="0" fontId="10" fillId="0" borderId="13" xfId="3" applyFont="1" applyBorder="1" applyAlignment="1">
      <alignment horizontal="center" vertical="center" shrinkToFit="1"/>
    </xf>
    <xf numFmtId="0" fontId="10" fillId="0" borderId="25" xfId="3" applyFont="1" applyBorder="1" applyAlignment="1">
      <alignment horizontal="center" vertical="center" shrinkToFit="1"/>
    </xf>
    <xf numFmtId="0" fontId="10" fillId="0" borderId="27" xfId="3" applyFont="1" applyBorder="1" applyAlignment="1">
      <alignment horizontal="center" vertical="center" shrinkToFit="1"/>
    </xf>
    <xf numFmtId="0" fontId="10" fillId="0" borderId="5" xfId="3" applyFont="1" applyBorder="1" applyAlignment="1">
      <alignment horizontal="distributed" vertical="center" justifyLastLine="1"/>
    </xf>
    <xf numFmtId="0" fontId="10" fillId="0" borderId="2" xfId="3" applyFont="1" applyBorder="1" applyAlignment="1">
      <alignment horizontal="distributed" vertical="center" justifyLastLine="1"/>
    </xf>
    <xf numFmtId="0" fontId="10" fillId="0" borderId="12" xfId="3" applyFont="1" applyBorder="1" applyAlignment="1">
      <alignment horizontal="center" vertical="center" shrinkToFit="1"/>
    </xf>
    <xf numFmtId="0" fontId="10" fillId="0" borderId="24" xfId="3" applyFont="1" applyBorder="1" applyAlignment="1">
      <alignment horizontal="center" vertical="center" shrinkToFit="1"/>
    </xf>
    <xf numFmtId="0" fontId="10" fillId="0" borderId="26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wrapText="1" shrinkToFit="1"/>
    </xf>
    <xf numFmtId="0" fontId="10" fillId="0" borderId="19" xfId="3" applyFont="1" applyBorder="1" applyAlignment="1">
      <alignment horizontal="center" vertical="center" wrapText="1" shrinkToFit="1"/>
    </xf>
    <xf numFmtId="0" fontId="10" fillId="0" borderId="1" xfId="3" applyFont="1" applyBorder="1" applyAlignment="1">
      <alignment horizontal="center" vertical="center" shrinkToFit="1"/>
    </xf>
    <xf numFmtId="0" fontId="10" fillId="0" borderId="14" xfId="3" applyFont="1" applyBorder="1" applyAlignment="1">
      <alignment horizontal="center" vertical="center" shrinkToFit="1"/>
    </xf>
    <xf numFmtId="0" fontId="10" fillId="0" borderId="4" xfId="3" applyFont="1" applyBorder="1" applyAlignment="1">
      <alignment horizontal="center" vertical="center" shrinkToFit="1"/>
    </xf>
    <xf numFmtId="0" fontId="10" fillId="0" borderId="7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77" fontId="11" fillId="0" borderId="49" xfId="3" applyNumberFormat="1" applyFont="1" applyBorder="1" applyAlignment="1">
      <alignment horizontal="center" vertical="center"/>
    </xf>
    <xf numFmtId="177" fontId="11" fillId="0" borderId="50" xfId="3" applyNumberFormat="1" applyFont="1" applyBorder="1" applyAlignment="1">
      <alignment horizontal="center" vertical="center"/>
    </xf>
    <xf numFmtId="177" fontId="11" fillId="0" borderId="51" xfId="3" applyNumberFormat="1" applyFont="1" applyBorder="1" applyAlignment="1">
      <alignment horizontal="center" vertical="center"/>
    </xf>
    <xf numFmtId="177" fontId="10" fillId="0" borderId="66" xfId="3" applyNumberFormat="1" applyFont="1" applyBorder="1" applyAlignment="1">
      <alignment horizontal="center" vertical="center"/>
    </xf>
    <xf numFmtId="177" fontId="10" fillId="0" borderId="67" xfId="3" applyNumberFormat="1" applyFont="1" applyBorder="1" applyAlignment="1">
      <alignment horizontal="center" vertical="center"/>
    </xf>
    <xf numFmtId="177" fontId="10" fillId="0" borderId="68" xfId="3" applyNumberFormat="1" applyFont="1" applyBorder="1" applyAlignment="1">
      <alignment horizontal="center" vertical="center"/>
    </xf>
    <xf numFmtId="177" fontId="10" fillId="0" borderId="55" xfId="3" applyNumberFormat="1" applyFont="1" applyBorder="1" applyAlignment="1">
      <alignment horizontal="center" vertical="center"/>
    </xf>
    <xf numFmtId="177" fontId="10" fillId="0" borderId="57" xfId="3" applyNumberFormat="1" applyFont="1" applyBorder="1" applyAlignment="1">
      <alignment horizontal="center" vertical="center"/>
    </xf>
    <xf numFmtId="177" fontId="10" fillId="0" borderId="59" xfId="3" applyNumberFormat="1" applyFont="1" applyBorder="1" applyAlignment="1">
      <alignment horizontal="center" vertical="center"/>
    </xf>
    <xf numFmtId="0" fontId="5" fillId="0" borderId="14" xfId="3" applyBorder="1" applyAlignment="1">
      <alignment vertical="center"/>
    </xf>
    <xf numFmtId="177" fontId="11" fillId="0" borderId="54" xfId="3" applyNumberFormat="1" applyFont="1" applyBorder="1" applyAlignment="1">
      <alignment horizontal="center" vertical="center"/>
    </xf>
    <xf numFmtId="177" fontId="11" fillId="0" borderId="56" xfId="3" applyNumberFormat="1" applyFont="1" applyBorder="1" applyAlignment="1">
      <alignment horizontal="center" vertical="center"/>
    </xf>
    <xf numFmtId="177" fontId="11" fillId="0" borderId="58" xfId="3" applyNumberFormat="1" applyFont="1" applyBorder="1" applyAlignment="1">
      <alignment horizontal="center" vertical="center"/>
    </xf>
    <xf numFmtId="177" fontId="11" fillId="0" borderId="55" xfId="3" applyNumberFormat="1" applyFont="1" applyBorder="1" applyAlignment="1">
      <alignment horizontal="center" vertical="center"/>
    </xf>
    <xf numFmtId="177" fontId="11" fillId="0" borderId="57" xfId="3" applyNumberFormat="1" applyFont="1" applyBorder="1" applyAlignment="1">
      <alignment horizontal="center" vertical="center"/>
    </xf>
    <xf numFmtId="177" fontId="11" fillId="0" borderId="59" xfId="3" applyNumberFormat="1" applyFont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1" fillId="0" borderId="22" xfId="5" applyFont="1" applyBorder="1" applyAlignment="1">
      <alignment horizontal="left" vertical="center"/>
    </xf>
    <xf numFmtId="0" fontId="11" fillId="0" borderId="11" xfId="5" applyFont="1" applyBorder="1" applyAlignment="1">
      <alignment horizontal="left" vertical="center"/>
    </xf>
    <xf numFmtId="0" fontId="11" fillId="0" borderId="23" xfId="5" applyFont="1" applyBorder="1" applyAlignment="1">
      <alignment horizontal="left" vertical="center"/>
    </xf>
    <xf numFmtId="0" fontId="10" fillId="0" borderId="22" xfId="5" applyFont="1" applyBorder="1" applyAlignment="1">
      <alignment horizontal="distributed" vertical="center" justifyLastLine="1"/>
    </xf>
    <xf numFmtId="0" fontId="10" fillId="0" borderId="11" xfId="5" applyFont="1" applyBorder="1" applyAlignment="1">
      <alignment horizontal="distributed" vertical="center" justifyLastLine="1"/>
    </xf>
    <xf numFmtId="0" fontId="10" fillId="0" borderId="23" xfId="5" applyFont="1" applyBorder="1" applyAlignment="1">
      <alignment horizontal="distributed" vertical="center" justifyLastLine="1"/>
    </xf>
    <xf numFmtId="0" fontId="10" fillId="0" borderId="21" xfId="5" applyFont="1" applyBorder="1" applyAlignment="1">
      <alignment horizontal="distributed" vertical="center" justifyLastLine="1"/>
    </xf>
    <xf numFmtId="0" fontId="10" fillId="0" borderId="18" xfId="5" applyFont="1" applyBorder="1" applyAlignment="1">
      <alignment horizontal="distributed" vertical="center" justifyLastLine="1"/>
    </xf>
    <xf numFmtId="0" fontId="10" fillId="0" borderId="20" xfId="5" applyFont="1" applyBorder="1" applyAlignment="1">
      <alignment horizontal="distributed" vertical="center" justifyLastLine="1"/>
    </xf>
  </cellXfs>
  <cellStyles count="9">
    <cellStyle name="ハイパーリンク" xfId="6" builtinId="8"/>
    <cellStyle name="ハイパーリンク 2" xfId="8" xr:uid="{24B66DA6-18EB-4A3A-8D8E-3C42BD689206}"/>
    <cellStyle name="桁区切り 2" xfId="4" xr:uid="{84A706D1-7C32-482E-B3F3-E7BFC40F9CE2}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D09F0DC7-3064-42A5-902C-024DFFF35AAB}"/>
    <cellStyle name="標準 4" xfId="7" xr:uid="{DABCD40A-3223-4701-905B-52B0D5ACB423}"/>
    <cellStyle name="標準_ｆ６" xfId="5" xr:uid="{8758D356-F349-42AA-98BF-3AA2926C8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6425237945707"/>
          <c:y val="0.14113496726599517"/>
          <c:w val="0.83706102426768558"/>
          <c:h val="0.77632799720179901"/>
        </c:manualLayout>
      </c:layout>
      <c:lineChart>
        <c:grouping val="standard"/>
        <c:varyColors val="0"/>
        <c:ser>
          <c:idx val="0"/>
          <c:order val="0"/>
          <c:tx>
            <c:strRef>
              <c:f>'G-1'!$F$4:$H$4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('G-1'!$B$11,'G-1'!$B$16,'G-1'!$B$21,'G-1'!$B$26,'G-1'!$B$31,'G-1'!$B$36,'G-1'!$B$37,'G-1'!$B$38,'G-1'!$B$39)</c:f>
              <c:strCache>
                <c:ptCount val="9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  <c:pt idx="7">
                  <c:v>平成28年</c:v>
                </c:pt>
                <c:pt idx="8">
                  <c:v>令和 3年</c:v>
                </c:pt>
              </c:strCache>
            </c:strRef>
          </c:cat>
          <c:val>
            <c:numRef>
              <c:f>('G-1'!$F$11,'G-1'!$F$16,'G-1'!$F$21,'G-1'!$F$26,'G-1'!$F$31,'G-1'!$F$36,'G-1'!$F$37,'G-1'!$F$38,'G-1'!$F$39)</c:f>
              <c:numCache>
                <c:formatCode>#,##0;"△ "#,##0</c:formatCode>
                <c:ptCount val="9"/>
                <c:pt idx="0">
                  <c:v>122</c:v>
                </c:pt>
                <c:pt idx="1">
                  <c:v>169</c:v>
                </c:pt>
                <c:pt idx="2">
                  <c:v>159</c:v>
                </c:pt>
                <c:pt idx="3">
                  <c:v>173</c:v>
                </c:pt>
                <c:pt idx="4">
                  <c:v>158</c:v>
                </c:pt>
                <c:pt idx="5">
                  <c:v>118</c:v>
                </c:pt>
                <c:pt idx="6">
                  <c:v>116</c:v>
                </c:pt>
                <c:pt idx="7">
                  <c:v>142</c:v>
                </c:pt>
                <c:pt idx="8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EB-49AF-8F9B-FB34ABCF12AA}"/>
            </c:ext>
          </c:extLst>
        </c:ser>
        <c:ser>
          <c:idx val="1"/>
          <c:order val="1"/>
          <c:tx>
            <c:strRef>
              <c:f>'G-1'!$I$4:$K$4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('G-1'!$B$11,'G-1'!$B$16,'G-1'!$B$21,'G-1'!$B$26,'G-1'!$B$31,'G-1'!$B$36,'G-1'!$B$37,'G-1'!$B$38,'G-1'!$B$39)</c:f>
              <c:strCache>
                <c:ptCount val="9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  <c:pt idx="7">
                  <c:v>平成28年</c:v>
                </c:pt>
                <c:pt idx="8">
                  <c:v>令和 3年</c:v>
                </c:pt>
              </c:strCache>
            </c:strRef>
          </c:cat>
          <c:val>
            <c:numRef>
              <c:f>('G-1'!$I$11,'G-1'!$I$16,'G-1'!$I$21,'G-1'!$I$26,'G-1'!$I$31,'G-1'!$I$36,'G-1'!$I$37,'G-1'!$I$38,'G-1'!$I$39)</c:f>
              <c:numCache>
                <c:formatCode>#,##0;"△ "#,##0</c:formatCode>
                <c:ptCount val="9"/>
                <c:pt idx="0">
                  <c:v>1071</c:v>
                </c:pt>
                <c:pt idx="1">
                  <c:v>1069</c:v>
                </c:pt>
                <c:pt idx="2">
                  <c:v>1007</c:v>
                </c:pt>
                <c:pt idx="3">
                  <c:v>970</c:v>
                </c:pt>
                <c:pt idx="4">
                  <c:v>888</c:v>
                </c:pt>
                <c:pt idx="5">
                  <c:v>653</c:v>
                </c:pt>
                <c:pt idx="6">
                  <c:v>620</c:v>
                </c:pt>
                <c:pt idx="7">
                  <c:v>655</c:v>
                </c:pt>
                <c:pt idx="8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B-49AF-8F9B-FB34ABCF1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80000"/>
        <c:axId val="1"/>
      </c:lineChart>
      <c:catAx>
        <c:axId val="50138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8000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00" baseline="0"/>
            </a:pPr>
            <a:endParaRPr lang="ja-JP"/>
          </a:p>
        </c:txPr>
      </c:legendEntry>
      <c:layout>
        <c:manualLayout>
          <c:xMode val="edge"/>
          <c:yMode val="edge"/>
          <c:x val="0.68111359148337669"/>
          <c:y val="0.14348656708283056"/>
          <c:w val="0.29277789201705839"/>
          <c:h val="0.12609356661327889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5437362865303"/>
          <c:y val="0.14083719627615729"/>
          <c:w val="0.84560189642649641"/>
          <c:h val="0.77662601633203565"/>
        </c:manualLayout>
      </c:layout>
      <c:lineChart>
        <c:grouping val="standard"/>
        <c:varyColors val="0"/>
        <c:ser>
          <c:idx val="0"/>
          <c:order val="0"/>
          <c:tx>
            <c:strRef>
              <c:f>'G-1'!$F$4:$H$4</c:f>
              <c:strCache>
                <c:ptCount val="1"/>
                <c:pt idx="0">
                  <c:v>卸売業</c:v>
                </c:pt>
              </c:strCache>
            </c:strRef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('G-1'!$B$11,'G-1'!$B$16,'G-1'!$B$21,'G-1'!$B$26,'G-1'!$B$31,'G-1'!$B$36,'G-1'!$B$37,'G-1'!$B$38,'G-1'!$B$39)</c:f>
              <c:strCache>
                <c:ptCount val="9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  <c:pt idx="7">
                  <c:v>平成28年</c:v>
                </c:pt>
                <c:pt idx="8">
                  <c:v>令和 3年</c:v>
                </c:pt>
              </c:strCache>
            </c:strRef>
          </c:cat>
          <c:val>
            <c:numRef>
              <c:f>('G-1'!$G$11,'G-1'!$G$16,'G-1'!$G$21,'G-1'!$G$26,'G-1'!$G$31,'G-1'!$G$36,'G-1'!$G$37,'G-1'!$G$38,'G-1'!$G$39)</c:f>
              <c:numCache>
                <c:formatCode>#,##0;"△ "#,##0</c:formatCode>
                <c:ptCount val="9"/>
                <c:pt idx="0">
                  <c:v>828</c:v>
                </c:pt>
                <c:pt idx="1">
                  <c:v>1232</c:v>
                </c:pt>
                <c:pt idx="2">
                  <c:v>1443</c:v>
                </c:pt>
                <c:pt idx="3">
                  <c:v>1310</c:v>
                </c:pt>
                <c:pt idx="4">
                  <c:v>1142</c:v>
                </c:pt>
                <c:pt idx="5">
                  <c:v>1005</c:v>
                </c:pt>
                <c:pt idx="6">
                  <c:v>1002</c:v>
                </c:pt>
                <c:pt idx="7">
                  <c:v>1203</c:v>
                </c:pt>
                <c:pt idx="8">
                  <c:v>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59-4D97-971C-D8B9D0D2C12C}"/>
            </c:ext>
          </c:extLst>
        </c:ser>
        <c:ser>
          <c:idx val="1"/>
          <c:order val="1"/>
          <c:tx>
            <c:strRef>
              <c:f>'G-1'!$I$4:$K$4</c:f>
              <c:strCache>
                <c:ptCount val="1"/>
                <c:pt idx="0">
                  <c:v>小売業</c:v>
                </c:pt>
              </c:strCache>
            </c:strRef>
          </c:tx>
          <c:spPr>
            <a:ln w="12700"/>
          </c:spPr>
          <c:marker>
            <c:symbol val="square"/>
            <c:size val="4"/>
            <c:spPr>
              <a:ln w="9525"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('G-1'!$B$11,'G-1'!$B$16,'G-1'!$B$21,'G-1'!$B$26,'G-1'!$B$31,'G-1'!$B$36,'G-1'!$B$37,'G-1'!$B$38,'G-1'!$B$39)</c:f>
              <c:strCache>
                <c:ptCount val="9"/>
                <c:pt idx="0">
                  <c:v>平成 9年</c:v>
                </c:pt>
                <c:pt idx="1">
                  <c:v>平成11年</c:v>
                </c:pt>
                <c:pt idx="2">
                  <c:v>平成14年</c:v>
                </c:pt>
                <c:pt idx="3">
                  <c:v>平成16年</c:v>
                </c:pt>
                <c:pt idx="4">
                  <c:v>平成19年</c:v>
                </c:pt>
                <c:pt idx="5">
                  <c:v>平成24年</c:v>
                </c:pt>
                <c:pt idx="6">
                  <c:v>平成26年</c:v>
                </c:pt>
                <c:pt idx="7">
                  <c:v>平成28年</c:v>
                </c:pt>
                <c:pt idx="8">
                  <c:v>令和 3年</c:v>
                </c:pt>
              </c:strCache>
            </c:strRef>
          </c:cat>
          <c:val>
            <c:numRef>
              <c:f>('G-1'!$J$11,'G-1'!$J$16,'G-1'!$J$21,'G-1'!$J$26,'G-1'!$J$31,'G-1'!$J$36,'G-1'!$J$37,'G-1'!$J$38,'G-1'!$J$39)</c:f>
              <c:numCache>
                <c:formatCode>#,##0;"△ "#,##0</c:formatCode>
                <c:ptCount val="9"/>
                <c:pt idx="0">
                  <c:v>4748</c:v>
                </c:pt>
                <c:pt idx="1">
                  <c:v>5377</c:v>
                </c:pt>
                <c:pt idx="2">
                  <c:v>5449</c:v>
                </c:pt>
                <c:pt idx="3">
                  <c:v>5233</c:v>
                </c:pt>
                <c:pt idx="4">
                  <c:v>5157</c:v>
                </c:pt>
                <c:pt idx="5">
                  <c:v>3725</c:v>
                </c:pt>
                <c:pt idx="6">
                  <c:v>4029</c:v>
                </c:pt>
                <c:pt idx="7">
                  <c:v>4307</c:v>
                </c:pt>
                <c:pt idx="8">
                  <c:v>4155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59-4D97-971C-D8B9D0D2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384920"/>
        <c:axId val="1"/>
      </c:lineChart>
      <c:catAx>
        <c:axId val="501384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noFill/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138492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68981212103659906"/>
          <c:y val="0.14263656167697114"/>
          <c:w val="0.27253869606312486"/>
          <c:h val="0.1289487283943008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47137</xdr:rowOff>
    </xdr:from>
    <xdr:to>
      <xdr:col>5</xdr:col>
      <xdr:colOff>311883</xdr:colOff>
      <xdr:row>57</xdr:row>
      <xdr:rowOff>136072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64C0BEAC-7E70-45C8-9C3C-AEF5EEE24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370499</xdr:colOff>
      <xdr:row>41</xdr:row>
      <xdr:rowOff>47032</xdr:rowOff>
    </xdr:from>
    <xdr:to>
      <xdr:col>11</xdr:col>
      <xdr:colOff>104</xdr:colOff>
      <xdr:row>57</xdr:row>
      <xdr:rowOff>136072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8C118AFB-A3B3-4D94-8587-3FFFD6666D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449678</xdr:colOff>
      <xdr:row>41</xdr:row>
      <xdr:rowOff>127553</xdr:rowOff>
    </xdr:from>
    <xdr:to>
      <xdr:col>4</xdr:col>
      <xdr:colOff>221078</xdr:colOff>
      <xdr:row>43</xdr:row>
      <xdr:rowOff>10475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573651F8-B0BC-4B61-8EAA-31457A2E5FE5}"/>
            </a:ext>
          </a:extLst>
        </xdr:cNvPr>
        <xdr:cNvSpPr>
          <a:spLocks noChangeArrowheads="1"/>
        </xdr:cNvSpPr>
      </xdr:nvSpPr>
      <xdr:spPr bwMode="auto">
        <a:xfrm>
          <a:off x="1230728" y="7233203"/>
          <a:ext cx="895350" cy="1877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事業所数</a:t>
          </a:r>
          <a:endParaRPr lang="ja-JP" altLang="en-US"/>
        </a:p>
      </xdr:txBody>
    </xdr:sp>
    <xdr:clientData/>
  </xdr:twoCellAnchor>
  <xdr:twoCellAnchor>
    <xdr:from>
      <xdr:col>7</xdr:col>
      <xdr:colOff>589869</xdr:colOff>
      <xdr:row>41</xdr:row>
      <xdr:rowOff>98915</xdr:rowOff>
    </xdr:from>
    <xdr:to>
      <xdr:col>9</xdr:col>
      <xdr:colOff>304119</xdr:colOff>
      <xdr:row>43</xdr:row>
      <xdr:rowOff>13191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5637F7E0-DD51-4345-9853-90DE3BB2A506}"/>
            </a:ext>
          </a:extLst>
        </xdr:cNvPr>
        <xdr:cNvSpPr>
          <a:spLocks noChangeArrowheads="1"/>
        </xdr:cNvSpPr>
      </xdr:nvSpPr>
      <xdr:spPr bwMode="auto">
        <a:xfrm>
          <a:off x="4276044" y="7204565"/>
          <a:ext cx="895350" cy="2190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従業員数</a:t>
          </a:r>
          <a:endParaRPr lang="ja-JP" altLang="en-US"/>
        </a:p>
      </xdr:txBody>
    </xdr:sp>
    <xdr:clientData/>
  </xdr:twoCellAnchor>
  <xdr:twoCellAnchor>
    <xdr:from>
      <xdr:col>6</xdr:col>
      <xdr:colOff>11097</xdr:colOff>
      <xdr:row>42</xdr:row>
      <xdr:rowOff>67222</xdr:rowOff>
    </xdr:from>
    <xdr:to>
      <xdr:col>6</xdr:col>
      <xdr:colOff>308741</xdr:colOff>
      <xdr:row>43</xdr:row>
      <xdr:rowOff>59121</xdr:rowOff>
    </xdr:to>
    <xdr:sp macro="" textlink="">
      <xdr:nvSpPr>
        <xdr:cNvPr id="6" name="Rectangle 10">
          <a:extLst>
            <a:ext uri="{FF2B5EF4-FFF2-40B4-BE49-F238E27FC236}">
              <a16:creationId xmlns:a16="http://schemas.microsoft.com/office/drawing/2014/main" id="{B7A72BC8-EFE6-4872-B4EB-7903998C3B3B}"/>
            </a:ext>
          </a:extLst>
        </xdr:cNvPr>
        <xdr:cNvSpPr>
          <a:spLocks noChangeArrowheads="1"/>
        </xdr:cNvSpPr>
      </xdr:nvSpPr>
      <xdr:spPr bwMode="auto">
        <a:xfrm>
          <a:off x="3026252" y="7325929"/>
          <a:ext cx="297644" cy="14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（人）</a:t>
          </a:r>
          <a:endParaRPr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C8907-00E1-4F10-B847-493B9D732324}">
  <dimension ref="A1:D8"/>
  <sheetViews>
    <sheetView tabSelected="1" workbookViewId="0"/>
  </sheetViews>
  <sheetFormatPr defaultRowHeight="18.75" x14ac:dyDescent="0.15"/>
  <cols>
    <col min="1" max="1" width="9.140625" style="253"/>
    <col min="2" max="2" width="4.85546875" style="253" customWidth="1"/>
    <col min="3" max="3" width="46.42578125" style="253" customWidth="1"/>
    <col min="4" max="4" width="12.140625" style="253" customWidth="1"/>
    <col min="5" max="16384" width="9.140625" style="253"/>
  </cols>
  <sheetData>
    <row r="1" spans="1:4" ht="21" x14ac:dyDescent="0.15">
      <c r="A1" s="252" t="s">
        <v>148</v>
      </c>
      <c r="B1" s="252"/>
      <c r="C1" s="252"/>
    </row>
    <row r="2" spans="1:4" ht="21" x14ac:dyDescent="0.15">
      <c r="A2" s="252" t="s">
        <v>137</v>
      </c>
      <c r="B2" s="252"/>
      <c r="C2" s="252"/>
    </row>
    <row r="4" spans="1:4" x14ac:dyDescent="0.15">
      <c r="A4" s="254" t="s">
        <v>138</v>
      </c>
      <c r="B4" s="255" t="s">
        <v>139</v>
      </c>
      <c r="C4" s="256"/>
      <c r="D4" s="258" t="s">
        <v>138</v>
      </c>
    </row>
    <row r="5" spans="1:4" x14ac:dyDescent="0.15">
      <c r="A5" s="254" t="s">
        <v>140</v>
      </c>
      <c r="B5" s="255" t="s">
        <v>141</v>
      </c>
      <c r="C5" s="255"/>
      <c r="D5" s="258" t="s">
        <v>140</v>
      </c>
    </row>
    <row r="6" spans="1:4" x14ac:dyDescent="0.15">
      <c r="A6" s="254" t="s">
        <v>142</v>
      </c>
      <c r="B6" s="255" t="s">
        <v>143</v>
      </c>
      <c r="C6" s="255"/>
      <c r="D6" s="258" t="s">
        <v>142</v>
      </c>
    </row>
    <row r="7" spans="1:4" x14ac:dyDescent="0.15">
      <c r="A7" s="254" t="s">
        <v>144</v>
      </c>
      <c r="B7" s="255" t="s">
        <v>145</v>
      </c>
      <c r="C7" s="255"/>
      <c r="D7" s="258" t="s">
        <v>144</v>
      </c>
    </row>
    <row r="8" spans="1:4" x14ac:dyDescent="0.15">
      <c r="A8" s="257" t="s">
        <v>146</v>
      </c>
      <c r="B8" s="255" t="s">
        <v>147</v>
      </c>
      <c r="C8" s="255"/>
      <c r="D8" s="258" t="s">
        <v>146</v>
      </c>
    </row>
  </sheetData>
  <phoneticPr fontId="3"/>
  <hyperlinks>
    <hyperlink ref="D4" location="'G-1'!A1" display="G-1" xr:uid="{FB9D0079-931E-4B24-9DE0-916100125BD2}"/>
    <hyperlink ref="D5" location="'G-2 '!A1" display="G-2" xr:uid="{318647A5-4A53-4A21-A0AB-599D1BA49A2E}"/>
    <hyperlink ref="D6" location="'G-3'!A1" display="G-3" xr:uid="{A2FAA46C-BB21-4DD6-B114-34E77D9C224A}"/>
    <hyperlink ref="D7" location="'G-4'!A1" display="G-4" xr:uid="{46471C41-2770-43F3-A10A-B56170AE0B0D}"/>
    <hyperlink ref="D8" location="'G-5'!A1" display="G-5" xr:uid="{27FC3919-453D-4547-8BE1-F77C3AEF805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5004-1663-4E36-AB57-2E945586BCD3}">
  <dimension ref="A1:K41"/>
  <sheetViews>
    <sheetView showGridLines="0" zoomScaleNormal="100" zoomScaleSheetLayoutView="100" workbookViewId="0"/>
  </sheetViews>
  <sheetFormatPr defaultColWidth="9.85546875" defaultRowHeight="12" x14ac:dyDescent="0.15"/>
  <cols>
    <col min="1" max="1" width="1.85546875" style="3" customWidth="1"/>
    <col min="2" max="2" width="9.85546875" style="44" customWidth="1"/>
    <col min="3" max="3" width="8.140625" style="3" customWidth="1"/>
    <col min="4" max="4" width="8.7109375" style="3" customWidth="1"/>
    <col min="5" max="5" width="12.140625" style="3" customWidth="1"/>
    <col min="6" max="6" width="6.7109375" style="3" customWidth="1"/>
    <col min="7" max="7" width="7.85546875" style="3" customWidth="1"/>
    <col min="8" max="8" width="11" style="3" customWidth="1"/>
    <col min="9" max="9" width="6.7109375" style="3" customWidth="1"/>
    <col min="10" max="10" width="7.85546875" style="3" customWidth="1"/>
    <col min="11" max="11" width="11" style="3" customWidth="1"/>
    <col min="12" max="16384" width="9.85546875" style="3"/>
  </cols>
  <sheetData>
    <row r="1" spans="1:11" ht="30" customHeight="1" x14ac:dyDescent="0.15">
      <c r="A1" s="1" t="s">
        <v>0</v>
      </c>
      <c r="B1" s="2"/>
    </row>
    <row r="2" spans="1:11" ht="7.5" customHeight="1" x14ac:dyDescent="0.15">
      <c r="A2" s="1"/>
      <c r="B2" s="2"/>
    </row>
    <row r="3" spans="1:11" ht="22.5" customHeight="1" x14ac:dyDescent="0.15">
      <c r="B3" s="4" t="s">
        <v>1</v>
      </c>
      <c r="K3" s="5" t="s">
        <v>2</v>
      </c>
    </row>
    <row r="4" spans="1:11" s="6" customFormat="1" ht="18.75" customHeight="1" x14ac:dyDescent="0.15">
      <c r="B4" s="259" t="s">
        <v>3</v>
      </c>
      <c r="C4" s="261" t="s">
        <v>4</v>
      </c>
      <c r="D4" s="262"/>
      <c r="E4" s="262"/>
      <c r="F4" s="263" t="s">
        <v>5</v>
      </c>
      <c r="G4" s="263"/>
      <c r="H4" s="263"/>
      <c r="I4" s="263" t="s">
        <v>6</v>
      </c>
      <c r="J4" s="263"/>
      <c r="K4" s="263"/>
    </row>
    <row r="5" spans="1:11" s="7" customFormat="1" ht="18.75" customHeight="1" x14ac:dyDescent="0.15">
      <c r="B5" s="260"/>
      <c r="C5" s="8" t="s">
        <v>7</v>
      </c>
      <c r="D5" s="9" t="s">
        <v>8</v>
      </c>
      <c r="E5" s="10" t="s">
        <v>9</v>
      </c>
      <c r="F5" s="11" t="s">
        <v>7</v>
      </c>
      <c r="G5" s="9" t="s">
        <v>8</v>
      </c>
      <c r="H5" s="12" t="s">
        <v>9</v>
      </c>
      <c r="I5" s="11" t="s">
        <v>7</v>
      </c>
      <c r="J5" s="9" t="s">
        <v>8</v>
      </c>
      <c r="K5" s="10" t="s">
        <v>9</v>
      </c>
    </row>
    <row r="6" spans="1:11" s="13" customFormat="1" ht="15" hidden="1" customHeight="1" x14ac:dyDescent="0.15">
      <c r="B6" s="14" t="s">
        <v>10</v>
      </c>
      <c r="C6" s="15">
        <f t="shared" ref="C6:K6" si="0">SUM(C7:C10)</f>
        <v>1298</v>
      </c>
      <c r="D6" s="16">
        <f t="shared" si="0"/>
        <v>5771</v>
      </c>
      <c r="E6" s="17">
        <f t="shared" si="0"/>
        <v>13227661</v>
      </c>
      <c r="F6" s="18">
        <f t="shared" si="0"/>
        <v>135</v>
      </c>
      <c r="G6" s="16">
        <f t="shared" si="0"/>
        <v>845</v>
      </c>
      <c r="H6" s="19">
        <f t="shared" si="0"/>
        <v>4016838</v>
      </c>
      <c r="I6" s="17">
        <f t="shared" si="0"/>
        <v>1163</v>
      </c>
      <c r="J6" s="16">
        <f t="shared" si="0"/>
        <v>4926</v>
      </c>
      <c r="K6" s="19">
        <f t="shared" si="0"/>
        <v>9210823</v>
      </c>
    </row>
    <row r="7" spans="1:11" s="20" customFormat="1" ht="15" hidden="1" customHeight="1" x14ac:dyDescent="0.15">
      <c r="B7" s="21" t="s">
        <v>11</v>
      </c>
      <c r="C7" s="22">
        <f t="shared" ref="C7:E10" si="1">+F7+I7</f>
        <v>485</v>
      </c>
      <c r="D7" s="23">
        <f t="shared" si="1"/>
        <v>1936</v>
      </c>
      <c r="E7" s="24">
        <f t="shared" si="1"/>
        <v>3861564</v>
      </c>
      <c r="F7" s="25">
        <v>53</v>
      </c>
      <c r="G7" s="26">
        <v>299</v>
      </c>
      <c r="H7" s="27">
        <v>1175309</v>
      </c>
      <c r="I7" s="25">
        <v>432</v>
      </c>
      <c r="J7" s="26">
        <v>1637</v>
      </c>
      <c r="K7" s="27">
        <v>2686255</v>
      </c>
    </row>
    <row r="8" spans="1:11" s="20" customFormat="1" ht="15" hidden="1" customHeight="1" x14ac:dyDescent="0.15">
      <c r="B8" s="21" t="s">
        <v>12</v>
      </c>
      <c r="C8" s="22">
        <f t="shared" si="1"/>
        <v>417</v>
      </c>
      <c r="D8" s="23">
        <f t="shared" si="1"/>
        <v>1920</v>
      </c>
      <c r="E8" s="24">
        <f t="shared" si="1"/>
        <v>4969461</v>
      </c>
      <c r="F8" s="25">
        <v>47</v>
      </c>
      <c r="G8" s="26">
        <v>323</v>
      </c>
      <c r="H8" s="27">
        <v>2187922</v>
      </c>
      <c r="I8" s="25">
        <v>370</v>
      </c>
      <c r="J8" s="26">
        <v>1597</v>
      </c>
      <c r="K8" s="27">
        <v>2781539</v>
      </c>
    </row>
    <row r="9" spans="1:11" s="20" customFormat="1" ht="15" hidden="1" customHeight="1" x14ac:dyDescent="0.15">
      <c r="B9" s="21" t="s">
        <v>13</v>
      </c>
      <c r="C9" s="22">
        <f t="shared" si="1"/>
        <v>269</v>
      </c>
      <c r="D9" s="23">
        <f t="shared" si="1"/>
        <v>1326</v>
      </c>
      <c r="E9" s="24">
        <f t="shared" si="1"/>
        <v>2928948</v>
      </c>
      <c r="F9" s="25">
        <v>24</v>
      </c>
      <c r="G9" s="26">
        <v>136</v>
      </c>
      <c r="H9" s="27">
        <v>311208</v>
      </c>
      <c r="I9" s="25">
        <v>245</v>
      </c>
      <c r="J9" s="26">
        <v>1190</v>
      </c>
      <c r="K9" s="27">
        <v>2617740</v>
      </c>
    </row>
    <row r="10" spans="1:11" s="20" customFormat="1" ht="15" hidden="1" customHeight="1" x14ac:dyDescent="0.15">
      <c r="B10" s="28" t="s">
        <v>14</v>
      </c>
      <c r="C10" s="29">
        <f t="shared" si="1"/>
        <v>127</v>
      </c>
      <c r="D10" s="30">
        <f t="shared" si="1"/>
        <v>589</v>
      </c>
      <c r="E10" s="31">
        <f t="shared" si="1"/>
        <v>1467688</v>
      </c>
      <c r="F10" s="32">
        <v>11</v>
      </c>
      <c r="G10" s="33">
        <v>87</v>
      </c>
      <c r="H10" s="34">
        <v>342399</v>
      </c>
      <c r="I10" s="32">
        <v>116</v>
      </c>
      <c r="J10" s="33">
        <v>502</v>
      </c>
      <c r="K10" s="34">
        <v>1125289</v>
      </c>
    </row>
    <row r="11" spans="1:11" s="13" customFormat="1" ht="15" customHeight="1" x14ac:dyDescent="0.15">
      <c r="B11" s="14" t="s">
        <v>15</v>
      </c>
      <c r="C11" s="15">
        <f t="shared" ref="C11:K11" si="2">SUM(C12:C15)</f>
        <v>1193</v>
      </c>
      <c r="D11" s="16">
        <f t="shared" si="2"/>
        <v>5576</v>
      </c>
      <c r="E11" s="17">
        <f t="shared" si="2"/>
        <v>13706289</v>
      </c>
      <c r="F11" s="18">
        <f t="shared" si="2"/>
        <v>122</v>
      </c>
      <c r="G11" s="16">
        <f t="shared" si="2"/>
        <v>828</v>
      </c>
      <c r="H11" s="19">
        <f t="shared" si="2"/>
        <v>4472723</v>
      </c>
      <c r="I11" s="17">
        <f t="shared" si="2"/>
        <v>1071</v>
      </c>
      <c r="J11" s="16">
        <f t="shared" si="2"/>
        <v>4748</v>
      </c>
      <c r="K11" s="19">
        <f t="shared" si="2"/>
        <v>9233566</v>
      </c>
    </row>
    <row r="12" spans="1:11" s="20" customFormat="1" ht="15" customHeight="1" x14ac:dyDescent="0.15">
      <c r="B12" s="21" t="s">
        <v>11</v>
      </c>
      <c r="C12" s="22">
        <f t="shared" ref="C12:E15" si="3">+F12+I12</f>
        <v>434</v>
      </c>
      <c r="D12" s="23">
        <f t="shared" si="3"/>
        <v>1745</v>
      </c>
      <c r="E12" s="24">
        <f t="shared" si="3"/>
        <v>3506780</v>
      </c>
      <c r="F12" s="25">
        <v>37</v>
      </c>
      <c r="G12" s="26">
        <v>251</v>
      </c>
      <c r="H12" s="27">
        <v>974197</v>
      </c>
      <c r="I12" s="25">
        <v>397</v>
      </c>
      <c r="J12" s="26">
        <v>1494</v>
      </c>
      <c r="K12" s="27">
        <v>2532583</v>
      </c>
    </row>
    <row r="13" spans="1:11" s="20" customFormat="1" ht="15" customHeight="1" x14ac:dyDescent="0.15">
      <c r="B13" s="21" t="s">
        <v>12</v>
      </c>
      <c r="C13" s="22">
        <f t="shared" si="3"/>
        <v>388</v>
      </c>
      <c r="D13" s="23">
        <f t="shared" si="3"/>
        <v>1806</v>
      </c>
      <c r="E13" s="24">
        <f t="shared" si="3"/>
        <v>5548892</v>
      </c>
      <c r="F13" s="25">
        <v>50</v>
      </c>
      <c r="G13" s="26">
        <v>381</v>
      </c>
      <c r="H13" s="27">
        <v>2748280</v>
      </c>
      <c r="I13" s="25">
        <v>338</v>
      </c>
      <c r="J13" s="26">
        <v>1425</v>
      </c>
      <c r="K13" s="27">
        <v>2800612</v>
      </c>
    </row>
    <row r="14" spans="1:11" s="20" customFormat="1" ht="15" customHeight="1" x14ac:dyDescent="0.15">
      <c r="B14" s="21" t="s">
        <v>13</v>
      </c>
      <c r="C14" s="22">
        <f t="shared" si="3"/>
        <v>248</v>
      </c>
      <c r="D14" s="23">
        <f t="shared" si="3"/>
        <v>1397</v>
      </c>
      <c r="E14" s="24">
        <f t="shared" si="3"/>
        <v>2761120</v>
      </c>
      <c r="F14" s="25">
        <v>21</v>
      </c>
      <c r="G14" s="26">
        <v>94</v>
      </c>
      <c r="H14" s="27">
        <v>281379</v>
      </c>
      <c r="I14" s="25">
        <v>227</v>
      </c>
      <c r="J14" s="26">
        <v>1303</v>
      </c>
      <c r="K14" s="27">
        <v>2479741</v>
      </c>
    </row>
    <row r="15" spans="1:11" s="20" customFormat="1" ht="15" customHeight="1" x14ac:dyDescent="0.15">
      <c r="B15" s="28" t="s">
        <v>14</v>
      </c>
      <c r="C15" s="29">
        <f t="shared" si="3"/>
        <v>123</v>
      </c>
      <c r="D15" s="30">
        <f t="shared" si="3"/>
        <v>628</v>
      </c>
      <c r="E15" s="31">
        <f t="shared" si="3"/>
        <v>1889497</v>
      </c>
      <c r="F15" s="32">
        <v>14</v>
      </c>
      <c r="G15" s="33">
        <v>102</v>
      </c>
      <c r="H15" s="34">
        <v>468867</v>
      </c>
      <c r="I15" s="32">
        <v>109</v>
      </c>
      <c r="J15" s="33">
        <v>526</v>
      </c>
      <c r="K15" s="34">
        <v>1420630</v>
      </c>
    </row>
    <row r="16" spans="1:11" s="13" customFormat="1" ht="15" customHeight="1" x14ac:dyDescent="0.15">
      <c r="B16" s="14" t="s">
        <v>16</v>
      </c>
      <c r="C16" s="15">
        <f t="shared" ref="C16:K16" si="4">SUM(C17:C20)</f>
        <v>1238</v>
      </c>
      <c r="D16" s="16">
        <f t="shared" si="4"/>
        <v>6609</v>
      </c>
      <c r="E16" s="17">
        <f t="shared" si="4"/>
        <v>14284496</v>
      </c>
      <c r="F16" s="18">
        <f t="shared" si="4"/>
        <v>169</v>
      </c>
      <c r="G16" s="16">
        <f t="shared" si="4"/>
        <v>1232</v>
      </c>
      <c r="H16" s="19">
        <f t="shared" si="4"/>
        <v>5448779</v>
      </c>
      <c r="I16" s="17">
        <f t="shared" si="4"/>
        <v>1069</v>
      </c>
      <c r="J16" s="16">
        <f t="shared" si="4"/>
        <v>5377</v>
      </c>
      <c r="K16" s="19">
        <f t="shared" si="4"/>
        <v>8835717</v>
      </c>
    </row>
    <row r="17" spans="2:11" s="20" customFormat="1" ht="15" customHeight="1" x14ac:dyDescent="0.15">
      <c r="B17" s="21" t="s">
        <v>11</v>
      </c>
      <c r="C17" s="22">
        <f t="shared" ref="C17:E20" si="5">+F17+I17</f>
        <v>452</v>
      </c>
      <c r="D17" s="23">
        <f t="shared" si="5"/>
        <v>1924</v>
      </c>
      <c r="E17" s="24">
        <f t="shared" si="5"/>
        <v>3664229</v>
      </c>
      <c r="F17" s="25">
        <v>50</v>
      </c>
      <c r="G17" s="26">
        <v>287</v>
      </c>
      <c r="H17" s="27">
        <v>1067628</v>
      </c>
      <c r="I17" s="25">
        <v>402</v>
      </c>
      <c r="J17" s="26">
        <v>1637</v>
      </c>
      <c r="K17" s="27">
        <v>2596601</v>
      </c>
    </row>
    <row r="18" spans="2:11" s="20" customFormat="1" ht="15" customHeight="1" x14ac:dyDescent="0.15">
      <c r="B18" s="21" t="s">
        <v>12</v>
      </c>
      <c r="C18" s="22">
        <f t="shared" si="5"/>
        <v>386</v>
      </c>
      <c r="D18" s="23">
        <f t="shared" si="5"/>
        <v>2192</v>
      </c>
      <c r="E18" s="24">
        <f t="shared" si="5"/>
        <v>5745127</v>
      </c>
      <c r="F18" s="25">
        <v>64</v>
      </c>
      <c r="G18" s="26">
        <v>626</v>
      </c>
      <c r="H18" s="27">
        <v>3245240</v>
      </c>
      <c r="I18" s="25">
        <v>322</v>
      </c>
      <c r="J18" s="26">
        <v>1566</v>
      </c>
      <c r="K18" s="27">
        <v>2499887</v>
      </c>
    </row>
    <row r="19" spans="2:11" s="20" customFormat="1" ht="15" customHeight="1" x14ac:dyDescent="0.15">
      <c r="B19" s="21" t="s">
        <v>13</v>
      </c>
      <c r="C19" s="22">
        <f t="shared" si="5"/>
        <v>286</v>
      </c>
      <c r="D19" s="23">
        <f t="shared" si="5"/>
        <v>1709</v>
      </c>
      <c r="E19" s="24">
        <f t="shared" si="5"/>
        <v>3040659</v>
      </c>
      <c r="F19" s="25">
        <v>39</v>
      </c>
      <c r="G19" s="26">
        <v>198</v>
      </c>
      <c r="H19" s="27">
        <v>568765</v>
      </c>
      <c r="I19" s="25">
        <v>247</v>
      </c>
      <c r="J19" s="26">
        <v>1511</v>
      </c>
      <c r="K19" s="27">
        <v>2471894</v>
      </c>
    </row>
    <row r="20" spans="2:11" s="20" customFormat="1" ht="15" customHeight="1" x14ac:dyDescent="0.15">
      <c r="B20" s="28" t="s">
        <v>14</v>
      </c>
      <c r="C20" s="29">
        <f t="shared" si="5"/>
        <v>114</v>
      </c>
      <c r="D20" s="30">
        <f t="shared" si="5"/>
        <v>784</v>
      </c>
      <c r="E20" s="31">
        <f t="shared" si="5"/>
        <v>1834481</v>
      </c>
      <c r="F20" s="32">
        <v>16</v>
      </c>
      <c r="G20" s="33">
        <v>121</v>
      </c>
      <c r="H20" s="34">
        <v>567146</v>
      </c>
      <c r="I20" s="32">
        <v>98</v>
      </c>
      <c r="J20" s="33">
        <v>663</v>
      </c>
      <c r="K20" s="34">
        <v>1267335</v>
      </c>
    </row>
    <row r="21" spans="2:11" s="13" customFormat="1" ht="15" customHeight="1" x14ac:dyDescent="0.15">
      <c r="B21" s="14" t="s">
        <v>17</v>
      </c>
      <c r="C21" s="15">
        <f t="shared" ref="C21:K21" si="6">SUM(C22:C25)</f>
        <v>1166</v>
      </c>
      <c r="D21" s="16">
        <f t="shared" si="6"/>
        <v>6892</v>
      </c>
      <c r="E21" s="17">
        <f t="shared" si="6"/>
        <v>13852597</v>
      </c>
      <c r="F21" s="18">
        <f t="shared" si="6"/>
        <v>159</v>
      </c>
      <c r="G21" s="16">
        <f t="shared" si="6"/>
        <v>1443</v>
      </c>
      <c r="H21" s="19">
        <f t="shared" si="6"/>
        <v>5508552</v>
      </c>
      <c r="I21" s="17">
        <f t="shared" si="6"/>
        <v>1007</v>
      </c>
      <c r="J21" s="16">
        <f t="shared" si="6"/>
        <v>5449</v>
      </c>
      <c r="K21" s="19">
        <f t="shared" si="6"/>
        <v>8344045</v>
      </c>
    </row>
    <row r="22" spans="2:11" s="20" customFormat="1" ht="15" customHeight="1" x14ac:dyDescent="0.15">
      <c r="B22" s="21" t="s">
        <v>11</v>
      </c>
      <c r="C22" s="22">
        <f t="shared" ref="C22:E25" si="7">+F22+I22</f>
        <v>418</v>
      </c>
      <c r="D22" s="23">
        <f t="shared" si="7"/>
        <v>1948</v>
      </c>
      <c r="E22" s="24">
        <f t="shared" si="7"/>
        <v>3018156</v>
      </c>
      <c r="F22" s="25">
        <v>40</v>
      </c>
      <c r="G22" s="26">
        <v>287</v>
      </c>
      <c r="H22" s="27">
        <v>886798</v>
      </c>
      <c r="I22" s="25">
        <v>378</v>
      </c>
      <c r="J22" s="26">
        <v>1661</v>
      </c>
      <c r="K22" s="27">
        <v>2131358</v>
      </c>
    </row>
    <row r="23" spans="2:11" s="20" customFormat="1" ht="15" customHeight="1" x14ac:dyDescent="0.15">
      <c r="B23" s="21" t="s">
        <v>12</v>
      </c>
      <c r="C23" s="22">
        <f t="shared" si="7"/>
        <v>371</v>
      </c>
      <c r="D23" s="23">
        <f t="shared" si="7"/>
        <v>2135</v>
      </c>
      <c r="E23" s="24">
        <f t="shared" si="7"/>
        <v>5303807</v>
      </c>
      <c r="F23" s="25">
        <v>59</v>
      </c>
      <c r="G23" s="26">
        <v>519</v>
      </c>
      <c r="H23" s="27">
        <v>2718544</v>
      </c>
      <c r="I23" s="25">
        <v>312</v>
      </c>
      <c r="J23" s="26">
        <v>1616</v>
      </c>
      <c r="K23" s="27">
        <v>2585263</v>
      </c>
    </row>
    <row r="24" spans="2:11" s="20" customFormat="1" ht="15" customHeight="1" x14ac:dyDescent="0.15">
      <c r="B24" s="21" t="s">
        <v>13</v>
      </c>
      <c r="C24" s="22">
        <f t="shared" si="7"/>
        <v>257</v>
      </c>
      <c r="D24" s="23">
        <f t="shared" si="7"/>
        <v>1904</v>
      </c>
      <c r="E24" s="24">
        <f t="shared" si="7"/>
        <v>3076610</v>
      </c>
      <c r="F24" s="25">
        <v>34</v>
      </c>
      <c r="G24" s="26">
        <v>356</v>
      </c>
      <c r="H24" s="27">
        <v>898580</v>
      </c>
      <c r="I24" s="25">
        <v>223</v>
      </c>
      <c r="J24" s="26">
        <v>1548</v>
      </c>
      <c r="K24" s="27">
        <v>2178030</v>
      </c>
    </row>
    <row r="25" spans="2:11" s="20" customFormat="1" ht="15" customHeight="1" x14ac:dyDescent="0.15">
      <c r="B25" s="28" t="s">
        <v>14</v>
      </c>
      <c r="C25" s="29">
        <f t="shared" si="7"/>
        <v>120</v>
      </c>
      <c r="D25" s="30">
        <f t="shared" si="7"/>
        <v>905</v>
      </c>
      <c r="E25" s="31">
        <f t="shared" si="7"/>
        <v>2454024</v>
      </c>
      <c r="F25" s="32">
        <v>26</v>
      </c>
      <c r="G25" s="33">
        <v>281</v>
      </c>
      <c r="H25" s="34">
        <v>1004630</v>
      </c>
      <c r="I25" s="32">
        <v>94</v>
      </c>
      <c r="J25" s="33">
        <v>624</v>
      </c>
      <c r="K25" s="34">
        <v>1449394</v>
      </c>
    </row>
    <row r="26" spans="2:11" s="13" customFormat="1" ht="15" customHeight="1" x14ac:dyDescent="0.15">
      <c r="B26" s="14" t="s">
        <v>18</v>
      </c>
      <c r="C26" s="15">
        <f t="shared" ref="C26:K26" si="8">SUM(C27:C30)</f>
        <v>1143</v>
      </c>
      <c r="D26" s="16">
        <f t="shared" si="8"/>
        <v>6543</v>
      </c>
      <c r="E26" s="17">
        <f t="shared" si="8"/>
        <v>13225895</v>
      </c>
      <c r="F26" s="18">
        <f t="shared" si="8"/>
        <v>173</v>
      </c>
      <c r="G26" s="16">
        <f t="shared" si="8"/>
        <v>1310</v>
      </c>
      <c r="H26" s="19">
        <f t="shared" si="8"/>
        <v>5183386</v>
      </c>
      <c r="I26" s="17">
        <f t="shared" si="8"/>
        <v>970</v>
      </c>
      <c r="J26" s="16">
        <f t="shared" si="8"/>
        <v>5233</v>
      </c>
      <c r="K26" s="19">
        <f t="shared" si="8"/>
        <v>8042509</v>
      </c>
    </row>
    <row r="27" spans="2:11" s="20" customFormat="1" ht="15" customHeight="1" x14ac:dyDescent="0.15">
      <c r="B27" s="21" t="s">
        <v>11</v>
      </c>
      <c r="C27" s="22">
        <f t="shared" ref="C27:E30" si="9">+F27+I27</f>
        <v>388</v>
      </c>
      <c r="D27" s="23">
        <f t="shared" si="9"/>
        <v>1907</v>
      </c>
      <c r="E27" s="24">
        <f t="shared" si="9"/>
        <v>2948122</v>
      </c>
      <c r="F27" s="25">
        <v>43</v>
      </c>
      <c r="G27" s="26">
        <v>401</v>
      </c>
      <c r="H27" s="27">
        <v>1002848</v>
      </c>
      <c r="I27" s="25">
        <v>345</v>
      </c>
      <c r="J27" s="26">
        <v>1506</v>
      </c>
      <c r="K27" s="27">
        <v>1945274</v>
      </c>
    </row>
    <row r="28" spans="2:11" s="20" customFormat="1" ht="15" customHeight="1" x14ac:dyDescent="0.15">
      <c r="B28" s="21" t="s">
        <v>12</v>
      </c>
      <c r="C28" s="22">
        <f t="shared" si="9"/>
        <v>378</v>
      </c>
      <c r="D28" s="23">
        <f t="shared" si="9"/>
        <v>2151</v>
      </c>
      <c r="E28" s="24">
        <f t="shared" si="9"/>
        <v>5508796</v>
      </c>
      <c r="F28" s="25">
        <v>68</v>
      </c>
      <c r="G28" s="26">
        <v>528</v>
      </c>
      <c r="H28" s="27">
        <v>3003063</v>
      </c>
      <c r="I28" s="25">
        <v>310</v>
      </c>
      <c r="J28" s="26">
        <v>1623</v>
      </c>
      <c r="K28" s="27">
        <v>2505733</v>
      </c>
    </row>
    <row r="29" spans="2:11" s="20" customFormat="1" ht="15" customHeight="1" x14ac:dyDescent="0.15">
      <c r="B29" s="21" t="s">
        <v>13</v>
      </c>
      <c r="C29" s="22">
        <f t="shared" si="9"/>
        <v>258</v>
      </c>
      <c r="D29" s="23">
        <f t="shared" si="9"/>
        <v>1669</v>
      </c>
      <c r="E29" s="24">
        <f t="shared" si="9"/>
        <v>2691150</v>
      </c>
      <c r="F29" s="25">
        <v>32</v>
      </c>
      <c r="G29" s="26">
        <v>154</v>
      </c>
      <c r="H29" s="27">
        <v>477138</v>
      </c>
      <c r="I29" s="25">
        <v>226</v>
      </c>
      <c r="J29" s="26">
        <v>1515</v>
      </c>
      <c r="K29" s="27">
        <v>2214012</v>
      </c>
    </row>
    <row r="30" spans="2:11" s="20" customFormat="1" ht="15" customHeight="1" x14ac:dyDescent="0.15">
      <c r="B30" s="28" t="s">
        <v>14</v>
      </c>
      <c r="C30" s="29">
        <f t="shared" si="9"/>
        <v>119</v>
      </c>
      <c r="D30" s="30">
        <f t="shared" si="9"/>
        <v>816</v>
      </c>
      <c r="E30" s="31">
        <f t="shared" si="9"/>
        <v>2077827</v>
      </c>
      <c r="F30" s="32">
        <v>30</v>
      </c>
      <c r="G30" s="33">
        <v>227</v>
      </c>
      <c r="H30" s="34">
        <v>700337</v>
      </c>
      <c r="I30" s="32">
        <v>89</v>
      </c>
      <c r="J30" s="33">
        <v>589</v>
      </c>
      <c r="K30" s="34">
        <v>1377490</v>
      </c>
    </row>
    <row r="31" spans="2:11" s="13" customFormat="1" ht="15" customHeight="1" x14ac:dyDescent="0.15">
      <c r="B31" s="14" t="s">
        <v>19</v>
      </c>
      <c r="C31" s="15">
        <f t="shared" ref="C31:K31" si="10">SUM(C32:C35)</f>
        <v>1046</v>
      </c>
      <c r="D31" s="16">
        <f t="shared" si="10"/>
        <v>6299</v>
      </c>
      <c r="E31" s="17">
        <f t="shared" si="10"/>
        <v>13076705</v>
      </c>
      <c r="F31" s="18">
        <f t="shared" si="10"/>
        <v>158</v>
      </c>
      <c r="G31" s="16">
        <f t="shared" si="10"/>
        <v>1142</v>
      </c>
      <c r="H31" s="19">
        <f t="shared" si="10"/>
        <v>4609738</v>
      </c>
      <c r="I31" s="17">
        <f t="shared" si="10"/>
        <v>888</v>
      </c>
      <c r="J31" s="16">
        <f t="shared" si="10"/>
        <v>5157</v>
      </c>
      <c r="K31" s="19">
        <f t="shared" si="10"/>
        <v>8466967</v>
      </c>
    </row>
    <row r="32" spans="2:11" s="20" customFormat="1" ht="15" customHeight="1" x14ac:dyDescent="0.15">
      <c r="B32" s="21" t="s">
        <v>11</v>
      </c>
      <c r="C32" s="22">
        <v>356</v>
      </c>
      <c r="D32" s="23">
        <v>1788</v>
      </c>
      <c r="E32" s="24">
        <v>3003226</v>
      </c>
      <c r="F32" s="25">
        <v>43</v>
      </c>
      <c r="G32" s="26">
        <v>294</v>
      </c>
      <c r="H32" s="27">
        <v>846685</v>
      </c>
      <c r="I32" s="25">
        <v>313</v>
      </c>
      <c r="J32" s="26">
        <v>1494</v>
      </c>
      <c r="K32" s="27">
        <v>2156541</v>
      </c>
    </row>
    <row r="33" spans="2:11" s="20" customFormat="1" ht="15" customHeight="1" x14ac:dyDescent="0.15">
      <c r="B33" s="21" t="s">
        <v>12</v>
      </c>
      <c r="C33" s="22">
        <v>340</v>
      </c>
      <c r="D33" s="23">
        <v>2079</v>
      </c>
      <c r="E33" s="24">
        <v>5182371</v>
      </c>
      <c r="F33" s="25">
        <v>61</v>
      </c>
      <c r="G33" s="26">
        <v>504</v>
      </c>
      <c r="H33" s="27">
        <v>2645289</v>
      </c>
      <c r="I33" s="25">
        <v>279</v>
      </c>
      <c r="J33" s="26">
        <v>1575</v>
      </c>
      <c r="K33" s="27">
        <v>2537082</v>
      </c>
    </row>
    <row r="34" spans="2:11" s="20" customFormat="1" ht="15" customHeight="1" x14ac:dyDescent="0.15">
      <c r="B34" s="21" t="s">
        <v>13</v>
      </c>
      <c r="C34" s="22">
        <v>239</v>
      </c>
      <c r="D34" s="23">
        <v>1658</v>
      </c>
      <c r="E34" s="24">
        <v>3014226</v>
      </c>
      <c r="F34" s="25">
        <v>31</v>
      </c>
      <c r="G34" s="26">
        <v>154</v>
      </c>
      <c r="H34" s="27">
        <v>572375</v>
      </c>
      <c r="I34" s="25">
        <v>208</v>
      </c>
      <c r="J34" s="26">
        <v>1504</v>
      </c>
      <c r="K34" s="27">
        <v>2441851</v>
      </c>
    </row>
    <row r="35" spans="2:11" s="20" customFormat="1" ht="15" customHeight="1" x14ac:dyDescent="0.15">
      <c r="B35" s="28" t="s">
        <v>14</v>
      </c>
      <c r="C35" s="29">
        <v>111</v>
      </c>
      <c r="D35" s="30">
        <v>774</v>
      </c>
      <c r="E35" s="31">
        <v>1876882</v>
      </c>
      <c r="F35" s="32">
        <v>23</v>
      </c>
      <c r="G35" s="33">
        <v>190</v>
      </c>
      <c r="H35" s="34">
        <v>545389</v>
      </c>
      <c r="I35" s="32">
        <v>88</v>
      </c>
      <c r="J35" s="33">
        <v>584</v>
      </c>
      <c r="K35" s="34">
        <v>1331493</v>
      </c>
    </row>
    <row r="36" spans="2:11" s="20" customFormat="1" ht="15" customHeight="1" x14ac:dyDescent="0.15">
      <c r="B36" s="14" t="s">
        <v>20</v>
      </c>
      <c r="C36" s="35">
        <v>771</v>
      </c>
      <c r="D36" s="36">
        <v>4730</v>
      </c>
      <c r="E36" s="37">
        <v>10626200</v>
      </c>
      <c r="F36" s="38">
        <v>118</v>
      </c>
      <c r="G36" s="39">
        <v>1005</v>
      </c>
      <c r="H36" s="40">
        <v>3292100</v>
      </c>
      <c r="I36" s="38">
        <v>653</v>
      </c>
      <c r="J36" s="39">
        <v>3725</v>
      </c>
      <c r="K36" s="40">
        <v>7334100</v>
      </c>
    </row>
    <row r="37" spans="2:11" s="20" customFormat="1" ht="15" customHeight="1" x14ac:dyDescent="0.15">
      <c r="B37" s="14" t="s">
        <v>21</v>
      </c>
      <c r="C37" s="35">
        <f>SUM(F37+I37)</f>
        <v>736</v>
      </c>
      <c r="D37" s="36">
        <f>SUM(G37+J37)</f>
        <v>5031</v>
      </c>
      <c r="E37" s="37">
        <f>SUM(H37,K37)</f>
        <v>11606678</v>
      </c>
      <c r="F37" s="38">
        <v>116</v>
      </c>
      <c r="G37" s="39">
        <v>1002</v>
      </c>
      <c r="H37" s="40">
        <v>4980645</v>
      </c>
      <c r="I37" s="38">
        <v>620</v>
      </c>
      <c r="J37" s="39">
        <v>4029</v>
      </c>
      <c r="K37" s="40">
        <v>6626033</v>
      </c>
    </row>
    <row r="38" spans="2:11" s="20" customFormat="1" ht="15" customHeight="1" x14ac:dyDescent="0.15">
      <c r="B38" s="247" t="s">
        <v>22</v>
      </c>
      <c r="C38" s="35">
        <v>797</v>
      </c>
      <c r="D38" s="36">
        <v>5510</v>
      </c>
      <c r="E38" s="37">
        <v>13326971</v>
      </c>
      <c r="F38" s="38">
        <v>142</v>
      </c>
      <c r="G38" s="39">
        <v>1203</v>
      </c>
      <c r="H38" s="40">
        <v>5620283</v>
      </c>
      <c r="I38" s="38">
        <v>655</v>
      </c>
      <c r="J38" s="39">
        <v>4307</v>
      </c>
      <c r="K38" s="40">
        <v>7706688</v>
      </c>
    </row>
    <row r="39" spans="2:11" s="20" customFormat="1" ht="15" customHeight="1" x14ac:dyDescent="0.15">
      <c r="B39" s="247" t="s">
        <v>134</v>
      </c>
      <c r="C39" s="35">
        <v>771</v>
      </c>
      <c r="D39" s="36">
        <v>5504</v>
      </c>
      <c r="E39" s="37">
        <v>13143971</v>
      </c>
      <c r="F39" s="38">
        <v>142</v>
      </c>
      <c r="G39" s="39">
        <v>1349</v>
      </c>
      <c r="H39" s="40">
        <v>5860977</v>
      </c>
      <c r="I39" s="38">
        <v>629</v>
      </c>
      <c r="J39" s="39">
        <v>4155</v>
      </c>
      <c r="K39" s="40">
        <v>7282994</v>
      </c>
    </row>
    <row r="40" spans="2:11" s="20" customFormat="1" ht="15" customHeight="1" x14ac:dyDescent="0.15">
      <c r="B40" s="41" t="s">
        <v>135</v>
      </c>
      <c r="C40" s="42"/>
      <c r="K40" s="43"/>
    </row>
    <row r="41" spans="2:11" x14ac:dyDescent="0.15">
      <c r="B41" s="41" t="s">
        <v>23</v>
      </c>
    </row>
  </sheetData>
  <mergeCells count="4">
    <mergeCell ref="B4:B5"/>
    <mergeCell ref="C4:E4"/>
    <mergeCell ref="F4:H4"/>
    <mergeCell ref="I4:K4"/>
  </mergeCells>
  <phoneticPr fontId="3"/>
  <pageMargins left="0.59055118110236227" right="0.59055118110236227" top="0.78740157480314965" bottom="0.78740157480314965" header="0.39370078740157483" footer="0.39370078740157483"/>
  <pageSetup paperSize="9" scale="99" fitToHeight="0" orientation="portrait" r:id="rId1"/>
  <headerFooter alignWithMargins="0">
    <oddHeader>&amp;R&amp;"ＭＳ Ｐゴシック,標準"&amp;11 7.商      業</oddHeader>
    <oddFooter>&amp;C&amp;"ＭＳ Ｐゴシック,標準"&amp;11-47-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8C51-5417-4A81-8C35-A250FC0CD44E}">
  <dimension ref="A1:P159"/>
  <sheetViews>
    <sheetView showGridLines="0" zoomScaleNormal="100" zoomScaleSheetLayoutView="100" workbookViewId="0"/>
  </sheetViews>
  <sheetFormatPr defaultColWidth="9.85546875" defaultRowHeight="12" x14ac:dyDescent="0.15"/>
  <cols>
    <col min="1" max="2" width="1.85546875" style="47" customWidth="1"/>
    <col min="3" max="3" width="6.85546875" style="112" bestFit="1" customWidth="1"/>
    <col min="4" max="4" width="10" style="112" customWidth="1"/>
    <col min="5" max="11" width="10" style="47" customWidth="1"/>
    <col min="12" max="12" width="5.42578125" style="47" bestFit="1" customWidth="1"/>
    <col min="13" max="13" width="5.85546875" style="47" customWidth="1"/>
    <col min="14" max="14" width="7" style="47" customWidth="1"/>
    <col min="15" max="15" width="7.28515625" style="47" bestFit="1" customWidth="1"/>
    <col min="16" max="16" width="6.140625" style="113" customWidth="1"/>
    <col min="17" max="17" width="7" style="47" customWidth="1"/>
    <col min="18" max="16384" width="9.85546875" style="47"/>
  </cols>
  <sheetData>
    <row r="1" spans="1:10" ht="30" customHeight="1" x14ac:dyDescent="0.15">
      <c r="A1" s="45" t="s">
        <v>24</v>
      </c>
      <c r="B1" s="45"/>
      <c r="C1" s="46"/>
      <c r="D1" s="46"/>
    </row>
    <row r="2" spans="1:10" ht="7.5" customHeight="1" x14ac:dyDescent="0.15">
      <c r="A2" s="45"/>
      <c r="B2" s="45"/>
      <c r="C2" s="46"/>
      <c r="D2" s="46"/>
    </row>
    <row r="3" spans="1:10" s="48" customFormat="1" ht="13.5" customHeight="1" x14ac:dyDescent="0.15">
      <c r="B3" s="48" t="s">
        <v>25</v>
      </c>
      <c r="J3" s="49" t="s">
        <v>26</v>
      </c>
    </row>
    <row r="4" spans="1:10" s="50" customFormat="1" ht="12" customHeight="1" x14ac:dyDescent="0.15">
      <c r="B4" s="266" t="s">
        <v>27</v>
      </c>
      <c r="C4" s="267"/>
      <c r="D4" s="272" t="s">
        <v>28</v>
      </c>
      <c r="E4" s="275" t="s">
        <v>5</v>
      </c>
      <c r="F4" s="276"/>
      <c r="G4" s="276"/>
      <c r="H4" s="276"/>
      <c r="I4" s="276"/>
      <c r="J4" s="277"/>
    </row>
    <row r="5" spans="1:10" s="50" customFormat="1" ht="12" customHeight="1" x14ac:dyDescent="0.15">
      <c r="B5" s="268"/>
      <c r="C5" s="269"/>
      <c r="D5" s="273"/>
      <c r="E5" s="278" t="s">
        <v>29</v>
      </c>
      <c r="F5" s="280" t="s">
        <v>30</v>
      </c>
      <c r="G5" s="283" t="s">
        <v>31</v>
      </c>
      <c r="H5" s="55" t="s">
        <v>32</v>
      </c>
      <c r="I5" s="286" t="s">
        <v>33</v>
      </c>
      <c r="J5" s="287" t="s">
        <v>34</v>
      </c>
    </row>
    <row r="6" spans="1:10" s="50" customFormat="1" ht="12" customHeight="1" x14ac:dyDescent="0.15">
      <c r="B6" s="268"/>
      <c r="C6" s="269"/>
      <c r="D6" s="273"/>
      <c r="E6" s="278"/>
      <c r="F6" s="281"/>
      <c r="G6" s="284"/>
      <c r="H6" s="56" t="s">
        <v>35</v>
      </c>
      <c r="I6" s="284"/>
      <c r="J6" s="288"/>
    </row>
    <row r="7" spans="1:10" s="57" customFormat="1" ht="12" customHeight="1" x14ac:dyDescent="0.15">
      <c r="B7" s="270"/>
      <c r="C7" s="271"/>
      <c r="D7" s="274"/>
      <c r="E7" s="279"/>
      <c r="F7" s="282"/>
      <c r="G7" s="285"/>
      <c r="H7" s="58" t="s">
        <v>36</v>
      </c>
      <c r="I7" s="285"/>
      <c r="J7" s="289"/>
    </row>
    <row r="8" spans="1:10" s="57" customFormat="1" ht="15" hidden="1" customHeight="1" x14ac:dyDescent="0.15">
      <c r="B8" s="264" t="s">
        <v>16</v>
      </c>
      <c r="C8" s="265"/>
      <c r="D8" s="59" t="s">
        <v>37</v>
      </c>
      <c r="E8" s="60">
        <f t="shared" ref="E8:J10" si="0">+E11+E14+E17+E20</f>
        <v>169</v>
      </c>
      <c r="F8" s="61">
        <f t="shared" si="0"/>
        <v>27</v>
      </c>
      <c r="G8" s="62">
        <f t="shared" si="0"/>
        <v>42</v>
      </c>
      <c r="H8" s="62">
        <f t="shared" si="0"/>
        <v>27</v>
      </c>
      <c r="I8" s="62">
        <f t="shared" si="0"/>
        <v>43</v>
      </c>
      <c r="J8" s="63">
        <f t="shared" si="0"/>
        <v>30</v>
      </c>
    </row>
    <row r="9" spans="1:10" s="57" customFormat="1" ht="15" hidden="1" customHeight="1" x14ac:dyDescent="0.15">
      <c r="B9" s="64"/>
      <c r="C9" s="65"/>
      <c r="D9" s="66" t="s">
        <v>38</v>
      </c>
      <c r="E9" s="67">
        <f t="shared" si="0"/>
        <v>1232</v>
      </c>
      <c r="F9" s="68">
        <f t="shared" si="0"/>
        <v>205</v>
      </c>
      <c r="G9" s="69">
        <f t="shared" si="0"/>
        <v>457</v>
      </c>
      <c r="H9" s="69">
        <f t="shared" si="0"/>
        <v>136</v>
      </c>
      <c r="I9" s="69">
        <f t="shared" si="0"/>
        <v>260</v>
      </c>
      <c r="J9" s="70">
        <f t="shared" si="0"/>
        <v>174</v>
      </c>
    </row>
    <row r="10" spans="1:10" s="57" customFormat="1" ht="15" hidden="1" customHeight="1" x14ac:dyDescent="0.15">
      <c r="B10" s="64"/>
      <c r="C10" s="65"/>
      <c r="D10" s="71" t="s">
        <v>39</v>
      </c>
      <c r="E10" s="72">
        <f t="shared" si="0"/>
        <v>5448779</v>
      </c>
      <c r="F10" s="73" t="s">
        <v>40</v>
      </c>
      <c r="G10" s="74">
        <f t="shared" si="0"/>
        <v>2210604</v>
      </c>
      <c r="H10" s="74">
        <f t="shared" si="0"/>
        <v>599970</v>
      </c>
      <c r="I10" s="74">
        <f t="shared" si="0"/>
        <v>1355965</v>
      </c>
      <c r="J10" s="75" t="s">
        <v>40</v>
      </c>
    </row>
    <row r="11" spans="1:10" s="57" customFormat="1" ht="12" hidden="1" customHeight="1" x14ac:dyDescent="0.15">
      <c r="B11" s="64"/>
      <c r="C11" s="76" t="s">
        <v>41</v>
      </c>
      <c r="D11" s="77" t="s">
        <v>37</v>
      </c>
      <c r="E11" s="78">
        <v>50</v>
      </c>
      <c r="F11" s="61">
        <v>2</v>
      </c>
      <c r="G11" s="62">
        <v>25</v>
      </c>
      <c r="H11" s="62">
        <v>10</v>
      </c>
      <c r="I11" s="62">
        <v>5</v>
      </c>
      <c r="J11" s="79">
        <v>8</v>
      </c>
    </row>
    <row r="12" spans="1:10" s="57" customFormat="1" ht="12" hidden="1" customHeight="1" x14ac:dyDescent="0.15">
      <c r="B12" s="64"/>
      <c r="C12" s="80"/>
      <c r="D12" s="81" t="s">
        <v>38</v>
      </c>
      <c r="E12" s="82">
        <v>287</v>
      </c>
      <c r="F12" s="68">
        <v>5</v>
      </c>
      <c r="G12" s="69">
        <v>161</v>
      </c>
      <c r="H12" s="69">
        <v>60</v>
      </c>
      <c r="I12" s="69">
        <v>21</v>
      </c>
      <c r="J12" s="83">
        <v>40</v>
      </c>
    </row>
    <row r="13" spans="1:10" s="57" customFormat="1" ht="12" hidden="1" customHeight="1" x14ac:dyDescent="0.15">
      <c r="B13" s="64"/>
      <c r="C13" s="84"/>
      <c r="D13" s="85" t="s">
        <v>39</v>
      </c>
      <c r="E13" s="86">
        <v>1067628</v>
      </c>
      <c r="F13" s="73" t="s">
        <v>40</v>
      </c>
      <c r="G13" s="74">
        <v>658636</v>
      </c>
      <c r="H13" s="74">
        <v>281809</v>
      </c>
      <c r="I13" s="74">
        <v>57478</v>
      </c>
      <c r="J13" s="87" t="s">
        <v>40</v>
      </c>
    </row>
    <row r="14" spans="1:10" s="57" customFormat="1" ht="12" hidden="1" customHeight="1" x14ac:dyDescent="0.15">
      <c r="B14" s="88"/>
      <c r="C14" s="76" t="s">
        <v>42</v>
      </c>
      <c r="D14" s="77" t="s">
        <v>37</v>
      </c>
      <c r="E14" s="78">
        <v>64</v>
      </c>
      <c r="F14" s="61">
        <v>20</v>
      </c>
      <c r="G14" s="62">
        <v>9</v>
      </c>
      <c r="H14" s="62">
        <v>4</v>
      </c>
      <c r="I14" s="62">
        <v>19</v>
      </c>
      <c r="J14" s="79">
        <v>12</v>
      </c>
    </row>
    <row r="15" spans="1:10" s="57" customFormat="1" ht="12" hidden="1" customHeight="1" x14ac:dyDescent="0.15">
      <c r="B15" s="88"/>
      <c r="C15" s="80"/>
      <c r="D15" s="81" t="s">
        <v>38</v>
      </c>
      <c r="E15" s="82">
        <v>626</v>
      </c>
      <c r="F15" s="68">
        <v>191</v>
      </c>
      <c r="G15" s="69">
        <v>219</v>
      </c>
      <c r="H15" s="69">
        <v>38</v>
      </c>
      <c r="I15" s="69">
        <v>113</v>
      </c>
      <c r="J15" s="83">
        <v>65</v>
      </c>
    </row>
    <row r="16" spans="1:10" s="57" customFormat="1" ht="12" hidden="1" customHeight="1" x14ac:dyDescent="0.15">
      <c r="B16" s="88"/>
      <c r="C16" s="84"/>
      <c r="D16" s="85" t="s">
        <v>39</v>
      </c>
      <c r="E16" s="86">
        <v>3245240</v>
      </c>
      <c r="F16" s="89">
        <v>539781</v>
      </c>
      <c r="G16" s="74">
        <v>1250354</v>
      </c>
      <c r="H16" s="74">
        <v>198726</v>
      </c>
      <c r="I16" s="74">
        <v>821253</v>
      </c>
      <c r="J16" s="90">
        <v>435126</v>
      </c>
    </row>
    <row r="17" spans="2:10" s="57" customFormat="1" ht="12" hidden="1" customHeight="1" x14ac:dyDescent="0.15">
      <c r="B17" s="88"/>
      <c r="C17" s="76" t="s">
        <v>43</v>
      </c>
      <c r="D17" s="77" t="s">
        <v>37</v>
      </c>
      <c r="E17" s="78">
        <f>SUM(F17:J17)</f>
        <v>39</v>
      </c>
      <c r="F17" s="61">
        <v>4</v>
      </c>
      <c r="G17" s="62">
        <v>4</v>
      </c>
      <c r="H17" s="62">
        <v>10</v>
      </c>
      <c r="I17" s="62">
        <v>13</v>
      </c>
      <c r="J17" s="79">
        <v>8</v>
      </c>
    </row>
    <row r="18" spans="2:10" s="57" customFormat="1" ht="12" hidden="1" customHeight="1" x14ac:dyDescent="0.15">
      <c r="B18" s="88"/>
      <c r="C18" s="80"/>
      <c r="D18" s="81" t="s">
        <v>38</v>
      </c>
      <c r="E18" s="82">
        <f>SUM(F18:J18)</f>
        <v>198</v>
      </c>
      <c r="F18" s="68">
        <v>8</v>
      </c>
      <c r="G18" s="69">
        <v>26</v>
      </c>
      <c r="H18" s="69">
        <v>29</v>
      </c>
      <c r="I18" s="69">
        <v>83</v>
      </c>
      <c r="J18" s="83">
        <v>52</v>
      </c>
    </row>
    <row r="19" spans="2:10" s="57" customFormat="1" ht="12" hidden="1" customHeight="1" x14ac:dyDescent="0.15">
      <c r="B19" s="88"/>
      <c r="C19" s="84"/>
      <c r="D19" s="85" t="s">
        <v>39</v>
      </c>
      <c r="E19" s="86">
        <f>SUM(F19:J19)</f>
        <v>568765</v>
      </c>
      <c r="F19" s="89">
        <v>10314</v>
      </c>
      <c r="G19" s="74">
        <v>51614</v>
      </c>
      <c r="H19" s="74">
        <v>75085</v>
      </c>
      <c r="I19" s="74">
        <v>274562</v>
      </c>
      <c r="J19" s="90">
        <v>157190</v>
      </c>
    </row>
    <row r="20" spans="2:10" s="57" customFormat="1" ht="12" hidden="1" customHeight="1" x14ac:dyDescent="0.15">
      <c r="B20" s="88"/>
      <c r="C20" s="80" t="s">
        <v>44</v>
      </c>
      <c r="D20" s="77" t="s">
        <v>37</v>
      </c>
      <c r="E20" s="78">
        <v>16</v>
      </c>
      <c r="F20" s="61">
        <v>1</v>
      </c>
      <c r="G20" s="62">
        <v>4</v>
      </c>
      <c r="H20" s="62">
        <v>3</v>
      </c>
      <c r="I20" s="62">
        <v>6</v>
      </c>
      <c r="J20" s="79">
        <v>2</v>
      </c>
    </row>
    <row r="21" spans="2:10" s="57" customFormat="1" ht="12" hidden="1" customHeight="1" x14ac:dyDescent="0.15">
      <c r="B21" s="91"/>
      <c r="C21" s="92"/>
      <c r="D21" s="81" t="s">
        <v>38</v>
      </c>
      <c r="E21" s="82">
        <v>121</v>
      </c>
      <c r="F21" s="68">
        <v>1</v>
      </c>
      <c r="G21" s="69">
        <v>51</v>
      </c>
      <c r="H21" s="69">
        <v>9</v>
      </c>
      <c r="I21" s="69">
        <v>43</v>
      </c>
      <c r="J21" s="83">
        <v>17</v>
      </c>
    </row>
    <row r="22" spans="2:10" s="57" customFormat="1" ht="12" hidden="1" customHeight="1" x14ac:dyDescent="0.15">
      <c r="B22" s="93"/>
      <c r="C22" s="94"/>
      <c r="D22" s="85" t="s">
        <v>39</v>
      </c>
      <c r="E22" s="86">
        <v>567146</v>
      </c>
      <c r="F22" s="73" t="s">
        <v>40</v>
      </c>
      <c r="G22" s="74">
        <v>250000</v>
      </c>
      <c r="H22" s="74">
        <v>44350</v>
      </c>
      <c r="I22" s="74">
        <v>202672</v>
      </c>
      <c r="J22" s="87" t="s">
        <v>40</v>
      </c>
    </row>
    <row r="23" spans="2:10" s="57" customFormat="1" ht="14.25" customHeight="1" x14ac:dyDescent="0.15">
      <c r="B23" s="264" t="s">
        <v>17</v>
      </c>
      <c r="C23" s="265"/>
      <c r="D23" s="59" t="s">
        <v>37</v>
      </c>
      <c r="E23" s="60">
        <f t="shared" ref="E23:J25" si="1">+E26+E29+E32+E35</f>
        <v>159</v>
      </c>
      <c r="F23" s="61">
        <f t="shared" si="1"/>
        <v>27</v>
      </c>
      <c r="G23" s="62">
        <f t="shared" si="1"/>
        <v>39</v>
      </c>
      <c r="H23" s="62">
        <f t="shared" si="1"/>
        <v>23</v>
      </c>
      <c r="I23" s="62">
        <f t="shared" si="1"/>
        <v>36</v>
      </c>
      <c r="J23" s="63">
        <f t="shared" si="1"/>
        <v>32</v>
      </c>
    </row>
    <row r="24" spans="2:10" s="57" customFormat="1" ht="14.25" customHeight="1" x14ac:dyDescent="0.15">
      <c r="B24" s="64"/>
      <c r="C24" s="65"/>
      <c r="D24" s="66" t="s">
        <v>38</v>
      </c>
      <c r="E24" s="67">
        <f t="shared" si="1"/>
        <v>1443</v>
      </c>
      <c r="F24" s="68">
        <f t="shared" si="1"/>
        <v>135</v>
      </c>
      <c r="G24" s="69">
        <f t="shared" si="1"/>
        <v>443</v>
      </c>
      <c r="H24" s="69">
        <f t="shared" si="1"/>
        <v>147</v>
      </c>
      <c r="I24" s="69">
        <f t="shared" si="1"/>
        <v>356</v>
      </c>
      <c r="J24" s="70">
        <f t="shared" si="1"/>
        <v>358</v>
      </c>
    </row>
    <row r="25" spans="2:10" s="57" customFormat="1" ht="14.25" customHeight="1" x14ac:dyDescent="0.15">
      <c r="B25" s="64"/>
      <c r="C25" s="65"/>
      <c r="D25" s="71" t="s">
        <v>39</v>
      </c>
      <c r="E25" s="72">
        <f t="shared" si="1"/>
        <v>5508552</v>
      </c>
      <c r="F25" s="73" t="s">
        <v>40</v>
      </c>
      <c r="G25" s="74">
        <f t="shared" si="1"/>
        <v>2069678</v>
      </c>
      <c r="H25" s="95" t="s">
        <v>40</v>
      </c>
      <c r="I25" s="95" t="s">
        <v>40</v>
      </c>
      <c r="J25" s="96">
        <f t="shared" si="1"/>
        <v>1137669</v>
      </c>
    </row>
    <row r="26" spans="2:10" s="57" customFormat="1" ht="14.25" hidden="1" customHeight="1" x14ac:dyDescent="0.15">
      <c r="B26" s="64"/>
      <c r="C26" s="76" t="s">
        <v>41</v>
      </c>
      <c r="D26" s="77" t="s">
        <v>37</v>
      </c>
      <c r="E26" s="78">
        <v>40</v>
      </c>
      <c r="F26" s="61">
        <v>1</v>
      </c>
      <c r="G26" s="62">
        <v>21</v>
      </c>
      <c r="H26" s="62">
        <v>9</v>
      </c>
      <c r="I26" s="62">
        <v>4</v>
      </c>
      <c r="J26" s="79">
        <v>5</v>
      </c>
    </row>
    <row r="27" spans="2:10" s="57" customFormat="1" ht="14.25" hidden="1" customHeight="1" x14ac:dyDescent="0.15">
      <c r="B27" s="64"/>
      <c r="C27" s="80"/>
      <c r="D27" s="81" t="s">
        <v>38</v>
      </c>
      <c r="E27" s="82">
        <v>287</v>
      </c>
      <c r="F27" s="68">
        <v>1</v>
      </c>
      <c r="G27" s="69">
        <v>158</v>
      </c>
      <c r="H27" s="69">
        <v>58</v>
      </c>
      <c r="I27" s="69">
        <v>27</v>
      </c>
      <c r="J27" s="83">
        <v>43</v>
      </c>
    </row>
    <row r="28" spans="2:10" s="57" customFormat="1" ht="14.25" hidden="1" customHeight="1" x14ac:dyDescent="0.15">
      <c r="B28" s="64"/>
      <c r="C28" s="84"/>
      <c r="D28" s="85" t="s">
        <v>39</v>
      </c>
      <c r="E28" s="86">
        <v>886798</v>
      </c>
      <c r="F28" s="73" t="s">
        <v>40</v>
      </c>
      <c r="G28" s="74">
        <v>501168</v>
      </c>
      <c r="H28" s="74">
        <v>232356</v>
      </c>
      <c r="I28" s="95" t="s">
        <v>40</v>
      </c>
      <c r="J28" s="90">
        <v>92843</v>
      </c>
    </row>
    <row r="29" spans="2:10" s="57" customFormat="1" ht="14.25" hidden="1" customHeight="1" x14ac:dyDescent="0.15">
      <c r="B29" s="88"/>
      <c r="C29" s="76" t="s">
        <v>42</v>
      </c>
      <c r="D29" s="77" t="s">
        <v>37</v>
      </c>
      <c r="E29" s="78">
        <f t="shared" ref="E29:E34" si="2">SUM(F29:J29)</f>
        <v>59</v>
      </c>
      <c r="F29" s="61">
        <v>21</v>
      </c>
      <c r="G29" s="62">
        <v>8</v>
      </c>
      <c r="H29" s="62">
        <v>3</v>
      </c>
      <c r="I29" s="62">
        <v>16</v>
      </c>
      <c r="J29" s="79">
        <v>11</v>
      </c>
    </row>
    <row r="30" spans="2:10" s="57" customFormat="1" ht="14.25" hidden="1" customHeight="1" x14ac:dyDescent="0.15">
      <c r="B30" s="88"/>
      <c r="C30" s="80"/>
      <c r="D30" s="81" t="s">
        <v>38</v>
      </c>
      <c r="E30" s="82">
        <f t="shared" si="2"/>
        <v>519</v>
      </c>
      <c r="F30" s="68">
        <v>124</v>
      </c>
      <c r="G30" s="69">
        <v>198</v>
      </c>
      <c r="H30" s="69">
        <v>50</v>
      </c>
      <c r="I30" s="69">
        <v>76</v>
      </c>
      <c r="J30" s="83">
        <v>71</v>
      </c>
    </row>
    <row r="31" spans="2:10" s="57" customFormat="1" ht="14.25" hidden="1" customHeight="1" x14ac:dyDescent="0.15">
      <c r="B31" s="88"/>
      <c r="C31" s="84"/>
      <c r="D31" s="85" t="s">
        <v>39</v>
      </c>
      <c r="E31" s="86">
        <f t="shared" si="2"/>
        <v>2718544</v>
      </c>
      <c r="F31" s="89">
        <v>397411</v>
      </c>
      <c r="G31" s="74">
        <v>1238108</v>
      </c>
      <c r="H31" s="74">
        <v>133511</v>
      </c>
      <c r="I31" s="74">
        <v>500697</v>
      </c>
      <c r="J31" s="90">
        <v>448817</v>
      </c>
    </row>
    <row r="32" spans="2:10" s="57" customFormat="1" ht="14.25" hidden="1" customHeight="1" x14ac:dyDescent="0.15">
      <c r="B32" s="88"/>
      <c r="C32" s="76" t="s">
        <v>43</v>
      </c>
      <c r="D32" s="77" t="s">
        <v>37</v>
      </c>
      <c r="E32" s="78">
        <f t="shared" si="2"/>
        <v>34</v>
      </c>
      <c r="F32" s="61">
        <v>5</v>
      </c>
      <c r="G32" s="62">
        <v>5</v>
      </c>
      <c r="H32" s="62">
        <v>5</v>
      </c>
      <c r="I32" s="62">
        <v>9</v>
      </c>
      <c r="J32" s="79">
        <v>10</v>
      </c>
    </row>
    <row r="33" spans="2:11" s="57" customFormat="1" ht="14.25" hidden="1" customHeight="1" x14ac:dyDescent="0.15">
      <c r="B33" s="88"/>
      <c r="C33" s="80"/>
      <c r="D33" s="81" t="s">
        <v>38</v>
      </c>
      <c r="E33" s="82">
        <f t="shared" si="2"/>
        <v>356</v>
      </c>
      <c r="F33" s="68">
        <v>10</v>
      </c>
      <c r="G33" s="69">
        <v>35</v>
      </c>
      <c r="H33" s="69">
        <v>23</v>
      </c>
      <c r="I33" s="69">
        <v>82</v>
      </c>
      <c r="J33" s="83">
        <v>206</v>
      </c>
    </row>
    <row r="34" spans="2:11" s="57" customFormat="1" ht="14.25" hidden="1" customHeight="1" x14ac:dyDescent="0.15">
      <c r="B34" s="88"/>
      <c r="C34" s="84"/>
      <c r="D34" s="85" t="s">
        <v>39</v>
      </c>
      <c r="E34" s="86">
        <f t="shared" si="2"/>
        <v>898580</v>
      </c>
      <c r="F34" s="89">
        <v>12708</v>
      </c>
      <c r="G34" s="74">
        <v>64582</v>
      </c>
      <c r="H34" s="74">
        <v>83658</v>
      </c>
      <c r="I34" s="74">
        <v>235436</v>
      </c>
      <c r="J34" s="90">
        <v>502196</v>
      </c>
    </row>
    <row r="35" spans="2:11" s="57" customFormat="1" ht="14.25" hidden="1" customHeight="1" x14ac:dyDescent="0.15">
      <c r="B35" s="88"/>
      <c r="C35" s="80" t="s">
        <v>44</v>
      </c>
      <c r="D35" s="77" t="s">
        <v>37</v>
      </c>
      <c r="E35" s="78">
        <v>26</v>
      </c>
      <c r="F35" s="61">
        <v>0</v>
      </c>
      <c r="G35" s="62">
        <v>5</v>
      </c>
      <c r="H35" s="62">
        <v>6</v>
      </c>
      <c r="I35" s="62">
        <v>7</v>
      </c>
      <c r="J35" s="79">
        <v>6</v>
      </c>
    </row>
    <row r="36" spans="2:11" s="57" customFormat="1" ht="14.25" hidden="1" customHeight="1" x14ac:dyDescent="0.15">
      <c r="B36" s="91"/>
      <c r="C36" s="92"/>
      <c r="D36" s="81" t="s">
        <v>38</v>
      </c>
      <c r="E36" s="82">
        <v>281</v>
      </c>
      <c r="F36" s="68">
        <v>0</v>
      </c>
      <c r="G36" s="69">
        <v>52</v>
      </c>
      <c r="H36" s="69">
        <v>16</v>
      </c>
      <c r="I36" s="69">
        <v>171</v>
      </c>
      <c r="J36" s="83">
        <v>38</v>
      </c>
    </row>
    <row r="37" spans="2:11" s="57" customFormat="1" ht="14.25" hidden="1" customHeight="1" x14ac:dyDescent="0.15">
      <c r="B37" s="93"/>
      <c r="C37" s="94"/>
      <c r="D37" s="85" t="s">
        <v>39</v>
      </c>
      <c r="E37" s="86">
        <v>1004630</v>
      </c>
      <c r="F37" s="89">
        <v>0</v>
      </c>
      <c r="G37" s="74">
        <v>265820</v>
      </c>
      <c r="H37" s="95" t="s">
        <v>40</v>
      </c>
      <c r="I37" s="74">
        <v>581332</v>
      </c>
      <c r="J37" s="90">
        <v>93813</v>
      </c>
    </row>
    <row r="38" spans="2:11" s="50" customFormat="1" ht="14.25" customHeight="1" x14ac:dyDescent="0.15">
      <c r="B38" s="264" t="s">
        <v>18</v>
      </c>
      <c r="C38" s="265"/>
      <c r="D38" s="59" t="s">
        <v>37</v>
      </c>
      <c r="E38" s="60">
        <f t="shared" ref="E38:J40" si="3">+E41+E44+E47+E50</f>
        <v>173</v>
      </c>
      <c r="F38" s="61">
        <f t="shared" si="3"/>
        <v>33</v>
      </c>
      <c r="G38" s="62">
        <f t="shared" si="3"/>
        <v>42</v>
      </c>
      <c r="H38" s="62">
        <f t="shared" si="3"/>
        <v>31</v>
      </c>
      <c r="I38" s="62">
        <f t="shared" si="3"/>
        <v>39</v>
      </c>
      <c r="J38" s="63">
        <f t="shared" si="3"/>
        <v>28</v>
      </c>
    </row>
    <row r="39" spans="2:11" s="50" customFormat="1" ht="14.25" customHeight="1" x14ac:dyDescent="0.15">
      <c r="B39" s="64"/>
      <c r="C39" s="65"/>
      <c r="D39" s="66" t="s">
        <v>38</v>
      </c>
      <c r="E39" s="67">
        <f t="shared" si="3"/>
        <v>1310</v>
      </c>
      <c r="F39" s="68">
        <f t="shared" si="3"/>
        <v>146</v>
      </c>
      <c r="G39" s="69">
        <f t="shared" si="3"/>
        <v>546</v>
      </c>
      <c r="H39" s="69">
        <f t="shared" si="3"/>
        <v>165</v>
      </c>
      <c r="I39" s="69">
        <f t="shared" si="3"/>
        <v>255</v>
      </c>
      <c r="J39" s="70">
        <f t="shared" si="3"/>
        <v>198</v>
      </c>
    </row>
    <row r="40" spans="2:11" s="50" customFormat="1" ht="14.25" customHeight="1" x14ac:dyDescent="0.15">
      <c r="B40" s="64"/>
      <c r="C40" s="65"/>
      <c r="D40" s="71" t="s">
        <v>39</v>
      </c>
      <c r="E40" s="72">
        <f t="shared" si="3"/>
        <v>5183386</v>
      </c>
      <c r="F40" s="73" t="s">
        <v>40</v>
      </c>
      <c r="G40" s="95" t="s">
        <v>40</v>
      </c>
      <c r="H40" s="74">
        <f t="shared" si="3"/>
        <v>629482</v>
      </c>
      <c r="I40" s="95" t="s">
        <v>40</v>
      </c>
      <c r="J40" s="96">
        <f t="shared" si="3"/>
        <v>623422</v>
      </c>
    </row>
    <row r="41" spans="2:11" s="50" customFormat="1" ht="14.25" hidden="1" customHeight="1" x14ac:dyDescent="0.15">
      <c r="B41" s="64"/>
      <c r="C41" s="76" t="s">
        <v>41</v>
      </c>
      <c r="D41" s="77" t="s">
        <v>37</v>
      </c>
      <c r="E41" s="78">
        <v>43</v>
      </c>
      <c r="F41" s="61">
        <v>1</v>
      </c>
      <c r="G41" s="62">
        <v>24</v>
      </c>
      <c r="H41" s="62">
        <v>8</v>
      </c>
      <c r="I41" s="62">
        <v>3</v>
      </c>
      <c r="J41" s="79">
        <v>7</v>
      </c>
    </row>
    <row r="42" spans="2:11" s="50" customFormat="1" ht="14.25" hidden="1" customHeight="1" x14ac:dyDescent="0.15">
      <c r="B42" s="64"/>
      <c r="C42" s="80"/>
      <c r="D42" s="81" t="s">
        <v>38</v>
      </c>
      <c r="E42" s="82">
        <v>401</v>
      </c>
      <c r="F42" s="68">
        <v>17</v>
      </c>
      <c r="G42" s="69">
        <v>279</v>
      </c>
      <c r="H42" s="69">
        <v>39</v>
      </c>
      <c r="I42" s="69">
        <v>8</v>
      </c>
      <c r="J42" s="83">
        <v>58</v>
      </c>
    </row>
    <row r="43" spans="2:11" s="50" customFormat="1" ht="14.25" hidden="1" customHeight="1" x14ac:dyDescent="0.15">
      <c r="B43" s="64"/>
      <c r="C43" s="84"/>
      <c r="D43" s="85" t="s">
        <v>39</v>
      </c>
      <c r="E43" s="86">
        <v>1002848</v>
      </c>
      <c r="F43" s="73" t="s">
        <v>40</v>
      </c>
      <c r="G43" s="74">
        <v>550212</v>
      </c>
      <c r="H43" s="74">
        <v>136275</v>
      </c>
      <c r="I43" s="95" t="s">
        <v>40</v>
      </c>
      <c r="J43" s="90">
        <v>169173</v>
      </c>
    </row>
    <row r="44" spans="2:11" ht="14.25" hidden="1" customHeight="1" x14ac:dyDescent="0.15">
      <c r="B44" s="88"/>
      <c r="C44" s="76" t="s">
        <v>42</v>
      </c>
      <c r="D44" s="77" t="s">
        <v>37</v>
      </c>
      <c r="E44" s="78">
        <v>68</v>
      </c>
      <c r="F44" s="61">
        <v>24</v>
      </c>
      <c r="G44" s="62">
        <v>11</v>
      </c>
      <c r="H44" s="97">
        <v>7</v>
      </c>
      <c r="I44" s="97">
        <v>17</v>
      </c>
      <c r="J44" s="98">
        <v>9</v>
      </c>
      <c r="K44" s="99"/>
    </row>
    <row r="45" spans="2:11" ht="14.25" hidden="1" customHeight="1" x14ac:dyDescent="0.15">
      <c r="B45" s="88"/>
      <c r="C45" s="80"/>
      <c r="D45" s="81" t="s">
        <v>38</v>
      </c>
      <c r="E45" s="82">
        <v>528</v>
      </c>
      <c r="F45" s="68">
        <v>115</v>
      </c>
      <c r="G45" s="69">
        <v>198</v>
      </c>
      <c r="H45" s="100">
        <v>62</v>
      </c>
      <c r="I45" s="100">
        <v>77</v>
      </c>
      <c r="J45" s="101">
        <v>76</v>
      </c>
      <c r="K45" s="99"/>
    </row>
    <row r="46" spans="2:11" ht="14.25" hidden="1" customHeight="1" x14ac:dyDescent="0.15">
      <c r="B46" s="88"/>
      <c r="C46" s="84"/>
      <c r="D46" s="85" t="s">
        <v>39</v>
      </c>
      <c r="E46" s="86">
        <v>3003063</v>
      </c>
      <c r="F46" s="89">
        <v>317056</v>
      </c>
      <c r="G46" s="74">
        <v>1481834</v>
      </c>
      <c r="H46" s="102">
        <v>198813</v>
      </c>
      <c r="I46" s="102">
        <v>737389</v>
      </c>
      <c r="J46" s="103">
        <v>267971</v>
      </c>
      <c r="K46" s="99"/>
    </row>
    <row r="47" spans="2:11" ht="14.25" hidden="1" customHeight="1" x14ac:dyDescent="0.15">
      <c r="B47" s="88"/>
      <c r="C47" s="76" t="s">
        <v>43</v>
      </c>
      <c r="D47" s="77" t="s">
        <v>37</v>
      </c>
      <c r="E47" s="78">
        <v>32</v>
      </c>
      <c r="F47" s="61">
        <v>6</v>
      </c>
      <c r="G47" s="62">
        <v>4</v>
      </c>
      <c r="H47" s="97">
        <v>7</v>
      </c>
      <c r="I47" s="97">
        <v>9</v>
      </c>
      <c r="J47" s="98">
        <v>6</v>
      </c>
      <c r="K47" s="99"/>
    </row>
    <row r="48" spans="2:11" ht="14.25" hidden="1" customHeight="1" x14ac:dyDescent="0.15">
      <c r="B48" s="88"/>
      <c r="C48" s="80"/>
      <c r="D48" s="81" t="s">
        <v>38</v>
      </c>
      <c r="E48" s="82">
        <v>154</v>
      </c>
      <c r="F48" s="68">
        <v>10</v>
      </c>
      <c r="G48" s="69">
        <v>29</v>
      </c>
      <c r="H48" s="100">
        <v>40</v>
      </c>
      <c r="I48" s="100">
        <v>39</v>
      </c>
      <c r="J48" s="101">
        <v>36</v>
      </c>
      <c r="K48" s="99"/>
    </row>
    <row r="49" spans="2:11" ht="14.25" hidden="1" customHeight="1" x14ac:dyDescent="0.15">
      <c r="B49" s="88"/>
      <c r="C49" s="84"/>
      <c r="D49" s="85" t="s">
        <v>39</v>
      </c>
      <c r="E49" s="86">
        <v>477138</v>
      </c>
      <c r="F49" s="89">
        <v>17677</v>
      </c>
      <c r="G49" s="74">
        <v>49166</v>
      </c>
      <c r="H49" s="102">
        <v>208172</v>
      </c>
      <c r="I49" s="102">
        <v>111025</v>
      </c>
      <c r="J49" s="103">
        <v>91108</v>
      </c>
      <c r="K49" s="99"/>
    </row>
    <row r="50" spans="2:11" ht="14.25" hidden="1" customHeight="1" x14ac:dyDescent="0.15">
      <c r="B50" s="88"/>
      <c r="C50" s="80" t="s">
        <v>44</v>
      </c>
      <c r="D50" s="77" t="s">
        <v>37</v>
      </c>
      <c r="E50" s="78">
        <v>30</v>
      </c>
      <c r="F50" s="61">
        <v>2</v>
      </c>
      <c r="G50" s="62">
        <v>3</v>
      </c>
      <c r="H50" s="62">
        <v>9</v>
      </c>
      <c r="I50" s="62">
        <v>10</v>
      </c>
      <c r="J50" s="79">
        <v>6</v>
      </c>
      <c r="K50" s="99"/>
    </row>
    <row r="51" spans="2:11" ht="14.25" hidden="1" customHeight="1" x14ac:dyDescent="0.15">
      <c r="B51" s="91"/>
      <c r="C51" s="92"/>
      <c r="D51" s="81" t="s">
        <v>38</v>
      </c>
      <c r="E51" s="82">
        <v>227</v>
      </c>
      <c r="F51" s="68">
        <v>4</v>
      </c>
      <c r="G51" s="69">
        <v>40</v>
      </c>
      <c r="H51" s="69">
        <v>24</v>
      </c>
      <c r="I51" s="69">
        <v>131</v>
      </c>
      <c r="J51" s="83">
        <v>28</v>
      </c>
      <c r="K51" s="99"/>
    </row>
    <row r="52" spans="2:11" ht="14.25" hidden="1" customHeight="1" x14ac:dyDescent="0.15">
      <c r="B52" s="93"/>
      <c r="C52" s="94"/>
      <c r="D52" s="85" t="s">
        <v>39</v>
      </c>
      <c r="E52" s="86">
        <v>700337</v>
      </c>
      <c r="F52" s="73" t="s">
        <v>40</v>
      </c>
      <c r="G52" s="95" t="s">
        <v>40</v>
      </c>
      <c r="H52" s="74">
        <v>86222</v>
      </c>
      <c r="I52" s="74">
        <v>407286</v>
      </c>
      <c r="J52" s="90">
        <v>95170</v>
      </c>
      <c r="K52" s="99"/>
    </row>
    <row r="53" spans="2:11" s="50" customFormat="1" ht="14.25" customHeight="1" x14ac:dyDescent="0.15">
      <c r="B53" s="264" t="s">
        <v>19</v>
      </c>
      <c r="C53" s="265"/>
      <c r="D53" s="59" t="s">
        <v>37</v>
      </c>
      <c r="E53" s="60">
        <f t="shared" ref="E53:J54" si="4">+E56+E59+E62+E65</f>
        <v>158</v>
      </c>
      <c r="F53" s="61">
        <f t="shared" si="4"/>
        <v>25</v>
      </c>
      <c r="G53" s="62">
        <f t="shared" si="4"/>
        <v>38</v>
      </c>
      <c r="H53" s="62">
        <f t="shared" si="4"/>
        <v>29</v>
      </c>
      <c r="I53" s="62">
        <f t="shared" si="4"/>
        <v>29</v>
      </c>
      <c r="J53" s="63">
        <f t="shared" si="4"/>
        <v>37</v>
      </c>
    </row>
    <row r="54" spans="2:11" s="50" customFormat="1" ht="14.25" customHeight="1" x14ac:dyDescent="0.15">
      <c r="B54" s="64"/>
      <c r="C54" s="65"/>
      <c r="D54" s="66" t="s">
        <v>38</v>
      </c>
      <c r="E54" s="67">
        <f t="shared" si="4"/>
        <v>1142</v>
      </c>
      <c r="F54" s="68">
        <f t="shared" si="4"/>
        <v>135</v>
      </c>
      <c r="G54" s="69">
        <f t="shared" si="4"/>
        <v>389</v>
      </c>
      <c r="H54" s="69">
        <f t="shared" si="4"/>
        <v>213</v>
      </c>
      <c r="I54" s="69">
        <f t="shared" si="4"/>
        <v>210</v>
      </c>
      <c r="J54" s="70">
        <f t="shared" si="4"/>
        <v>195</v>
      </c>
    </row>
    <row r="55" spans="2:11" s="50" customFormat="1" ht="14.25" customHeight="1" x14ac:dyDescent="0.15">
      <c r="B55" s="64"/>
      <c r="C55" s="65"/>
      <c r="D55" s="71" t="s">
        <v>39</v>
      </c>
      <c r="E55" s="72">
        <f>+E58+E61+E64+E67</f>
        <v>4609738</v>
      </c>
      <c r="F55" s="73" t="s">
        <v>40</v>
      </c>
      <c r="G55" s="95">
        <v>1864362</v>
      </c>
      <c r="H55" s="74">
        <f>+H58+H61+H64+H67</f>
        <v>867239</v>
      </c>
      <c r="I55" s="95">
        <v>701490</v>
      </c>
      <c r="J55" s="96">
        <f>+J58+J61+J64+J67</f>
        <v>807830</v>
      </c>
    </row>
    <row r="56" spans="2:11" s="50" customFormat="1" ht="14.25" hidden="1" customHeight="1" x14ac:dyDescent="0.15">
      <c r="B56" s="64"/>
      <c r="C56" s="76" t="s">
        <v>41</v>
      </c>
      <c r="D56" s="77" t="s">
        <v>37</v>
      </c>
      <c r="E56" s="78">
        <f>SUM(F56:J56)</f>
        <v>43</v>
      </c>
      <c r="F56" s="61">
        <v>2</v>
      </c>
      <c r="G56" s="62">
        <v>20</v>
      </c>
      <c r="H56" s="62">
        <v>9</v>
      </c>
      <c r="I56" s="62">
        <v>2</v>
      </c>
      <c r="J56" s="79">
        <v>10</v>
      </c>
    </row>
    <row r="57" spans="2:11" s="50" customFormat="1" ht="14.25" hidden="1" customHeight="1" x14ac:dyDescent="0.15">
      <c r="B57" s="64"/>
      <c r="C57" s="80"/>
      <c r="D57" s="81" t="s">
        <v>38</v>
      </c>
      <c r="E57" s="82">
        <f>SUM(F57:J57)</f>
        <v>294</v>
      </c>
      <c r="F57" s="68">
        <v>19</v>
      </c>
      <c r="G57" s="69">
        <v>140</v>
      </c>
      <c r="H57" s="69">
        <v>59</v>
      </c>
      <c r="I57" s="69">
        <v>5</v>
      </c>
      <c r="J57" s="83">
        <v>71</v>
      </c>
    </row>
    <row r="58" spans="2:11" s="50" customFormat="1" ht="14.25" hidden="1" customHeight="1" x14ac:dyDescent="0.15">
      <c r="B58" s="64"/>
      <c r="C58" s="84"/>
      <c r="D58" s="85" t="s">
        <v>39</v>
      </c>
      <c r="E58" s="86">
        <v>846685</v>
      </c>
      <c r="F58" s="73" t="s">
        <v>40</v>
      </c>
      <c r="G58" s="95">
        <v>426182</v>
      </c>
      <c r="H58" s="74">
        <v>186727</v>
      </c>
      <c r="I58" s="95" t="s">
        <v>40</v>
      </c>
      <c r="J58" s="90">
        <v>119069</v>
      </c>
    </row>
    <row r="59" spans="2:11" ht="14.25" hidden="1" customHeight="1" x14ac:dyDescent="0.15">
      <c r="B59" s="88"/>
      <c r="C59" s="76" t="s">
        <v>42</v>
      </c>
      <c r="D59" s="77" t="s">
        <v>37</v>
      </c>
      <c r="E59" s="78">
        <v>61</v>
      </c>
      <c r="F59" s="61">
        <v>18</v>
      </c>
      <c r="G59" s="62">
        <v>11</v>
      </c>
      <c r="H59" s="97">
        <v>7</v>
      </c>
      <c r="I59" s="97">
        <v>12</v>
      </c>
      <c r="J59" s="98">
        <v>13</v>
      </c>
      <c r="K59" s="99"/>
    </row>
    <row r="60" spans="2:11" ht="14.25" hidden="1" customHeight="1" x14ac:dyDescent="0.15">
      <c r="B60" s="88"/>
      <c r="C60" s="80"/>
      <c r="D60" s="81" t="s">
        <v>38</v>
      </c>
      <c r="E60" s="82">
        <v>504</v>
      </c>
      <c r="F60" s="68">
        <v>107</v>
      </c>
      <c r="G60" s="69">
        <v>171</v>
      </c>
      <c r="H60" s="100">
        <v>88</v>
      </c>
      <c r="I60" s="100">
        <v>80</v>
      </c>
      <c r="J60" s="101">
        <v>58</v>
      </c>
      <c r="K60" s="99"/>
    </row>
    <row r="61" spans="2:11" ht="14.25" hidden="1" customHeight="1" x14ac:dyDescent="0.15">
      <c r="B61" s="88"/>
      <c r="C61" s="84"/>
      <c r="D61" s="85" t="s">
        <v>39</v>
      </c>
      <c r="E61" s="86">
        <v>2645289</v>
      </c>
      <c r="F61" s="89">
        <v>251181</v>
      </c>
      <c r="G61" s="74">
        <v>1279144</v>
      </c>
      <c r="H61" s="102">
        <v>270323</v>
      </c>
      <c r="I61" s="102">
        <v>340997</v>
      </c>
      <c r="J61" s="103">
        <v>503644</v>
      </c>
      <c r="K61" s="99"/>
    </row>
    <row r="62" spans="2:11" ht="14.25" hidden="1" customHeight="1" x14ac:dyDescent="0.15">
      <c r="B62" s="88"/>
      <c r="C62" s="76" t="s">
        <v>43</v>
      </c>
      <c r="D62" s="77" t="s">
        <v>37</v>
      </c>
      <c r="E62" s="78">
        <v>31</v>
      </c>
      <c r="F62" s="61">
        <v>4</v>
      </c>
      <c r="G62" s="62">
        <v>5</v>
      </c>
      <c r="H62" s="97">
        <v>7</v>
      </c>
      <c r="I62" s="97">
        <v>7</v>
      </c>
      <c r="J62" s="98">
        <v>8</v>
      </c>
      <c r="K62" s="99"/>
    </row>
    <row r="63" spans="2:11" ht="14.25" hidden="1" customHeight="1" x14ac:dyDescent="0.15">
      <c r="B63" s="88"/>
      <c r="C63" s="80"/>
      <c r="D63" s="81" t="s">
        <v>38</v>
      </c>
      <c r="E63" s="82">
        <v>154</v>
      </c>
      <c r="F63" s="68">
        <v>7</v>
      </c>
      <c r="G63" s="69">
        <v>39</v>
      </c>
      <c r="H63" s="100">
        <v>44</v>
      </c>
      <c r="I63" s="100">
        <v>34</v>
      </c>
      <c r="J63" s="101">
        <v>30</v>
      </c>
      <c r="K63" s="99"/>
    </row>
    <row r="64" spans="2:11" ht="14.25" hidden="1" customHeight="1" x14ac:dyDescent="0.15">
      <c r="B64" s="88"/>
      <c r="C64" s="84"/>
      <c r="D64" s="85" t="s">
        <v>39</v>
      </c>
      <c r="E64" s="86">
        <v>572375</v>
      </c>
      <c r="F64" s="89">
        <v>7999</v>
      </c>
      <c r="G64" s="95" t="s">
        <v>40</v>
      </c>
      <c r="H64" s="102">
        <v>364970</v>
      </c>
      <c r="I64" s="104" t="s">
        <v>40</v>
      </c>
      <c r="J64" s="103">
        <v>67460</v>
      </c>
      <c r="K64" s="99"/>
    </row>
    <row r="65" spans="2:11" ht="14.25" hidden="1" customHeight="1" x14ac:dyDescent="0.15">
      <c r="B65" s="88"/>
      <c r="C65" s="80" t="s">
        <v>44</v>
      </c>
      <c r="D65" s="77" t="s">
        <v>37</v>
      </c>
      <c r="E65" s="78">
        <v>23</v>
      </c>
      <c r="F65" s="61">
        <v>1</v>
      </c>
      <c r="G65" s="62">
        <v>2</v>
      </c>
      <c r="H65" s="62">
        <v>6</v>
      </c>
      <c r="I65" s="62">
        <v>8</v>
      </c>
      <c r="J65" s="79">
        <v>6</v>
      </c>
      <c r="K65" s="99"/>
    </row>
    <row r="66" spans="2:11" ht="14.25" hidden="1" customHeight="1" x14ac:dyDescent="0.15">
      <c r="B66" s="91"/>
      <c r="C66" s="92"/>
      <c r="D66" s="81" t="s">
        <v>38</v>
      </c>
      <c r="E66" s="82">
        <v>190</v>
      </c>
      <c r="F66" s="68">
        <v>2</v>
      </c>
      <c r="G66" s="69">
        <v>39</v>
      </c>
      <c r="H66" s="69">
        <v>22</v>
      </c>
      <c r="I66" s="69">
        <v>91</v>
      </c>
      <c r="J66" s="83">
        <v>36</v>
      </c>
      <c r="K66" s="99"/>
    </row>
    <row r="67" spans="2:11" ht="14.25" hidden="1" customHeight="1" x14ac:dyDescent="0.15">
      <c r="B67" s="93"/>
      <c r="C67" s="94"/>
      <c r="D67" s="85" t="s">
        <v>39</v>
      </c>
      <c r="E67" s="86">
        <v>545389</v>
      </c>
      <c r="F67" s="73" t="s">
        <v>40</v>
      </c>
      <c r="G67" s="95" t="s">
        <v>40</v>
      </c>
      <c r="H67" s="74">
        <v>45219</v>
      </c>
      <c r="I67" s="74">
        <v>277393</v>
      </c>
      <c r="J67" s="90">
        <v>117657</v>
      </c>
      <c r="K67" s="99"/>
    </row>
    <row r="68" spans="2:11" s="50" customFormat="1" ht="14.25" customHeight="1" x14ac:dyDescent="0.15">
      <c r="B68" s="264" t="s">
        <v>20</v>
      </c>
      <c r="C68" s="265"/>
      <c r="D68" s="59" t="s">
        <v>37</v>
      </c>
      <c r="E68" s="60">
        <f>SUM(F68:J68)</f>
        <v>118</v>
      </c>
      <c r="F68" s="61">
        <v>16</v>
      </c>
      <c r="G68" s="62">
        <v>31</v>
      </c>
      <c r="H68" s="62">
        <v>23</v>
      </c>
      <c r="I68" s="62">
        <v>23</v>
      </c>
      <c r="J68" s="63">
        <v>25</v>
      </c>
    </row>
    <row r="69" spans="2:11" s="50" customFormat="1" ht="14.25" customHeight="1" x14ac:dyDescent="0.15">
      <c r="B69" s="64"/>
      <c r="C69" s="65"/>
      <c r="D69" s="66" t="s">
        <v>38</v>
      </c>
      <c r="E69" s="67">
        <f>SUM(F69:J69)</f>
        <v>1005</v>
      </c>
      <c r="F69" s="68">
        <v>91</v>
      </c>
      <c r="G69" s="69">
        <v>322</v>
      </c>
      <c r="H69" s="69">
        <v>88</v>
      </c>
      <c r="I69" s="69">
        <v>369</v>
      </c>
      <c r="J69" s="70">
        <v>135</v>
      </c>
    </row>
    <row r="70" spans="2:11" s="50" customFormat="1" ht="14.25" customHeight="1" x14ac:dyDescent="0.15">
      <c r="B70" s="105"/>
      <c r="C70" s="106"/>
      <c r="D70" s="71" t="s">
        <v>39</v>
      </c>
      <c r="E70" s="72">
        <f>SUM(F70:J70)</f>
        <v>3292200</v>
      </c>
      <c r="F70" s="73">
        <v>217700</v>
      </c>
      <c r="G70" s="95">
        <v>1458300</v>
      </c>
      <c r="H70" s="74">
        <v>327000</v>
      </c>
      <c r="I70" s="95">
        <v>732300</v>
      </c>
      <c r="J70" s="96">
        <v>556900</v>
      </c>
    </row>
    <row r="71" spans="2:11" s="50" customFormat="1" ht="14.25" customHeight="1" x14ac:dyDescent="0.15">
      <c r="B71" s="264" t="s">
        <v>21</v>
      </c>
      <c r="C71" s="265"/>
      <c r="D71" s="59" t="s">
        <v>37</v>
      </c>
      <c r="E71" s="60">
        <f>SUM(F71:J71)</f>
        <v>116</v>
      </c>
      <c r="F71" s="61">
        <v>15</v>
      </c>
      <c r="G71" s="62">
        <v>31</v>
      </c>
      <c r="H71" s="62">
        <v>27</v>
      </c>
      <c r="I71" s="62">
        <v>23</v>
      </c>
      <c r="J71" s="63">
        <v>20</v>
      </c>
    </row>
    <row r="72" spans="2:11" s="50" customFormat="1" ht="14.25" customHeight="1" x14ac:dyDescent="0.15">
      <c r="B72" s="64"/>
      <c r="C72" s="65"/>
      <c r="D72" s="66" t="s">
        <v>38</v>
      </c>
      <c r="E72" s="67">
        <f>SUM(F72:J72)</f>
        <v>1002</v>
      </c>
      <c r="F72" s="68">
        <v>91</v>
      </c>
      <c r="G72" s="69">
        <v>386</v>
      </c>
      <c r="H72" s="69">
        <v>135</v>
      </c>
      <c r="I72" s="69">
        <v>243</v>
      </c>
      <c r="J72" s="70">
        <v>147</v>
      </c>
    </row>
    <row r="73" spans="2:11" s="50" customFormat="1" ht="14.25" customHeight="1" x14ac:dyDescent="0.15">
      <c r="B73" s="105"/>
      <c r="C73" s="106"/>
      <c r="D73" s="71" t="s">
        <v>39</v>
      </c>
      <c r="E73" s="72">
        <v>4980645</v>
      </c>
      <c r="F73" s="73">
        <v>474880</v>
      </c>
      <c r="G73" s="95">
        <v>1863533</v>
      </c>
      <c r="H73" s="74">
        <v>533894</v>
      </c>
      <c r="I73" s="95">
        <v>896344</v>
      </c>
      <c r="J73" s="96">
        <f>(E73-SUM(F73:I73))</f>
        <v>1211994</v>
      </c>
    </row>
    <row r="74" spans="2:11" s="50" customFormat="1" ht="14.25" customHeight="1" x14ac:dyDescent="0.15">
      <c r="B74" s="264" t="s">
        <v>22</v>
      </c>
      <c r="C74" s="265"/>
      <c r="D74" s="59" t="s">
        <v>37</v>
      </c>
      <c r="E74" s="60">
        <v>142</v>
      </c>
      <c r="F74" s="61">
        <v>16</v>
      </c>
      <c r="G74" s="62">
        <v>33</v>
      </c>
      <c r="H74" s="62">
        <v>33</v>
      </c>
      <c r="I74" s="62">
        <v>36</v>
      </c>
      <c r="J74" s="63">
        <f>2+22</f>
        <v>24</v>
      </c>
    </row>
    <row r="75" spans="2:11" s="50" customFormat="1" ht="14.25" customHeight="1" x14ac:dyDescent="0.15">
      <c r="B75" s="64"/>
      <c r="C75" s="65"/>
      <c r="D75" s="66" t="s">
        <v>38</v>
      </c>
      <c r="E75" s="67">
        <v>1203</v>
      </c>
      <c r="F75" s="68">
        <v>84</v>
      </c>
      <c r="G75" s="69">
        <v>478</v>
      </c>
      <c r="H75" s="69">
        <v>209</v>
      </c>
      <c r="I75" s="69">
        <v>338</v>
      </c>
      <c r="J75" s="70">
        <f>8+86</f>
        <v>94</v>
      </c>
    </row>
    <row r="76" spans="2:11" s="50" customFormat="1" ht="14.25" customHeight="1" x14ac:dyDescent="0.15">
      <c r="B76" s="105"/>
      <c r="C76" s="106"/>
      <c r="D76" s="71" t="s">
        <v>39</v>
      </c>
      <c r="E76" s="72">
        <v>5620283</v>
      </c>
      <c r="F76" s="73" t="s">
        <v>40</v>
      </c>
      <c r="G76" s="95">
        <v>1882135</v>
      </c>
      <c r="H76" s="74">
        <v>891861</v>
      </c>
      <c r="I76" s="95">
        <v>1889481</v>
      </c>
      <c r="J76" s="75" t="s">
        <v>40</v>
      </c>
    </row>
    <row r="77" spans="2:11" s="50" customFormat="1" ht="14.25" customHeight="1" x14ac:dyDescent="0.15">
      <c r="B77" s="264" t="s">
        <v>134</v>
      </c>
      <c r="C77" s="265"/>
      <c r="D77" s="59" t="s">
        <v>37</v>
      </c>
      <c r="E77" s="60">
        <v>142</v>
      </c>
      <c r="F77" s="61">
        <v>17</v>
      </c>
      <c r="G77" s="62">
        <v>29</v>
      </c>
      <c r="H77" s="62">
        <v>37</v>
      </c>
      <c r="I77" s="62">
        <v>31</v>
      </c>
      <c r="J77" s="63">
        <f>2+26</f>
        <v>28</v>
      </c>
    </row>
    <row r="78" spans="2:11" s="50" customFormat="1" ht="14.25" customHeight="1" x14ac:dyDescent="0.15">
      <c r="B78" s="64"/>
      <c r="C78" s="65"/>
      <c r="D78" s="66" t="s">
        <v>38</v>
      </c>
      <c r="E78" s="67">
        <v>1349</v>
      </c>
      <c r="F78" s="68">
        <v>147</v>
      </c>
      <c r="G78" s="69">
        <v>326</v>
      </c>
      <c r="H78" s="69">
        <v>267</v>
      </c>
      <c r="I78" s="69">
        <v>375</v>
      </c>
      <c r="J78" s="70">
        <f>6+228</f>
        <v>234</v>
      </c>
    </row>
    <row r="79" spans="2:11" s="50" customFormat="1" ht="14.25" customHeight="1" x14ac:dyDescent="0.15">
      <c r="B79" s="105"/>
      <c r="C79" s="106"/>
      <c r="D79" s="71" t="s">
        <v>39</v>
      </c>
      <c r="E79" s="72">
        <v>5860977</v>
      </c>
      <c r="F79" s="73">
        <v>1076589</v>
      </c>
      <c r="G79" s="95">
        <v>1239458</v>
      </c>
      <c r="H79" s="74">
        <v>1224271</v>
      </c>
      <c r="I79" s="95">
        <v>1504549</v>
      </c>
      <c r="J79" s="75" t="s">
        <v>40</v>
      </c>
    </row>
    <row r="80" spans="2:11" s="50" customFormat="1" ht="5.0999999999999996" customHeight="1" x14ac:dyDescent="0.15">
      <c r="C80" s="248"/>
      <c r="D80" s="249"/>
      <c r="E80" s="250"/>
      <c r="F80" s="251"/>
      <c r="G80" s="251"/>
      <c r="H80" s="250"/>
      <c r="I80" s="251"/>
      <c r="J80" s="251"/>
    </row>
    <row r="81" spans="2:11" x14ac:dyDescent="0.15">
      <c r="B81" s="99"/>
      <c r="C81" s="107"/>
      <c r="D81" s="107"/>
      <c r="E81" s="50"/>
      <c r="F81" s="50"/>
      <c r="G81" s="50"/>
      <c r="H81" s="50"/>
      <c r="I81" s="50"/>
      <c r="J81" s="108"/>
      <c r="K81" s="49" t="s">
        <v>26</v>
      </c>
    </row>
    <row r="82" spans="2:11" ht="12" customHeight="1" x14ac:dyDescent="0.15">
      <c r="B82" s="266" t="s">
        <v>27</v>
      </c>
      <c r="C82" s="267"/>
      <c r="D82" s="272" t="s">
        <v>28</v>
      </c>
      <c r="E82" s="275" t="s">
        <v>6</v>
      </c>
      <c r="F82" s="290"/>
      <c r="G82" s="290"/>
      <c r="H82" s="290"/>
      <c r="I82" s="290"/>
      <c r="J82" s="290"/>
      <c r="K82" s="291"/>
    </row>
    <row r="83" spans="2:11" ht="12" customHeight="1" x14ac:dyDescent="0.15">
      <c r="B83" s="268"/>
      <c r="C83" s="269"/>
      <c r="D83" s="273"/>
      <c r="E83" s="278" t="s">
        <v>45</v>
      </c>
      <c r="F83" s="292" t="s">
        <v>46</v>
      </c>
      <c r="G83" s="55" t="s">
        <v>47</v>
      </c>
      <c r="H83" s="283" t="s">
        <v>31</v>
      </c>
      <c r="I83" s="286" t="s">
        <v>48</v>
      </c>
      <c r="J83" s="55" t="s">
        <v>49</v>
      </c>
      <c r="K83" s="287" t="s">
        <v>34</v>
      </c>
    </row>
    <row r="84" spans="2:11" ht="12" customHeight="1" x14ac:dyDescent="0.15">
      <c r="B84" s="268"/>
      <c r="C84" s="269"/>
      <c r="D84" s="273"/>
      <c r="E84" s="278"/>
      <c r="F84" s="293"/>
      <c r="G84" s="56" t="s">
        <v>50</v>
      </c>
      <c r="H84" s="284"/>
      <c r="I84" s="295"/>
      <c r="J84" s="56" t="s">
        <v>51</v>
      </c>
      <c r="K84" s="288"/>
    </row>
    <row r="85" spans="2:11" ht="12" customHeight="1" x14ac:dyDescent="0.15">
      <c r="B85" s="270"/>
      <c r="C85" s="271"/>
      <c r="D85" s="274"/>
      <c r="E85" s="279"/>
      <c r="F85" s="294"/>
      <c r="G85" s="58" t="s">
        <v>52</v>
      </c>
      <c r="H85" s="285"/>
      <c r="I85" s="296"/>
      <c r="J85" s="58" t="s">
        <v>53</v>
      </c>
      <c r="K85" s="289"/>
    </row>
    <row r="86" spans="2:11" ht="15" hidden="1" customHeight="1" x14ac:dyDescent="0.15">
      <c r="B86" s="264" t="s">
        <v>16</v>
      </c>
      <c r="C86" s="265"/>
      <c r="D86" s="59" t="s">
        <v>37</v>
      </c>
      <c r="E86" s="60">
        <f t="shared" ref="E86:K87" si="5">+E89+E92+E95+E98</f>
        <v>1069</v>
      </c>
      <c r="F86" s="61">
        <f t="shared" si="5"/>
        <v>6</v>
      </c>
      <c r="G86" s="62">
        <f t="shared" si="5"/>
        <v>127</v>
      </c>
      <c r="H86" s="62">
        <f t="shared" si="5"/>
        <v>366</v>
      </c>
      <c r="I86" s="62">
        <f t="shared" si="5"/>
        <v>84</v>
      </c>
      <c r="J86" s="109">
        <f t="shared" si="5"/>
        <v>123</v>
      </c>
      <c r="K86" s="63">
        <f t="shared" si="5"/>
        <v>363</v>
      </c>
    </row>
    <row r="87" spans="2:11" ht="15" hidden="1" customHeight="1" x14ac:dyDescent="0.15">
      <c r="B87" s="64"/>
      <c r="C87" s="65"/>
      <c r="D87" s="66" t="s">
        <v>38</v>
      </c>
      <c r="E87" s="67">
        <f t="shared" si="5"/>
        <v>5377</v>
      </c>
      <c r="F87" s="68">
        <f t="shared" si="5"/>
        <v>487</v>
      </c>
      <c r="G87" s="69">
        <f t="shared" si="5"/>
        <v>380</v>
      </c>
      <c r="H87" s="69">
        <f t="shared" si="5"/>
        <v>1992</v>
      </c>
      <c r="I87" s="69">
        <f t="shared" si="5"/>
        <v>492</v>
      </c>
      <c r="J87" s="110">
        <f t="shared" si="5"/>
        <v>363</v>
      </c>
      <c r="K87" s="70">
        <f t="shared" si="5"/>
        <v>1663</v>
      </c>
    </row>
    <row r="88" spans="2:11" ht="15" hidden="1" customHeight="1" x14ac:dyDescent="0.15">
      <c r="B88" s="64"/>
      <c r="C88" s="65"/>
      <c r="D88" s="71" t="s">
        <v>39</v>
      </c>
      <c r="E88" s="72">
        <f>+E91+E94+E97+E100</f>
        <v>8835717</v>
      </c>
      <c r="F88" s="73" t="s">
        <v>40</v>
      </c>
      <c r="G88" s="95" t="s">
        <v>40</v>
      </c>
      <c r="H88" s="74">
        <f>+H91+H94+H97+H100</f>
        <v>2885586</v>
      </c>
      <c r="I88" s="74">
        <f>+I91+I94+I97+I100</f>
        <v>1135282</v>
      </c>
      <c r="J88" s="95">
        <f>+J91+J94+J97+J100</f>
        <v>530566</v>
      </c>
      <c r="K88" s="96">
        <f>+K91+K94+K97+K100</f>
        <v>2629307</v>
      </c>
    </row>
    <row r="89" spans="2:11" hidden="1" x14ac:dyDescent="0.15">
      <c r="B89" s="64"/>
      <c r="C89" s="76" t="s">
        <v>41</v>
      </c>
      <c r="D89" s="77" t="s">
        <v>37</v>
      </c>
      <c r="E89" s="60">
        <v>402</v>
      </c>
      <c r="F89" s="61">
        <v>2</v>
      </c>
      <c r="G89" s="62">
        <v>49</v>
      </c>
      <c r="H89" s="62">
        <v>142</v>
      </c>
      <c r="I89" s="62">
        <v>20</v>
      </c>
      <c r="J89" s="109">
        <v>50</v>
      </c>
      <c r="K89" s="63">
        <v>139</v>
      </c>
    </row>
    <row r="90" spans="2:11" hidden="1" x14ac:dyDescent="0.15">
      <c r="B90" s="64"/>
      <c r="C90" s="80"/>
      <c r="D90" s="81" t="s">
        <v>38</v>
      </c>
      <c r="E90" s="67">
        <v>1637</v>
      </c>
      <c r="F90" s="68">
        <v>4</v>
      </c>
      <c r="G90" s="69">
        <v>143</v>
      </c>
      <c r="H90" s="69">
        <v>654</v>
      </c>
      <c r="I90" s="69">
        <v>93</v>
      </c>
      <c r="J90" s="110">
        <v>140</v>
      </c>
      <c r="K90" s="70">
        <v>603</v>
      </c>
    </row>
    <row r="91" spans="2:11" hidden="1" x14ac:dyDescent="0.15">
      <c r="B91" s="64"/>
      <c r="C91" s="84"/>
      <c r="D91" s="85" t="s">
        <v>39</v>
      </c>
      <c r="E91" s="72">
        <v>2596601</v>
      </c>
      <c r="F91" s="73" t="s">
        <v>40</v>
      </c>
      <c r="G91" s="95" t="s">
        <v>40</v>
      </c>
      <c r="H91" s="74">
        <v>1056631</v>
      </c>
      <c r="I91" s="74">
        <v>179037</v>
      </c>
      <c r="J91" s="95">
        <v>188840</v>
      </c>
      <c r="K91" s="96">
        <v>918976</v>
      </c>
    </row>
    <row r="92" spans="2:11" hidden="1" x14ac:dyDescent="0.15">
      <c r="B92" s="88"/>
      <c r="C92" s="76" t="s">
        <v>42</v>
      </c>
      <c r="D92" s="77" t="s">
        <v>37</v>
      </c>
      <c r="E92" s="60">
        <v>322</v>
      </c>
      <c r="F92" s="61">
        <v>1</v>
      </c>
      <c r="G92" s="62">
        <v>41</v>
      </c>
      <c r="H92" s="62">
        <v>100</v>
      </c>
      <c r="I92" s="62">
        <v>28</v>
      </c>
      <c r="J92" s="109">
        <v>35</v>
      </c>
      <c r="K92" s="63">
        <v>117</v>
      </c>
    </row>
    <row r="93" spans="2:11" hidden="1" x14ac:dyDescent="0.15">
      <c r="B93" s="88"/>
      <c r="C93" s="80"/>
      <c r="D93" s="81" t="s">
        <v>38</v>
      </c>
      <c r="E93" s="67">
        <v>1566</v>
      </c>
      <c r="F93" s="68">
        <v>67</v>
      </c>
      <c r="G93" s="69">
        <v>116</v>
      </c>
      <c r="H93" s="69">
        <v>535</v>
      </c>
      <c r="I93" s="69">
        <v>196</v>
      </c>
      <c r="J93" s="110">
        <v>109</v>
      </c>
      <c r="K93" s="70">
        <v>543</v>
      </c>
    </row>
    <row r="94" spans="2:11" hidden="1" x14ac:dyDescent="0.15">
      <c r="B94" s="88"/>
      <c r="C94" s="84"/>
      <c r="D94" s="85" t="s">
        <v>39</v>
      </c>
      <c r="E94" s="72">
        <v>2499887</v>
      </c>
      <c r="F94" s="73" t="s">
        <v>40</v>
      </c>
      <c r="G94" s="95" t="s">
        <v>40</v>
      </c>
      <c r="H94" s="74">
        <v>679505</v>
      </c>
      <c r="I94" s="74">
        <v>455813</v>
      </c>
      <c r="J94" s="95">
        <v>176634</v>
      </c>
      <c r="K94" s="96">
        <v>831558</v>
      </c>
    </row>
    <row r="95" spans="2:11" hidden="1" x14ac:dyDescent="0.15">
      <c r="B95" s="88"/>
      <c r="C95" s="76" t="s">
        <v>43</v>
      </c>
      <c r="D95" s="77" t="s">
        <v>37</v>
      </c>
      <c r="E95" s="60">
        <v>247</v>
      </c>
      <c r="F95" s="61">
        <v>1</v>
      </c>
      <c r="G95" s="62">
        <v>30</v>
      </c>
      <c r="H95" s="62">
        <v>92</v>
      </c>
      <c r="I95" s="62">
        <v>23</v>
      </c>
      <c r="J95" s="109">
        <v>24</v>
      </c>
      <c r="K95" s="63">
        <v>77</v>
      </c>
    </row>
    <row r="96" spans="2:11" hidden="1" x14ac:dyDescent="0.15">
      <c r="B96" s="88"/>
      <c r="C96" s="80"/>
      <c r="D96" s="81" t="s">
        <v>38</v>
      </c>
      <c r="E96" s="67">
        <v>1511</v>
      </c>
      <c r="F96" s="68">
        <v>178</v>
      </c>
      <c r="G96" s="69">
        <v>109</v>
      </c>
      <c r="H96" s="69">
        <v>647</v>
      </c>
      <c r="I96" s="69">
        <v>128</v>
      </c>
      <c r="J96" s="110">
        <v>81</v>
      </c>
      <c r="K96" s="70">
        <v>368</v>
      </c>
    </row>
    <row r="97" spans="2:11" hidden="1" x14ac:dyDescent="0.15">
      <c r="B97" s="88"/>
      <c r="C97" s="84"/>
      <c r="D97" s="85" t="s">
        <v>39</v>
      </c>
      <c r="E97" s="72">
        <v>2471894</v>
      </c>
      <c r="F97" s="73" t="s">
        <v>40</v>
      </c>
      <c r="G97" s="95" t="s">
        <v>40</v>
      </c>
      <c r="H97" s="74">
        <v>846476</v>
      </c>
      <c r="I97" s="74">
        <v>287758</v>
      </c>
      <c r="J97" s="95">
        <v>138090</v>
      </c>
      <c r="K97" s="96">
        <v>622218</v>
      </c>
    </row>
    <row r="98" spans="2:11" hidden="1" x14ac:dyDescent="0.15">
      <c r="B98" s="88"/>
      <c r="C98" s="80" t="s">
        <v>44</v>
      </c>
      <c r="D98" s="77" t="s">
        <v>37</v>
      </c>
      <c r="E98" s="60">
        <v>98</v>
      </c>
      <c r="F98" s="61">
        <v>2</v>
      </c>
      <c r="G98" s="62">
        <v>7</v>
      </c>
      <c r="H98" s="62">
        <v>32</v>
      </c>
      <c r="I98" s="62">
        <v>13</v>
      </c>
      <c r="J98" s="109">
        <v>14</v>
      </c>
      <c r="K98" s="63">
        <v>30</v>
      </c>
    </row>
    <row r="99" spans="2:11" hidden="1" x14ac:dyDescent="0.15">
      <c r="B99" s="91"/>
      <c r="C99" s="92"/>
      <c r="D99" s="81" t="s">
        <v>38</v>
      </c>
      <c r="E99" s="67">
        <v>663</v>
      </c>
      <c r="F99" s="68">
        <v>238</v>
      </c>
      <c r="G99" s="69">
        <v>12</v>
      </c>
      <c r="H99" s="69">
        <v>156</v>
      </c>
      <c r="I99" s="69">
        <v>75</v>
      </c>
      <c r="J99" s="110">
        <v>33</v>
      </c>
      <c r="K99" s="70">
        <v>149</v>
      </c>
    </row>
    <row r="100" spans="2:11" hidden="1" x14ac:dyDescent="0.15">
      <c r="B100" s="93"/>
      <c r="C100" s="94"/>
      <c r="D100" s="85" t="s">
        <v>39</v>
      </c>
      <c r="E100" s="72">
        <v>1267335</v>
      </c>
      <c r="F100" s="73" t="s">
        <v>40</v>
      </c>
      <c r="G100" s="95" t="s">
        <v>40</v>
      </c>
      <c r="H100" s="74">
        <v>302974</v>
      </c>
      <c r="I100" s="74">
        <v>212674</v>
      </c>
      <c r="J100" s="95">
        <v>27002</v>
      </c>
      <c r="K100" s="96">
        <v>256555</v>
      </c>
    </row>
    <row r="101" spans="2:11" ht="14.25" customHeight="1" x14ac:dyDescent="0.15">
      <c r="B101" s="264" t="s">
        <v>17</v>
      </c>
      <c r="C101" s="265"/>
      <c r="D101" s="59" t="s">
        <v>37</v>
      </c>
      <c r="E101" s="60">
        <f t="shared" ref="E101:K102" si="6">+E104+E107+E110+E113</f>
        <v>1007</v>
      </c>
      <c r="F101" s="61">
        <f t="shared" si="6"/>
        <v>5</v>
      </c>
      <c r="G101" s="62">
        <f t="shared" si="6"/>
        <v>125</v>
      </c>
      <c r="H101" s="62">
        <f t="shared" si="6"/>
        <v>371</v>
      </c>
      <c r="I101" s="62">
        <f t="shared" si="6"/>
        <v>82</v>
      </c>
      <c r="J101" s="109">
        <f t="shared" si="6"/>
        <v>103</v>
      </c>
      <c r="K101" s="63">
        <f t="shared" si="6"/>
        <v>321</v>
      </c>
    </row>
    <row r="102" spans="2:11" ht="14.25" customHeight="1" x14ac:dyDescent="0.15">
      <c r="B102" s="64"/>
      <c r="C102" s="65"/>
      <c r="D102" s="66" t="s">
        <v>38</v>
      </c>
      <c r="E102" s="67">
        <f t="shared" si="6"/>
        <v>5449</v>
      </c>
      <c r="F102" s="68">
        <f t="shared" si="6"/>
        <v>298</v>
      </c>
      <c r="G102" s="69">
        <f t="shared" si="6"/>
        <v>383</v>
      </c>
      <c r="H102" s="69">
        <f t="shared" si="6"/>
        <v>2397</v>
      </c>
      <c r="I102" s="69">
        <f t="shared" si="6"/>
        <v>476</v>
      </c>
      <c r="J102" s="110">
        <f t="shared" si="6"/>
        <v>345</v>
      </c>
      <c r="K102" s="70">
        <f t="shared" si="6"/>
        <v>1550</v>
      </c>
    </row>
    <row r="103" spans="2:11" ht="14.25" customHeight="1" x14ac:dyDescent="0.15">
      <c r="B103" s="64"/>
      <c r="C103" s="65"/>
      <c r="D103" s="71" t="s">
        <v>39</v>
      </c>
      <c r="E103" s="72">
        <f>+E106+E109+E112+E115</f>
        <v>8344045</v>
      </c>
      <c r="F103" s="73" t="s">
        <v>40</v>
      </c>
      <c r="G103" s="74">
        <f>+G106+G109+G112+G115</f>
        <v>489796</v>
      </c>
      <c r="H103" s="74">
        <f>+H106+H109+H112+H115</f>
        <v>3352603</v>
      </c>
      <c r="I103" s="74">
        <f>+I106+I109+I112+I115</f>
        <v>1105964</v>
      </c>
      <c r="J103" s="95" t="s">
        <v>40</v>
      </c>
      <c r="K103" s="96">
        <f>+K106+K109+K112+K115</f>
        <v>2268585</v>
      </c>
    </row>
    <row r="104" spans="2:11" ht="14.25" hidden="1" customHeight="1" x14ac:dyDescent="0.15">
      <c r="B104" s="64"/>
      <c r="C104" s="76" t="s">
        <v>41</v>
      </c>
      <c r="D104" s="77" t="s">
        <v>37</v>
      </c>
      <c r="E104" s="60">
        <v>378</v>
      </c>
      <c r="F104" s="61">
        <v>2</v>
      </c>
      <c r="G104" s="62">
        <v>47</v>
      </c>
      <c r="H104" s="62">
        <v>145</v>
      </c>
      <c r="I104" s="62">
        <v>20</v>
      </c>
      <c r="J104" s="109">
        <v>37</v>
      </c>
      <c r="K104" s="63">
        <v>127</v>
      </c>
    </row>
    <row r="105" spans="2:11" ht="14.25" hidden="1" customHeight="1" x14ac:dyDescent="0.15">
      <c r="B105" s="64"/>
      <c r="C105" s="80"/>
      <c r="D105" s="81" t="s">
        <v>38</v>
      </c>
      <c r="E105" s="67">
        <v>1661</v>
      </c>
      <c r="F105" s="68">
        <v>15</v>
      </c>
      <c r="G105" s="69">
        <v>146</v>
      </c>
      <c r="H105" s="69">
        <v>714</v>
      </c>
      <c r="I105" s="69">
        <v>96</v>
      </c>
      <c r="J105" s="110">
        <v>92</v>
      </c>
      <c r="K105" s="70">
        <v>598</v>
      </c>
    </row>
    <row r="106" spans="2:11" ht="14.25" hidden="1" customHeight="1" x14ac:dyDescent="0.15">
      <c r="B106" s="64"/>
      <c r="C106" s="84"/>
      <c r="D106" s="85" t="s">
        <v>39</v>
      </c>
      <c r="E106" s="72">
        <v>2131358</v>
      </c>
      <c r="F106" s="73" t="s">
        <v>40</v>
      </c>
      <c r="G106" s="74">
        <v>195712</v>
      </c>
      <c r="H106" s="74">
        <v>936245</v>
      </c>
      <c r="I106" s="74">
        <v>155719</v>
      </c>
      <c r="J106" s="95" t="s">
        <v>40</v>
      </c>
      <c r="K106" s="96">
        <v>690891</v>
      </c>
    </row>
    <row r="107" spans="2:11" ht="14.25" hidden="1" customHeight="1" x14ac:dyDescent="0.15">
      <c r="B107" s="88"/>
      <c r="C107" s="76" t="s">
        <v>42</v>
      </c>
      <c r="D107" s="77" t="s">
        <v>37</v>
      </c>
      <c r="E107" s="60">
        <f>SUM(F107:K107)</f>
        <v>312</v>
      </c>
      <c r="F107" s="61">
        <v>0</v>
      </c>
      <c r="G107" s="62">
        <v>42</v>
      </c>
      <c r="H107" s="62">
        <v>107</v>
      </c>
      <c r="I107" s="62">
        <v>26</v>
      </c>
      <c r="J107" s="109">
        <v>39</v>
      </c>
      <c r="K107" s="63">
        <v>98</v>
      </c>
    </row>
    <row r="108" spans="2:11" ht="14.25" hidden="1" customHeight="1" x14ac:dyDescent="0.15">
      <c r="B108" s="88"/>
      <c r="C108" s="80"/>
      <c r="D108" s="81" t="s">
        <v>38</v>
      </c>
      <c r="E108" s="67">
        <f>SUM(F108:K108)</f>
        <v>1616</v>
      </c>
      <c r="F108" s="68">
        <v>0</v>
      </c>
      <c r="G108" s="69">
        <v>126</v>
      </c>
      <c r="H108" s="69">
        <v>747</v>
      </c>
      <c r="I108" s="69">
        <v>149</v>
      </c>
      <c r="J108" s="110">
        <v>171</v>
      </c>
      <c r="K108" s="70">
        <v>423</v>
      </c>
    </row>
    <row r="109" spans="2:11" ht="14.25" hidden="1" customHeight="1" x14ac:dyDescent="0.15">
      <c r="B109" s="88"/>
      <c r="C109" s="84"/>
      <c r="D109" s="85" t="s">
        <v>39</v>
      </c>
      <c r="E109" s="72">
        <f>SUM(F109:K109)</f>
        <v>2585263</v>
      </c>
      <c r="F109" s="89">
        <v>0</v>
      </c>
      <c r="G109" s="74">
        <v>142311</v>
      </c>
      <c r="H109" s="74">
        <v>989676</v>
      </c>
      <c r="I109" s="74">
        <v>331561</v>
      </c>
      <c r="J109" s="95">
        <v>329192</v>
      </c>
      <c r="K109" s="96">
        <v>792523</v>
      </c>
    </row>
    <row r="110" spans="2:11" ht="14.25" hidden="1" customHeight="1" x14ac:dyDescent="0.15">
      <c r="B110" s="88"/>
      <c r="C110" s="76" t="s">
        <v>43</v>
      </c>
      <c r="D110" s="77" t="s">
        <v>37</v>
      </c>
      <c r="E110" s="60">
        <f>SUM(F110:K110)</f>
        <v>223</v>
      </c>
      <c r="F110" s="61">
        <v>2</v>
      </c>
      <c r="G110" s="62">
        <v>27</v>
      </c>
      <c r="H110" s="62">
        <v>86</v>
      </c>
      <c r="I110" s="62">
        <v>22</v>
      </c>
      <c r="J110" s="109">
        <v>16</v>
      </c>
      <c r="K110" s="63">
        <v>70</v>
      </c>
    </row>
    <row r="111" spans="2:11" ht="14.25" hidden="1" customHeight="1" x14ac:dyDescent="0.15">
      <c r="B111" s="88"/>
      <c r="C111" s="80"/>
      <c r="D111" s="81" t="s">
        <v>38</v>
      </c>
      <c r="E111" s="67">
        <f>SUM(F111:K111)</f>
        <v>1548</v>
      </c>
      <c r="F111" s="68">
        <v>279</v>
      </c>
      <c r="G111" s="69">
        <v>83</v>
      </c>
      <c r="H111" s="69">
        <v>600</v>
      </c>
      <c r="I111" s="69">
        <v>138</v>
      </c>
      <c r="J111" s="110">
        <v>59</v>
      </c>
      <c r="K111" s="70">
        <v>389</v>
      </c>
    </row>
    <row r="112" spans="2:11" ht="14.25" hidden="1" customHeight="1" x14ac:dyDescent="0.15">
      <c r="B112" s="88"/>
      <c r="C112" s="84"/>
      <c r="D112" s="85" t="s">
        <v>39</v>
      </c>
      <c r="E112" s="72">
        <v>2178030</v>
      </c>
      <c r="F112" s="73" t="s">
        <v>40</v>
      </c>
      <c r="G112" s="74">
        <v>120853</v>
      </c>
      <c r="H112" s="74">
        <v>556698</v>
      </c>
      <c r="I112" s="74">
        <v>354687</v>
      </c>
      <c r="J112" s="95" t="s">
        <v>40</v>
      </c>
      <c r="K112" s="96">
        <v>529483</v>
      </c>
    </row>
    <row r="113" spans="2:11" ht="14.25" hidden="1" customHeight="1" x14ac:dyDescent="0.15">
      <c r="B113" s="88"/>
      <c r="C113" s="80" t="s">
        <v>44</v>
      </c>
      <c r="D113" s="77" t="s">
        <v>37</v>
      </c>
      <c r="E113" s="60">
        <v>94</v>
      </c>
      <c r="F113" s="61">
        <v>1</v>
      </c>
      <c r="G113" s="62">
        <v>9</v>
      </c>
      <c r="H113" s="62">
        <v>33</v>
      </c>
      <c r="I113" s="62">
        <v>14</v>
      </c>
      <c r="J113" s="109">
        <v>11</v>
      </c>
      <c r="K113" s="63">
        <v>26</v>
      </c>
    </row>
    <row r="114" spans="2:11" ht="14.25" hidden="1" customHeight="1" x14ac:dyDescent="0.15">
      <c r="B114" s="91"/>
      <c r="C114" s="92"/>
      <c r="D114" s="81" t="s">
        <v>38</v>
      </c>
      <c r="E114" s="67">
        <v>624</v>
      </c>
      <c r="F114" s="68">
        <v>4</v>
      </c>
      <c r="G114" s="69">
        <v>28</v>
      </c>
      <c r="H114" s="69">
        <v>336</v>
      </c>
      <c r="I114" s="69">
        <v>93</v>
      </c>
      <c r="J114" s="110">
        <v>23</v>
      </c>
      <c r="K114" s="70">
        <v>140</v>
      </c>
    </row>
    <row r="115" spans="2:11" ht="14.25" hidden="1" customHeight="1" x14ac:dyDescent="0.15">
      <c r="B115" s="93"/>
      <c r="C115" s="94"/>
      <c r="D115" s="85" t="s">
        <v>39</v>
      </c>
      <c r="E115" s="72">
        <v>1449394</v>
      </c>
      <c r="F115" s="73" t="s">
        <v>40</v>
      </c>
      <c r="G115" s="74">
        <v>30920</v>
      </c>
      <c r="H115" s="74">
        <v>869984</v>
      </c>
      <c r="I115" s="74">
        <v>263997</v>
      </c>
      <c r="J115" s="95" t="s">
        <v>40</v>
      </c>
      <c r="K115" s="96">
        <v>255688</v>
      </c>
    </row>
    <row r="116" spans="2:11" ht="14.25" customHeight="1" x14ac:dyDescent="0.15">
      <c r="B116" s="264" t="s">
        <v>18</v>
      </c>
      <c r="C116" s="265"/>
      <c r="D116" s="59" t="s">
        <v>37</v>
      </c>
      <c r="E116" s="60">
        <f t="shared" ref="E116:K117" si="7">+E119+E122+E125+E128</f>
        <v>970</v>
      </c>
      <c r="F116" s="61">
        <f t="shared" si="7"/>
        <v>7</v>
      </c>
      <c r="G116" s="62">
        <f t="shared" si="7"/>
        <v>120</v>
      </c>
      <c r="H116" s="62">
        <f t="shared" si="7"/>
        <v>343</v>
      </c>
      <c r="I116" s="62">
        <f t="shared" si="7"/>
        <v>80</v>
      </c>
      <c r="J116" s="109">
        <f t="shared" si="7"/>
        <v>107</v>
      </c>
      <c r="K116" s="63">
        <f t="shared" si="7"/>
        <v>313</v>
      </c>
    </row>
    <row r="117" spans="2:11" ht="14.25" customHeight="1" x14ac:dyDescent="0.15">
      <c r="B117" s="64"/>
      <c r="C117" s="65"/>
      <c r="D117" s="66" t="s">
        <v>38</v>
      </c>
      <c r="E117" s="67">
        <f t="shared" si="7"/>
        <v>5233</v>
      </c>
      <c r="F117" s="68">
        <f t="shared" si="7"/>
        <v>311</v>
      </c>
      <c r="G117" s="69">
        <f t="shared" si="7"/>
        <v>326</v>
      </c>
      <c r="H117" s="69">
        <f t="shared" si="7"/>
        <v>1842</v>
      </c>
      <c r="I117" s="69">
        <f t="shared" si="7"/>
        <v>473</v>
      </c>
      <c r="J117" s="110">
        <f t="shared" si="7"/>
        <v>300</v>
      </c>
      <c r="K117" s="70">
        <f t="shared" si="7"/>
        <v>1490</v>
      </c>
    </row>
    <row r="118" spans="2:11" ht="14.25" customHeight="1" x14ac:dyDescent="0.15">
      <c r="B118" s="64"/>
      <c r="C118" s="65"/>
      <c r="D118" s="71" t="s">
        <v>39</v>
      </c>
      <c r="E118" s="72">
        <f>+E121+E124+E127+E130</f>
        <v>8042509</v>
      </c>
      <c r="F118" s="73" t="s">
        <v>40</v>
      </c>
      <c r="G118" s="95" t="s">
        <v>40</v>
      </c>
      <c r="H118" s="74">
        <f>+H121+H124+H127+H130</f>
        <v>3375393</v>
      </c>
      <c r="I118" s="95" t="s">
        <v>40</v>
      </c>
      <c r="J118" s="95">
        <f>+J121+J124+J127+J130</f>
        <v>346837</v>
      </c>
      <c r="K118" s="96">
        <f>+K121+K124+K127+K130</f>
        <v>2341804</v>
      </c>
    </row>
    <row r="119" spans="2:11" ht="14.25" hidden="1" customHeight="1" x14ac:dyDescent="0.15">
      <c r="B119" s="64"/>
      <c r="C119" s="76" t="s">
        <v>41</v>
      </c>
      <c r="D119" s="77" t="s">
        <v>37</v>
      </c>
      <c r="E119" s="60">
        <v>345</v>
      </c>
      <c r="F119" s="61">
        <v>3</v>
      </c>
      <c r="G119" s="62">
        <v>44</v>
      </c>
      <c r="H119" s="62">
        <v>125</v>
      </c>
      <c r="I119" s="62">
        <v>19</v>
      </c>
      <c r="J119" s="109">
        <v>39</v>
      </c>
      <c r="K119" s="63">
        <v>115</v>
      </c>
    </row>
    <row r="120" spans="2:11" ht="14.25" hidden="1" customHeight="1" x14ac:dyDescent="0.15">
      <c r="B120" s="64"/>
      <c r="C120" s="80"/>
      <c r="D120" s="81" t="s">
        <v>38</v>
      </c>
      <c r="E120" s="67">
        <v>1506</v>
      </c>
      <c r="F120" s="68">
        <v>23</v>
      </c>
      <c r="G120" s="69">
        <v>125</v>
      </c>
      <c r="H120" s="69">
        <v>665</v>
      </c>
      <c r="I120" s="69">
        <v>87</v>
      </c>
      <c r="J120" s="110">
        <v>100</v>
      </c>
      <c r="K120" s="70">
        <v>506</v>
      </c>
    </row>
    <row r="121" spans="2:11" ht="14.25" hidden="1" customHeight="1" x14ac:dyDescent="0.15">
      <c r="B121" s="64"/>
      <c r="C121" s="84"/>
      <c r="D121" s="85" t="s">
        <v>39</v>
      </c>
      <c r="E121" s="72">
        <f>SUM(F121:K121)</f>
        <v>1945274</v>
      </c>
      <c r="F121" s="89">
        <v>21510</v>
      </c>
      <c r="G121" s="74">
        <v>178824</v>
      </c>
      <c r="H121" s="74">
        <v>863869</v>
      </c>
      <c r="I121" s="74">
        <v>146243</v>
      </c>
      <c r="J121" s="95">
        <v>106427</v>
      </c>
      <c r="K121" s="96">
        <v>628401</v>
      </c>
    </row>
    <row r="122" spans="2:11" ht="14.25" hidden="1" customHeight="1" x14ac:dyDescent="0.15">
      <c r="B122" s="88"/>
      <c r="C122" s="76" t="s">
        <v>42</v>
      </c>
      <c r="D122" s="77" t="s">
        <v>37</v>
      </c>
      <c r="E122" s="60">
        <v>310</v>
      </c>
      <c r="F122" s="61">
        <v>1</v>
      </c>
      <c r="G122" s="62">
        <v>42</v>
      </c>
      <c r="H122" s="62">
        <v>102</v>
      </c>
      <c r="I122" s="62">
        <v>26</v>
      </c>
      <c r="J122" s="109">
        <v>35</v>
      </c>
      <c r="K122" s="63">
        <v>104</v>
      </c>
    </row>
    <row r="123" spans="2:11" ht="14.25" hidden="1" customHeight="1" x14ac:dyDescent="0.15">
      <c r="B123" s="88"/>
      <c r="C123" s="80"/>
      <c r="D123" s="81" t="s">
        <v>38</v>
      </c>
      <c r="E123" s="67">
        <v>1623</v>
      </c>
      <c r="F123" s="68">
        <v>4</v>
      </c>
      <c r="G123" s="69">
        <v>96</v>
      </c>
      <c r="H123" s="69">
        <v>256</v>
      </c>
      <c r="I123" s="69">
        <v>177</v>
      </c>
      <c r="J123" s="110">
        <v>107</v>
      </c>
      <c r="K123" s="70">
        <v>492</v>
      </c>
    </row>
    <row r="124" spans="2:11" ht="14.25" hidden="1" customHeight="1" x14ac:dyDescent="0.15">
      <c r="B124" s="88"/>
      <c r="C124" s="84"/>
      <c r="D124" s="85" t="s">
        <v>39</v>
      </c>
      <c r="E124" s="72">
        <v>2505733</v>
      </c>
      <c r="F124" s="73" t="s">
        <v>40</v>
      </c>
      <c r="G124" s="74">
        <v>91090</v>
      </c>
      <c r="H124" s="74">
        <v>954211</v>
      </c>
      <c r="I124" s="95" t="s">
        <v>40</v>
      </c>
      <c r="J124" s="95">
        <v>138886</v>
      </c>
      <c r="K124" s="96">
        <v>942781</v>
      </c>
    </row>
    <row r="125" spans="2:11" ht="14.25" hidden="1" customHeight="1" x14ac:dyDescent="0.15">
      <c r="B125" s="88"/>
      <c r="C125" s="76" t="s">
        <v>43</v>
      </c>
      <c r="D125" s="77" t="s">
        <v>37</v>
      </c>
      <c r="E125" s="60">
        <v>226</v>
      </c>
      <c r="F125" s="61">
        <v>2</v>
      </c>
      <c r="G125" s="62">
        <v>26</v>
      </c>
      <c r="H125" s="62">
        <v>85</v>
      </c>
      <c r="I125" s="62">
        <v>22</v>
      </c>
      <c r="J125" s="109">
        <v>22</v>
      </c>
      <c r="K125" s="63">
        <v>69</v>
      </c>
    </row>
    <row r="126" spans="2:11" ht="14.25" hidden="1" customHeight="1" x14ac:dyDescent="0.15">
      <c r="B126" s="88"/>
      <c r="C126" s="80"/>
      <c r="D126" s="81" t="s">
        <v>38</v>
      </c>
      <c r="E126" s="67">
        <v>1515</v>
      </c>
      <c r="F126" s="68">
        <v>280</v>
      </c>
      <c r="G126" s="69">
        <v>72</v>
      </c>
      <c r="H126" s="69">
        <v>606</v>
      </c>
      <c r="I126" s="69">
        <v>118</v>
      </c>
      <c r="J126" s="110">
        <v>71</v>
      </c>
      <c r="K126" s="70">
        <v>368</v>
      </c>
    </row>
    <row r="127" spans="2:11" ht="14.25" hidden="1" customHeight="1" x14ac:dyDescent="0.15">
      <c r="B127" s="88"/>
      <c r="C127" s="84"/>
      <c r="D127" s="85" t="s">
        <v>39</v>
      </c>
      <c r="E127" s="72">
        <v>2214012</v>
      </c>
      <c r="F127" s="73" t="s">
        <v>40</v>
      </c>
      <c r="G127" s="95" t="s">
        <v>40</v>
      </c>
      <c r="H127" s="74">
        <v>699394</v>
      </c>
      <c r="I127" s="74">
        <v>258869</v>
      </c>
      <c r="J127" s="95">
        <v>78704</v>
      </c>
      <c r="K127" s="96">
        <v>554705</v>
      </c>
    </row>
    <row r="128" spans="2:11" ht="14.25" hidden="1" customHeight="1" x14ac:dyDescent="0.15">
      <c r="B128" s="88"/>
      <c r="C128" s="80" t="s">
        <v>44</v>
      </c>
      <c r="D128" s="77" t="s">
        <v>37</v>
      </c>
      <c r="E128" s="60">
        <v>89</v>
      </c>
      <c r="F128" s="61">
        <v>1</v>
      </c>
      <c r="G128" s="62">
        <v>8</v>
      </c>
      <c r="H128" s="62">
        <v>31</v>
      </c>
      <c r="I128" s="62">
        <v>13</v>
      </c>
      <c r="J128" s="109">
        <v>11</v>
      </c>
      <c r="K128" s="63">
        <v>25</v>
      </c>
    </row>
    <row r="129" spans="2:11" ht="14.25" hidden="1" customHeight="1" x14ac:dyDescent="0.15">
      <c r="B129" s="91"/>
      <c r="C129" s="92"/>
      <c r="D129" s="81" t="s">
        <v>38</v>
      </c>
      <c r="E129" s="67">
        <v>589</v>
      </c>
      <c r="F129" s="68">
        <v>4</v>
      </c>
      <c r="G129" s="69">
        <v>33</v>
      </c>
      <c r="H129" s="69">
        <v>315</v>
      </c>
      <c r="I129" s="69">
        <v>91</v>
      </c>
      <c r="J129" s="110">
        <v>22</v>
      </c>
      <c r="K129" s="70">
        <v>124</v>
      </c>
    </row>
    <row r="130" spans="2:11" ht="14.25" hidden="1" customHeight="1" x14ac:dyDescent="0.15">
      <c r="B130" s="93"/>
      <c r="C130" s="94"/>
      <c r="D130" s="85" t="s">
        <v>39</v>
      </c>
      <c r="E130" s="72">
        <v>1377490</v>
      </c>
      <c r="F130" s="73" t="s">
        <v>40</v>
      </c>
      <c r="G130" s="95" t="s">
        <v>40</v>
      </c>
      <c r="H130" s="74">
        <v>857919</v>
      </c>
      <c r="I130" s="74">
        <v>235694</v>
      </c>
      <c r="J130" s="95">
        <v>22820</v>
      </c>
      <c r="K130" s="96">
        <v>215917</v>
      </c>
    </row>
    <row r="131" spans="2:11" ht="14.25" customHeight="1" x14ac:dyDescent="0.15">
      <c r="B131" s="264" t="s">
        <v>19</v>
      </c>
      <c r="C131" s="265"/>
      <c r="D131" s="59" t="s">
        <v>37</v>
      </c>
      <c r="E131" s="60">
        <f t="shared" ref="E131:K132" si="8">+E134+E137+E140+E143</f>
        <v>888</v>
      </c>
      <c r="F131" s="61">
        <f t="shared" si="8"/>
        <v>4</v>
      </c>
      <c r="G131" s="62">
        <f t="shared" si="8"/>
        <v>108</v>
      </c>
      <c r="H131" s="62">
        <f t="shared" si="8"/>
        <v>313</v>
      </c>
      <c r="I131" s="62">
        <f t="shared" si="8"/>
        <v>75</v>
      </c>
      <c r="J131" s="109">
        <f t="shared" si="8"/>
        <v>87</v>
      </c>
      <c r="K131" s="63">
        <f t="shared" si="8"/>
        <v>301</v>
      </c>
    </row>
    <row r="132" spans="2:11" ht="14.25" customHeight="1" x14ac:dyDescent="0.15">
      <c r="B132" s="64"/>
      <c r="C132" s="65"/>
      <c r="D132" s="66" t="s">
        <v>38</v>
      </c>
      <c r="E132" s="67">
        <f t="shared" si="8"/>
        <v>5157</v>
      </c>
      <c r="F132" s="68">
        <f t="shared" si="8"/>
        <v>278</v>
      </c>
      <c r="G132" s="69">
        <f t="shared" si="8"/>
        <v>294</v>
      </c>
      <c r="H132" s="69">
        <f t="shared" si="8"/>
        <v>2309</v>
      </c>
      <c r="I132" s="69">
        <f t="shared" si="8"/>
        <v>453</v>
      </c>
      <c r="J132" s="110">
        <f t="shared" si="8"/>
        <v>268</v>
      </c>
      <c r="K132" s="70">
        <f t="shared" si="8"/>
        <v>1555</v>
      </c>
    </row>
    <row r="133" spans="2:11" ht="14.25" customHeight="1" x14ac:dyDescent="0.15">
      <c r="B133" s="64"/>
      <c r="C133" s="65"/>
      <c r="D133" s="71" t="s">
        <v>39</v>
      </c>
      <c r="E133" s="72">
        <f>SUM(F133:K133)</f>
        <v>8466967</v>
      </c>
      <c r="F133" s="73">
        <v>516103</v>
      </c>
      <c r="G133" s="95">
        <v>360141</v>
      </c>
      <c r="H133" s="74">
        <v>3337688</v>
      </c>
      <c r="I133" s="95">
        <f>+I136+I139+I142+I145</f>
        <v>1129099</v>
      </c>
      <c r="J133" s="95">
        <f>+J136+J139+J142+J145</f>
        <v>345227</v>
      </c>
      <c r="K133" s="96">
        <f>+K136+K139+K142+K145</f>
        <v>2778709</v>
      </c>
    </row>
    <row r="134" spans="2:11" ht="14.25" hidden="1" customHeight="1" x14ac:dyDescent="0.15">
      <c r="B134" s="64"/>
      <c r="C134" s="76" t="s">
        <v>41</v>
      </c>
      <c r="D134" s="77" t="s">
        <v>37</v>
      </c>
      <c r="E134" s="60">
        <v>313</v>
      </c>
      <c r="F134" s="61">
        <v>2</v>
      </c>
      <c r="G134" s="62">
        <v>40</v>
      </c>
      <c r="H134" s="62">
        <v>117</v>
      </c>
      <c r="I134" s="62">
        <v>15</v>
      </c>
      <c r="J134" s="109">
        <v>28</v>
      </c>
      <c r="K134" s="63">
        <v>111</v>
      </c>
    </row>
    <row r="135" spans="2:11" ht="14.25" hidden="1" customHeight="1" x14ac:dyDescent="0.15">
      <c r="B135" s="64"/>
      <c r="C135" s="80"/>
      <c r="D135" s="81" t="s">
        <v>38</v>
      </c>
      <c r="E135" s="67">
        <v>1494</v>
      </c>
      <c r="F135" s="68">
        <v>40</v>
      </c>
      <c r="G135" s="69">
        <v>105</v>
      </c>
      <c r="H135" s="69">
        <v>717</v>
      </c>
      <c r="I135" s="69">
        <v>84</v>
      </c>
      <c r="J135" s="110">
        <v>65</v>
      </c>
      <c r="K135" s="70">
        <v>483</v>
      </c>
    </row>
    <row r="136" spans="2:11" ht="14.25" hidden="1" customHeight="1" x14ac:dyDescent="0.15">
      <c r="B136" s="64"/>
      <c r="C136" s="84"/>
      <c r="D136" s="85" t="s">
        <v>39</v>
      </c>
      <c r="E136" s="72">
        <v>2156541</v>
      </c>
      <c r="F136" s="73" t="s">
        <v>40</v>
      </c>
      <c r="G136" s="95" t="s">
        <v>40</v>
      </c>
      <c r="H136" s="74">
        <v>921834</v>
      </c>
      <c r="I136" s="74">
        <v>177367</v>
      </c>
      <c r="J136" s="95">
        <v>75320</v>
      </c>
      <c r="K136" s="96">
        <v>729851</v>
      </c>
    </row>
    <row r="137" spans="2:11" ht="14.25" hidden="1" customHeight="1" x14ac:dyDescent="0.15">
      <c r="B137" s="88"/>
      <c r="C137" s="76" t="s">
        <v>42</v>
      </c>
      <c r="D137" s="77" t="s">
        <v>37</v>
      </c>
      <c r="E137" s="60">
        <v>279</v>
      </c>
      <c r="F137" s="61">
        <v>1</v>
      </c>
      <c r="G137" s="62">
        <v>37</v>
      </c>
      <c r="H137" s="62">
        <v>87</v>
      </c>
      <c r="I137" s="62">
        <v>24</v>
      </c>
      <c r="J137" s="109">
        <v>32</v>
      </c>
      <c r="K137" s="63">
        <v>98</v>
      </c>
    </row>
    <row r="138" spans="2:11" ht="14.25" hidden="1" customHeight="1" x14ac:dyDescent="0.15">
      <c r="B138" s="88"/>
      <c r="C138" s="80"/>
      <c r="D138" s="81" t="s">
        <v>38</v>
      </c>
      <c r="E138" s="67">
        <v>1575</v>
      </c>
      <c r="F138" s="68">
        <v>4</v>
      </c>
      <c r="G138" s="69">
        <v>82</v>
      </c>
      <c r="H138" s="69">
        <v>693</v>
      </c>
      <c r="I138" s="69">
        <v>158</v>
      </c>
      <c r="J138" s="110">
        <v>98</v>
      </c>
      <c r="K138" s="70">
        <v>540</v>
      </c>
    </row>
    <row r="139" spans="2:11" ht="14.25" hidden="1" customHeight="1" x14ac:dyDescent="0.15">
      <c r="B139" s="88"/>
      <c r="C139" s="84"/>
      <c r="D139" s="85" t="s">
        <v>39</v>
      </c>
      <c r="E139" s="72">
        <v>2537082</v>
      </c>
      <c r="F139" s="73" t="s">
        <v>40</v>
      </c>
      <c r="G139" s="95" t="s">
        <v>40</v>
      </c>
      <c r="H139" s="74">
        <v>956955</v>
      </c>
      <c r="I139" s="95">
        <v>360440</v>
      </c>
      <c r="J139" s="95">
        <v>105872</v>
      </c>
      <c r="K139" s="96">
        <v>1029537</v>
      </c>
    </row>
    <row r="140" spans="2:11" ht="14.25" hidden="1" customHeight="1" x14ac:dyDescent="0.15">
      <c r="B140" s="88"/>
      <c r="C140" s="76" t="s">
        <v>43</v>
      </c>
      <c r="D140" s="77" t="s">
        <v>37</v>
      </c>
      <c r="E140" s="60">
        <v>208</v>
      </c>
      <c r="F140" s="61">
        <v>1</v>
      </c>
      <c r="G140" s="62">
        <v>23</v>
      </c>
      <c r="H140" s="62">
        <v>79</v>
      </c>
      <c r="I140" s="62">
        <v>22</v>
      </c>
      <c r="J140" s="109">
        <v>16</v>
      </c>
      <c r="K140" s="63">
        <v>67</v>
      </c>
    </row>
    <row r="141" spans="2:11" ht="14.25" hidden="1" customHeight="1" x14ac:dyDescent="0.15">
      <c r="B141" s="88"/>
      <c r="C141" s="80"/>
      <c r="D141" s="81" t="s">
        <v>38</v>
      </c>
      <c r="E141" s="67">
        <v>1504</v>
      </c>
      <c r="F141" s="68">
        <v>234</v>
      </c>
      <c r="G141" s="69">
        <v>75</v>
      </c>
      <c r="H141" s="69">
        <v>575</v>
      </c>
      <c r="I141" s="69">
        <v>125</v>
      </c>
      <c r="J141" s="110">
        <v>82</v>
      </c>
      <c r="K141" s="70">
        <v>413</v>
      </c>
    </row>
    <row r="142" spans="2:11" ht="14.25" hidden="1" customHeight="1" x14ac:dyDescent="0.15">
      <c r="B142" s="88"/>
      <c r="C142" s="84"/>
      <c r="D142" s="85" t="s">
        <v>39</v>
      </c>
      <c r="E142" s="72">
        <v>2441851</v>
      </c>
      <c r="F142" s="73" t="s">
        <v>40</v>
      </c>
      <c r="G142" s="95" t="s">
        <v>40</v>
      </c>
      <c r="H142" s="74">
        <v>654088</v>
      </c>
      <c r="I142" s="74">
        <v>348249</v>
      </c>
      <c r="J142" s="95">
        <v>147591</v>
      </c>
      <c r="K142" s="96">
        <v>784801</v>
      </c>
    </row>
    <row r="143" spans="2:11" ht="14.25" hidden="1" customHeight="1" x14ac:dyDescent="0.15">
      <c r="B143" s="88"/>
      <c r="C143" s="80" t="s">
        <v>44</v>
      </c>
      <c r="D143" s="77" t="s">
        <v>37</v>
      </c>
      <c r="E143" s="60">
        <v>88</v>
      </c>
      <c r="F143" s="61">
        <v>0</v>
      </c>
      <c r="G143" s="62">
        <v>8</v>
      </c>
      <c r="H143" s="62">
        <v>30</v>
      </c>
      <c r="I143" s="62">
        <v>14</v>
      </c>
      <c r="J143" s="109">
        <v>11</v>
      </c>
      <c r="K143" s="63">
        <v>25</v>
      </c>
    </row>
    <row r="144" spans="2:11" ht="14.25" hidden="1" customHeight="1" x14ac:dyDescent="0.15">
      <c r="B144" s="91"/>
      <c r="C144" s="92"/>
      <c r="D144" s="81" t="s">
        <v>38</v>
      </c>
      <c r="E144" s="67">
        <v>584</v>
      </c>
      <c r="F144" s="68">
        <v>0</v>
      </c>
      <c r="G144" s="69">
        <v>32</v>
      </c>
      <c r="H144" s="69">
        <v>324</v>
      </c>
      <c r="I144" s="69">
        <v>86</v>
      </c>
      <c r="J144" s="110">
        <v>23</v>
      </c>
      <c r="K144" s="70">
        <v>119</v>
      </c>
    </row>
    <row r="145" spans="2:11" ht="14.25" hidden="1" customHeight="1" x14ac:dyDescent="0.15">
      <c r="B145" s="93"/>
      <c r="C145" s="94"/>
      <c r="D145" s="85" t="s">
        <v>39</v>
      </c>
      <c r="E145" s="72">
        <v>1331493</v>
      </c>
      <c r="F145" s="73">
        <v>0</v>
      </c>
      <c r="G145" s="95">
        <v>32675</v>
      </c>
      <c r="H145" s="74">
        <v>804811</v>
      </c>
      <c r="I145" s="74">
        <v>243043</v>
      </c>
      <c r="J145" s="95">
        <v>16444</v>
      </c>
      <c r="K145" s="96">
        <v>234520</v>
      </c>
    </row>
    <row r="146" spans="2:11" ht="14.25" customHeight="1" x14ac:dyDescent="0.15">
      <c r="B146" s="264" t="s">
        <v>20</v>
      </c>
      <c r="C146" s="265"/>
      <c r="D146" s="59" t="s">
        <v>37</v>
      </c>
      <c r="E146" s="60">
        <f>SUM(F146:K146)</f>
        <v>653</v>
      </c>
      <c r="F146" s="61">
        <v>3</v>
      </c>
      <c r="G146" s="62">
        <v>79</v>
      </c>
      <c r="H146" s="62">
        <v>222</v>
      </c>
      <c r="I146" s="62">
        <v>63</v>
      </c>
      <c r="J146" s="109">
        <v>61</v>
      </c>
      <c r="K146" s="63">
        <v>225</v>
      </c>
    </row>
    <row r="147" spans="2:11" ht="14.25" customHeight="1" x14ac:dyDescent="0.15">
      <c r="B147" s="64"/>
      <c r="C147" s="65"/>
      <c r="D147" s="66" t="s">
        <v>38</v>
      </c>
      <c r="E147" s="67">
        <f>SUM(F147:K147)</f>
        <v>3725</v>
      </c>
      <c r="F147" s="68">
        <v>205</v>
      </c>
      <c r="G147" s="69">
        <v>202</v>
      </c>
      <c r="H147" s="69">
        <v>1525</v>
      </c>
      <c r="I147" s="69">
        <v>374</v>
      </c>
      <c r="J147" s="110">
        <v>154</v>
      </c>
      <c r="K147" s="70">
        <v>1265</v>
      </c>
    </row>
    <row r="148" spans="2:11" ht="14.25" customHeight="1" x14ac:dyDescent="0.15">
      <c r="B148" s="105"/>
      <c r="C148" s="106"/>
      <c r="D148" s="71" t="s">
        <v>39</v>
      </c>
      <c r="E148" s="72">
        <v>7334100</v>
      </c>
      <c r="F148" s="73">
        <v>310500</v>
      </c>
      <c r="G148" s="95">
        <v>203100</v>
      </c>
      <c r="H148" s="74">
        <v>3035100</v>
      </c>
      <c r="I148" s="95">
        <v>889000</v>
      </c>
      <c r="J148" s="95">
        <v>152800</v>
      </c>
      <c r="K148" s="96">
        <f>(E148-SUM(F148:J148))</f>
        <v>2743600</v>
      </c>
    </row>
    <row r="149" spans="2:11" ht="14.25" customHeight="1" x14ac:dyDescent="0.15">
      <c r="B149" s="264" t="s">
        <v>21</v>
      </c>
      <c r="C149" s="265"/>
      <c r="D149" s="59" t="s">
        <v>37</v>
      </c>
      <c r="E149" s="60">
        <f>SUM(F149:K149)</f>
        <v>620</v>
      </c>
      <c r="F149" s="61">
        <v>3</v>
      </c>
      <c r="G149" s="62">
        <v>74</v>
      </c>
      <c r="H149" s="62">
        <v>214</v>
      </c>
      <c r="I149" s="62">
        <v>56</v>
      </c>
      <c r="J149" s="109">
        <v>53</v>
      </c>
      <c r="K149" s="63">
        <v>220</v>
      </c>
    </row>
    <row r="150" spans="2:11" ht="14.25" customHeight="1" x14ac:dyDescent="0.15">
      <c r="B150" s="64"/>
      <c r="C150" s="65"/>
      <c r="D150" s="66" t="s">
        <v>38</v>
      </c>
      <c r="E150" s="67">
        <f>SUM(F150:K150)</f>
        <v>4029</v>
      </c>
      <c r="F150" s="68">
        <v>403</v>
      </c>
      <c r="G150" s="69">
        <v>222</v>
      </c>
      <c r="H150" s="69">
        <v>1622</v>
      </c>
      <c r="I150" s="69">
        <v>347</v>
      </c>
      <c r="J150" s="110">
        <v>181</v>
      </c>
      <c r="K150" s="70">
        <v>1254</v>
      </c>
    </row>
    <row r="151" spans="2:11" ht="14.25" customHeight="1" x14ac:dyDescent="0.15">
      <c r="B151" s="105"/>
      <c r="C151" s="106"/>
      <c r="D151" s="71" t="s">
        <v>39</v>
      </c>
      <c r="E151" s="72">
        <v>6626033</v>
      </c>
      <c r="F151" s="73">
        <v>889599</v>
      </c>
      <c r="G151" s="95">
        <v>216801</v>
      </c>
      <c r="H151" s="74">
        <v>2118168</v>
      </c>
      <c r="I151" s="95">
        <v>894262</v>
      </c>
      <c r="J151" s="95">
        <v>283434</v>
      </c>
      <c r="K151" s="96">
        <f>E151-SUM(F151:J151)</f>
        <v>2223769</v>
      </c>
    </row>
    <row r="152" spans="2:11" ht="14.25" customHeight="1" x14ac:dyDescent="0.15">
      <c r="B152" s="264" t="s">
        <v>22</v>
      </c>
      <c r="C152" s="265"/>
      <c r="D152" s="59" t="s">
        <v>37</v>
      </c>
      <c r="E152" s="60">
        <v>655</v>
      </c>
      <c r="F152" s="61">
        <v>2</v>
      </c>
      <c r="G152" s="62">
        <v>73</v>
      </c>
      <c r="H152" s="62">
        <v>221</v>
      </c>
      <c r="I152" s="62">
        <f>52+8</f>
        <v>60</v>
      </c>
      <c r="J152" s="109">
        <f>29+18+7</f>
        <v>54</v>
      </c>
      <c r="K152" s="63">
        <f>242-18-7+28</f>
        <v>245</v>
      </c>
    </row>
    <row r="153" spans="2:11" ht="14.25" customHeight="1" x14ac:dyDescent="0.15">
      <c r="B153" s="64"/>
      <c r="C153" s="65"/>
      <c r="D153" s="66" t="s">
        <v>38</v>
      </c>
      <c r="E153" s="67">
        <v>4307</v>
      </c>
      <c r="F153" s="68">
        <v>317</v>
      </c>
      <c r="G153" s="69">
        <v>214</v>
      </c>
      <c r="H153" s="69">
        <v>1786</v>
      </c>
      <c r="I153" s="69">
        <f>366+14</f>
        <v>380</v>
      </c>
      <c r="J153" s="110">
        <f>113+40+16</f>
        <v>169</v>
      </c>
      <c r="K153" s="70">
        <f>1366-40-16+131</f>
        <v>1441</v>
      </c>
    </row>
    <row r="154" spans="2:11" ht="14.25" customHeight="1" x14ac:dyDescent="0.15">
      <c r="B154" s="105"/>
      <c r="C154" s="106"/>
      <c r="D154" s="71" t="s">
        <v>39</v>
      </c>
      <c r="E154" s="72">
        <v>7706688</v>
      </c>
      <c r="F154" s="73" t="s">
        <v>40</v>
      </c>
      <c r="G154" s="95">
        <v>258094</v>
      </c>
      <c r="H154" s="74">
        <v>2573927</v>
      </c>
      <c r="I154" s="95">
        <f>1012345+1233</f>
        <v>1013578</v>
      </c>
      <c r="J154" s="95">
        <f>223672+25769+9790</f>
        <v>259231</v>
      </c>
      <c r="K154" s="75" t="s">
        <v>40</v>
      </c>
    </row>
    <row r="155" spans="2:11" ht="14.25" customHeight="1" x14ac:dyDescent="0.15">
      <c r="B155" s="264" t="s">
        <v>134</v>
      </c>
      <c r="C155" s="265"/>
      <c r="D155" s="59" t="s">
        <v>37</v>
      </c>
      <c r="E155" s="60">
        <v>629</v>
      </c>
      <c r="F155" s="61">
        <v>2</v>
      </c>
      <c r="G155" s="62">
        <v>65</v>
      </c>
      <c r="H155" s="62">
        <v>203</v>
      </c>
      <c r="I155" s="62">
        <f>58+6</f>
        <v>64</v>
      </c>
      <c r="J155" s="109">
        <f>33+15+12</f>
        <v>60</v>
      </c>
      <c r="K155" s="63">
        <f>236-15-12+26</f>
        <v>235</v>
      </c>
    </row>
    <row r="156" spans="2:11" ht="14.25" customHeight="1" x14ac:dyDescent="0.15">
      <c r="B156" s="64"/>
      <c r="C156" s="65"/>
      <c r="D156" s="66" t="s">
        <v>38</v>
      </c>
      <c r="E156" s="67">
        <v>4155</v>
      </c>
      <c r="F156" s="68">
        <v>308</v>
      </c>
      <c r="G156" s="69">
        <v>176</v>
      </c>
      <c r="H156" s="69">
        <v>1598</v>
      </c>
      <c r="I156" s="69">
        <f>389+10</f>
        <v>399</v>
      </c>
      <c r="J156" s="110">
        <f>113+27+37</f>
        <v>177</v>
      </c>
      <c r="K156" s="70">
        <f>1294-27-37+267</f>
        <v>1497</v>
      </c>
    </row>
    <row r="157" spans="2:11" ht="14.25" customHeight="1" x14ac:dyDescent="0.15">
      <c r="B157" s="105"/>
      <c r="C157" s="106"/>
      <c r="D157" s="71" t="s">
        <v>39</v>
      </c>
      <c r="E157" s="72">
        <v>7282994</v>
      </c>
      <c r="F157" s="73" t="s">
        <v>40</v>
      </c>
      <c r="G157" s="95">
        <v>152385</v>
      </c>
      <c r="H157" s="74">
        <v>2370239</v>
      </c>
      <c r="I157" s="95">
        <f>1053756+0</f>
        <v>1053756</v>
      </c>
      <c r="J157" s="95">
        <f>153057+10541+20424</f>
        <v>184022</v>
      </c>
      <c r="K157" s="75" t="s">
        <v>40</v>
      </c>
    </row>
    <row r="158" spans="2:11" x14ac:dyDescent="0.15">
      <c r="B158" s="111" t="s">
        <v>135</v>
      </c>
    </row>
    <row r="159" spans="2:11" x14ac:dyDescent="0.15">
      <c r="B159" s="47" t="s">
        <v>54</v>
      </c>
    </row>
  </sheetData>
  <mergeCells count="32">
    <mergeCell ref="B152:C152"/>
    <mergeCell ref="B155:C155"/>
    <mergeCell ref="B86:C86"/>
    <mergeCell ref="B101:C101"/>
    <mergeCell ref="B116:C116"/>
    <mergeCell ref="B131:C131"/>
    <mergeCell ref="B146:C146"/>
    <mergeCell ref="B149:C149"/>
    <mergeCell ref="B74:C74"/>
    <mergeCell ref="B77:C77"/>
    <mergeCell ref="B82:C85"/>
    <mergeCell ref="D82:D85"/>
    <mergeCell ref="E82:K82"/>
    <mergeCell ref="E83:E85"/>
    <mergeCell ref="F83:F85"/>
    <mergeCell ref="H83:H85"/>
    <mergeCell ref="I83:I85"/>
    <mergeCell ref="K83:K85"/>
    <mergeCell ref="B71:C71"/>
    <mergeCell ref="B4:C7"/>
    <mergeCell ref="D4:D7"/>
    <mergeCell ref="E4:J4"/>
    <mergeCell ref="E5:E7"/>
    <mergeCell ref="F5:F7"/>
    <mergeCell ref="G5:G7"/>
    <mergeCell ref="I5:I7"/>
    <mergeCell ref="J5:J7"/>
    <mergeCell ref="B8:C8"/>
    <mergeCell ref="B23:C23"/>
    <mergeCell ref="B38:C38"/>
    <mergeCell ref="B53:C53"/>
    <mergeCell ref="B68:C68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Ｐゴシック,標準"&amp;11 7.商      業</oddHeader>
    <oddFooter>&amp;C&amp;"ＭＳ Ｐゴシック,標準"&amp;11-48-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83B1C-2627-4D57-8529-B9F2A13F9C7A}">
  <dimension ref="A1:L47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99" customWidth="1"/>
    <col min="2" max="2" width="9" style="145" customWidth="1"/>
    <col min="3" max="12" width="9" style="99" customWidth="1"/>
    <col min="13" max="16384" width="10.28515625" style="99"/>
  </cols>
  <sheetData>
    <row r="1" spans="1:12" ht="30" customHeight="1" x14ac:dyDescent="0.2">
      <c r="A1" s="45" t="s">
        <v>55</v>
      </c>
      <c r="B1" s="114"/>
      <c r="C1" s="115"/>
    </row>
    <row r="2" spans="1:12" ht="7.5" customHeight="1" x14ac:dyDescent="0.2">
      <c r="A2" s="45"/>
      <c r="B2" s="114"/>
      <c r="C2" s="115"/>
    </row>
    <row r="3" spans="1:12" ht="22.5" customHeight="1" x14ac:dyDescent="0.2">
      <c r="B3" s="48" t="s">
        <v>56</v>
      </c>
      <c r="I3" s="116"/>
      <c r="J3" s="116"/>
    </row>
    <row r="4" spans="1:12" s="50" customFormat="1" ht="18.75" customHeight="1" x14ac:dyDescent="0.15">
      <c r="B4" s="297" t="s">
        <v>57</v>
      </c>
      <c r="C4" s="51" t="s">
        <v>58</v>
      </c>
      <c r="D4" s="272" t="s">
        <v>59</v>
      </c>
      <c r="E4" s="300" t="s">
        <v>8</v>
      </c>
      <c r="F4" s="301"/>
      <c r="G4" s="302"/>
      <c r="H4" s="51" t="s">
        <v>60</v>
      </c>
      <c r="I4" s="51" t="s">
        <v>61</v>
      </c>
      <c r="J4" s="51" t="s">
        <v>62</v>
      </c>
      <c r="K4" s="117" t="s">
        <v>63</v>
      </c>
      <c r="L4" s="117" t="s">
        <v>64</v>
      </c>
    </row>
    <row r="5" spans="1:12" s="50" customFormat="1" ht="18.75" customHeight="1" x14ac:dyDescent="0.15">
      <c r="B5" s="298"/>
      <c r="C5" s="118" t="s">
        <v>65</v>
      </c>
      <c r="D5" s="273"/>
      <c r="E5" s="52" t="s">
        <v>66</v>
      </c>
      <c r="F5" s="119" t="s">
        <v>67</v>
      </c>
      <c r="G5" s="120" t="s">
        <v>68</v>
      </c>
      <c r="H5" s="54" t="s">
        <v>69</v>
      </c>
      <c r="I5" s="53" t="s">
        <v>70</v>
      </c>
      <c r="J5" s="54" t="s">
        <v>71</v>
      </c>
      <c r="K5" s="54" t="s">
        <v>72</v>
      </c>
      <c r="L5" s="54" t="s">
        <v>73</v>
      </c>
    </row>
    <row r="6" spans="1:12" s="50" customFormat="1" ht="18.75" customHeight="1" x14ac:dyDescent="0.15">
      <c r="B6" s="299"/>
      <c r="C6" s="121" t="s">
        <v>74</v>
      </c>
      <c r="D6" s="122"/>
      <c r="E6" s="123" t="s">
        <v>75</v>
      </c>
      <c r="F6" s="124" t="s">
        <v>75</v>
      </c>
      <c r="G6" s="125" t="s">
        <v>75</v>
      </c>
      <c r="H6" s="125" t="s">
        <v>76</v>
      </c>
      <c r="I6" s="125" t="s">
        <v>76</v>
      </c>
      <c r="J6" s="126" t="s">
        <v>77</v>
      </c>
      <c r="K6" s="125" t="s">
        <v>78</v>
      </c>
      <c r="L6" s="125" t="s">
        <v>79</v>
      </c>
    </row>
    <row r="7" spans="1:12" s="127" customFormat="1" ht="18.75" customHeight="1" x14ac:dyDescent="0.15">
      <c r="B7" s="128" t="s">
        <v>80</v>
      </c>
      <c r="C7" s="303"/>
      <c r="D7" s="129">
        <f>SUM(D8:D11)</f>
        <v>70</v>
      </c>
      <c r="E7" s="130" t="s">
        <v>81</v>
      </c>
      <c r="F7" s="131" t="s">
        <v>81</v>
      </c>
      <c r="G7" s="129" t="s">
        <v>81</v>
      </c>
      <c r="H7" s="129" t="s">
        <v>81</v>
      </c>
      <c r="I7" s="129" t="s">
        <v>81</v>
      </c>
      <c r="J7" s="129" t="s">
        <v>81</v>
      </c>
      <c r="K7" s="129" t="s">
        <v>81</v>
      </c>
      <c r="L7" s="129" t="s">
        <v>81</v>
      </c>
    </row>
    <row r="8" spans="1:12" s="127" customFormat="1" ht="18.75" customHeight="1" x14ac:dyDescent="0.15">
      <c r="B8" s="132" t="s">
        <v>82</v>
      </c>
      <c r="C8" s="304"/>
      <c r="D8" s="133">
        <v>8</v>
      </c>
      <c r="E8" s="134">
        <v>59</v>
      </c>
      <c r="F8" s="135">
        <v>18</v>
      </c>
      <c r="G8" s="136">
        <v>41</v>
      </c>
      <c r="H8" s="133">
        <v>225941</v>
      </c>
      <c r="I8" s="133">
        <v>500</v>
      </c>
      <c r="J8" s="133">
        <v>23879</v>
      </c>
      <c r="K8" s="133">
        <v>3300</v>
      </c>
      <c r="L8" s="133">
        <v>200</v>
      </c>
    </row>
    <row r="9" spans="1:12" s="127" customFormat="1" ht="18.75" customHeight="1" x14ac:dyDescent="0.15">
      <c r="B9" s="132" t="s">
        <v>83</v>
      </c>
      <c r="C9" s="304"/>
      <c r="D9" s="133">
        <v>23</v>
      </c>
      <c r="E9" s="134">
        <v>259</v>
      </c>
      <c r="F9" s="135">
        <v>86</v>
      </c>
      <c r="G9" s="136">
        <v>173</v>
      </c>
      <c r="H9" s="133">
        <v>755863</v>
      </c>
      <c r="I9" s="133">
        <v>115</v>
      </c>
      <c r="J9" s="133">
        <v>70284</v>
      </c>
      <c r="K9" s="133">
        <v>14005</v>
      </c>
      <c r="L9" s="133">
        <v>1092</v>
      </c>
    </row>
    <row r="10" spans="1:12" s="127" customFormat="1" ht="18.75" customHeight="1" x14ac:dyDescent="0.15">
      <c r="B10" s="132" t="s">
        <v>84</v>
      </c>
      <c r="C10" s="304"/>
      <c r="D10" s="133">
        <v>38</v>
      </c>
      <c r="E10" s="134">
        <v>432</v>
      </c>
      <c r="F10" s="135">
        <v>130</v>
      </c>
      <c r="G10" s="136">
        <v>302</v>
      </c>
      <c r="H10" s="133">
        <v>1159133</v>
      </c>
      <c r="I10" s="133">
        <v>5942</v>
      </c>
      <c r="J10" s="133">
        <v>98736</v>
      </c>
      <c r="K10" s="133">
        <v>14785</v>
      </c>
      <c r="L10" s="133">
        <v>1732</v>
      </c>
    </row>
    <row r="11" spans="1:12" s="127" customFormat="1" ht="18.75" customHeight="1" x14ac:dyDescent="0.15">
      <c r="B11" s="137" t="s">
        <v>85</v>
      </c>
      <c r="C11" s="305"/>
      <c r="D11" s="138">
        <v>1</v>
      </c>
      <c r="E11" s="139" t="s">
        <v>81</v>
      </c>
      <c r="F11" s="140" t="s">
        <v>81</v>
      </c>
      <c r="G11" s="141" t="s">
        <v>81</v>
      </c>
      <c r="H11" s="138" t="s">
        <v>81</v>
      </c>
      <c r="I11" s="138" t="s">
        <v>81</v>
      </c>
      <c r="J11" s="138" t="s">
        <v>81</v>
      </c>
      <c r="K11" s="138" t="s">
        <v>81</v>
      </c>
      <c r="L11" s="138" t="s">
        <v>81</v>
      </c>
    </row>
    <row r="12" spans="1:12" s="127" customFormat="1" ht="18.75" customHeight="1" x14ac:dyDescent="0.15">
      <c r="B12" s="128" t="s">
        <v>86</v>
      </c>
      <c r="C12" s="129">
        <f>SUM(C13:C16)</f>
        <v>21</v>
      </c>
      <c r="D12" s="129">
        <f>SUM(D13:D16)</f>
        <v>86</v>
      </c>
      <c r="E12" s="130" t="s">
        <v>81</v>
      </c>
      <c r="F12" s="131" t="s">
        <v>81</v>
      </c>
      <c r="G12" s="129" t="s">
        <v>81</v>
      </c>
      <c r="H12" s="129" t="s">
        <v>81</v>
      </c>
      <c r="I12" s="129">
        <f>SUM(I13:I16)</f>
        <v>4427</v>
      </c>
      <c r="J12" s="129" t="s">
        <v>81</v>
      </c>
      <c r="K12" s="129" t="s">
        <v>81</v>
      </c>
      <c r="L12" s="129" t="s">
        <v>81</v>
      </c>
    </row>
    <row r="13" spans="1:12" s="127" customFormat="1" ht="18.75" customHeight="1" x14ac:dyDescent="0.15">
      <c r="B13" s="132" t="s">
        <v>82</v>
      </c>
      <c r="C13" s="136">
        <v>4</v>
      </c>
      <c r="D13" s="133">
        <v>24</v>
      </c>
      <c r="E13" s="134">
        <v>188</v>
      </c>
      <c r="F13" s="135">
        <v>44</v>
      </c>
      <c r="G13" s="136">
        <v>144</v>
      </c>
      <c r="H13" s="133">
        <v>631073</v>
      </c>
      <c r="I13" s="133">
        <v>3009</v>
      </c>
      <c r="J13" s="133">
        <v>59390</v>
      </c>
      <c r="K13" s="133">
        <v>8502</v>
      </c>
      <c r="L13" s="133">
        <v>125</v>
      </c>
    </row>
    <row r="14" spans="1:12" s="127" customFormat="1" ht="18.75" customHeight="1" x14ac:dyDescent="0.15">
      <c r="B14" s="132" t="s">
        <v>83</v>
      </c>
      <c r="C14" s="136">
        <v>9</v>
      </c>
      <c r="D14" s="133">
        <v>20</v>
      </c>
      <c r="E14" s="134">
        <v>247</v>
      </c>
      <c r="F14" s="135">
        <v>82</v>
      </c>
      <c r="G14" s="136">
        <v>165</v>
      </c>
      <c r="H14" s="133">
        <v>837025</v>
      </c>
      <c r="I14" s="133">
        <v>75</v>
      </c>
      <c r="J14" s="133">
        <v>108894</v>
      </c>
      <c r="K14" s="133">
        <v>14979</v>
      </c>
      <c r="L14" s="133">
        <v>1181</v>
      </c>
    </row>
    <row r="15" spans="1:12" s="127" customFormat="1" ht="18.75" customHeight="1" x14ac:dyDescent="0.15">
      <c r="B15" s="132" t="s">
        <v>84</v>
      </c>
      <c r="C15" s="136">
        <v>7</v>
      </c>
      <c r="D15" s="133">
        <v>41</v>
      </c>
      <c r="E15" s="134">
        <v>489</v>
      </c>
      <c r="F15" s="135">
        <v>136</v>
      </c>
      <c r="G15" s="136">
        <v>353</v>
      </c>
      <c r="H15" s="133">
        <v>1127981</v>
      </c>
      <c r="I15" s="133">
        <v>1343</v>
      </c>
      <c r="J15" s="133">
        <v>93677</v>
      </c>
      <c r="K15" s="133">
        <v>15780</v>
      </c>
      <c r="L15" s="133">
        <v>1640</v>
      </c>
    </row>
    <row r="16" spans="1:12" s="127" customFormat="1" ht="18.75" customHeight="1" x14ac:dyDescent="0.15">
      <c r="B16" s="137" t="s">
        <v>85</v>
      </c>
      <c r="C16" s="141">
        <v>1</v>
      </c>
      <c r="D16" s="138">
        <v>1</v>
      </c>
      <c r="E16" s="139" t="s">
        <v>81</v>
      </c>
      <c r="F16" s="140" t="s">
        <v>81</v>
      </c>
      <c r="G16" s="141" t="s">
        <v>81</v>
      </c>
      <c r="H16" s="138" t="s">
        <v>81</v>
      </c>
      <c r="I16" s="138" t="s">
        <v>87</v>
      </c>
      <c r="J16" s="138" t="s">
        <v>81</v>
      </c>
      <c r="K16" s="138" t="s">
        <v>81</v>
      </c>
      <c r="L16" s="138" t="s">
        <v>81</v>
      </c>
    </row>
    <row r="17" spans="2:12" s="142" customFormat="1" ht="18.75" customHeight="1" x14ac:dyDescent="0.15">
      <c r="B17" s="128" t="s">
        <v>88</v>
      </c>
      <c r="C17" s="129">
        <f>SUM(C18:C21)</f>
        <v>27</v>
      </c>
      <c r="D17" s="129">
        <f>SUM(D18:D21)</f>
        <v>94</v>
      </c>
      <c r="E17" s="130">
        <f>SUM(E18:E21)</f>
        <v>1413</v>
      </c>
      <c r="F17" s="306"/>
      <c r="G17" s="309"/>
      <c r="H17" s="129" t="s">
        <v>81</v>
      </c>
      <c r="I17" s="303"/>
      <c r="J17" s="303"/>
      <c r="K17" s="129" t="s">
        <v>81</v>
      </c>
      <c r="L17" s="303"/>
    </row>
    <row r="18" spans="2:12" s="127" customFormat="1" ht="18.75" customHeight="1" x14ac:dyDescent="0.15">
      <c r="B18" s="132" t="s">
        <v>82</v>
      </c>
      <c r="C18" s="136">
        <v>7</v>
      </c>
      <c r="D18" s="133">
        <v>25</v>
      </c>
      <c r="E18" s="134">
        <v>212</v>
      </c>
      <c r="F18" s="307"/>
      <c r="G18" s="310"/>
      <c r="H18" s="136">
        <v>694891</v>
      </c>
      <c r="I18" s="304"/>
      <c r="J18" s="304"/>
      <c r="K18" s="133">
        <v>10666</v>
      </c>
      <c r="L18" s="304"/>
    </row>
    <row r="19" spans="2:12" s="127" customFormat="1" ht="18.75" customHeight="1" x14ac:dyDescent="0.15">
      <c r="B19" s="132" t="s">
        <v>83</v>
      </c>
      <c r="C19" s="136">
        <v>11</v>
      </c>
      <c r="D19" s="133">
        <v>22</v>
      </c>
      <c r="E19" s="134">
        <v>355</v>
      </c>
      <c r="F19" s="307"/>
      <c r="G19" s="310"/>
      <c r="H19" s="136">
        <v>780382</v>
      </c>
      <c r="I19" s="304"/>
      <c r="J19" s="304"/>
      <c r="K19" s="133">
        <v>20134</v>
      </c>
      <c r="L19" s="304"/>
    </row>
    <row r="20" spans="2:12" s="127" customFormat="1" ht="18.75" customHeight="1" x14ac:dyDescent="0.15">
      <c r="B20" s="132" t="s">
        <v>84</v>
      </c>
      <c r="C20" s="136">
        <v>8</v>
      </c>
      <c r="D20" s="133">
        <v>46</v>
      </c>
      <c r="E20" s="134">
        <v>612</v>
      </c>
      <c r="F20" s="307"/>
      <c r="G20" s="310"/>
      <c r="H20" s="136">
        <v>1036936</v>
      </c>
      <c r="I20" s="304"/>
      <c r="J20" s="304"/>
      <c r="K20" s="133">
        <v>18431</v>
      </c>
      <c r="L20" s="304"/>
    </row>
    <row r="21" spans="2:12" s="127" customFormat="1" ht="18.75" customHeight="1" x14ac:dyDescent="0.15">
      <c r="B21" s="137" t="s">
        <v>85</v>
      </c>
      <c r="C21" s="141">
        <v>1</v>
      </c>
      <c r="D21" s="138">
        <v>1</v>
      </c>
      <c r="E21" s="139">
        <v>234</v>
      </c>
      <c r="F21" s="308"/>
      <c r="G21" s="311"/>
      <c r="H21" s="141" t="s">
        <v>81</v>
      </c>
      <c r="I21" s="305"/>
      <c r="J21" s="305"/>
      <c r="K21" s="138" t="s">
        <v>81</v>
      </c>
      <c r="L21" s="305"/>
    </row>
    <row r="22" spans="2:12" s="142" customFormat="1" ht="18.75" customHeight="1" x14ac:dyDescent="0.15">
      <c r="B22" s="128" t="s">
        <v>89</v>
      </c>
      <c r="C22" s="129">
        <f>SUM(C23:C26)</f>
        <v>11</v>
      </c>
      <c r="D22" s="129">
        <f>SUM(D23:D26)</f>
        <v>75</v>
      </c>
      <c r="E22" s="130">
        <f>SUM(E23:E26)</f>
        <v>1191</v>
      </c>
      <c r="F22" s="131">
        <f>SUM(F23:F26)</f>
        <v>363</v>
      </c>
      <c r="G22" s="129">
        <f>SUM(G23:G26)</f>
        <v>828</v>
      </c>
      <c r="H22" s="129" t="s">
        <v>81</v>
      </c>
      <c r="I22" s="129" t="s">
        <v>81</v>
      </c>
      <c r="J22" s="129" t="s">
        <v>81</v>
      </c>
      <c r="K22" s="129" t="s">
        <v>81</v>
      </c>
      <c r="L22" s="129" t="s">
        <v>81</v>
      </c>
    </row>
    <row r="23" spans="2:12" s="143" customFormat="1" ht="18.75" customHeight="1" x14ac:dyDescent="0.15">
      <c r="B23" s="132" t="s">
        <v>82</v>
      </c>
      <c r="C23" s="136">
        <v>2</v>
      </c>
      <c r="D23" s="133">
        <v>20</v>
      </c>
      <c r="E23" s="134">
        <f>SUM(F23:G23)</f>
        <v>176</v>
      </c>
      <c r="F23" s="135">
        <v>55</v>
      </c>
      <c r="G23" s="136">
        <v>121</v>
      </c>
      <c r="H23" s="133" t="s">
        <v>81</v>
      </c>
      <c r="I23" s="133" t="s">
        <v>81</v>
      </c>
      <c r="J23" s="133" t="s">
        <v>81</v>
      </c>
      <c r="K23" s="133" t="s">
        <v>81</v>
      </c>
      <c r="L23" s="133" t="s">
        <v>81</v>
      </c>
    </row>
    <row r="24" spans="2:12" s="143" customFormat="1" ht="18.75" customHeight="1" x14ac:dyDescent="0.15">
      <c r="B24" s="132" t="s">
        <v>83</v>
      </c>
      <c r="C24" s="136">
        <v>5</v>
      </c>
      <c r="D24" s="133">
        <v>14</v>
      </c>
      <c r="E24" s="134">
        <v>213</v>
      </c>
      <c r="F24" s="135">
        <v>69</v>
      </c>
      <c r="G24" s="136">
        <v>144</v>
      </c>
      <c r="H24" s="133">
        <v>524388</v>
      </c>
      <c r="I24" s="133">
        <v>2451</v>
      </c>
      <c r="J24" s="133">
        <v>56275</v>
      </c>
      <c r="K24" s="133">
        <v>13643</v>
      </c>
      <c r="L24" s="133">
        <v>955</v>
      </c>
    </row>
    <row r="25" spans="2:12" s="143" customFormat="1" ht="18.75" customHeight="1" x14ac:dyDescent="0.15">
      <c r="B25" s="132" t="s">
        <v>84</v>
      </c>
      <c r="C25" s="136">
        <v>3</v>
      </c>
      <c r="D25" s="133">
        <v>40</v>
      </c>
      <c r="E25" s="134">
        <v>612</v>
      </c>
      <c r="F25" s="135">
        <v>164</v>
      </c>
      <c r="G25" s="136">
        <v>448</v>
      </c>
      <c r="H25" s="133">
        <v>866104</v>
      </c>
      <c r="I25" s="133">
        <v>6314</v>
      </c>
      <c r="J25" s="133">
        <v>71394</v>
      </c>
      <c r="K25" s="133">
        <v>18668</v>
      </c>
      <c r="L25" s="133">
        <v>1715</v>
      </c>
    </row>
    <row r="26" spans="2:12" s="143" customFormat="1" ht="18.75" customHeight="1" x14ac:dyDescent="0.15">
      <c r="B26" s="137" t="s">
        <v>85</v>
      </c>
      <c r="C26" s="141">
        <v>1</v>
      </c>
      <c r="D26" s="138">
        <v>1</v>
      </c>
      <c r="E26" s="139">
        <v>190</v>
      </c>
      <c r="F26" s="140">
        <v>75</v>
      </c>
      <c r="G26" s="141">
        <v>115</v>
      </c>
      <c r="H26" s="138" t="s">
        <v>81</v>
      </c>
      <c r="I26" s="138" t="s">
        <v>87</v>
      </c>
      <c r="J26" s="138" t="s">
        <v>81</v>
      </c>
      <c r="K26" s="138" t="s">
        <v>81</v>
      </c>
      <c r="L26" s="138" t="s">
        <v>81</v>
      </c>
    </row>
    <row r="27" spans="2:12" s="142" customFormat="1" ht="18.75" customHeight="1" x14ac:dyDescent="0.15">
      <c r="B27" s="128" t="s">
        <v>90</v>
      </c>
      <c r="C27" s="129">
        <f>SUM(C28:C31)</f>
        <v>11</v>
      </c>
      <c r="D27" s="129">
        <f>SUM(D28:D31)</f>
        <v>75</v>
      </c>
      <c r="E27" s="130">
        <f>SUM(E28:E31)</f>
        <v>1264</v>
      </c>
      <c r="F27" s="131">
        <f>SUM(F28:F31)</f>
        <v>375</v>
      </c>
      <c r="G27" s="129">
        <f>SUM(G28:G31)</f>
        <v>889</v>
      </c>
      <c r="H27" s="129" t="s">
        <v>81</v>
      </c>
      <c r="I27" s="129" t="s">
        <v>81</v>
      </c>
      <c r="J27" s="303"/>
      <c r="K27" s="129" t="s">
        <v>81</v>
      </c>
      <c r="L27" s="303"/>
    </row>
    <row r="28" spans="2:12" s="143" customFormat="1" ht="18.75" customHeight="1" x14ac:dyDescent="0.15">
      <c r="B28" s="132" t="s">
        <v>82</v>
      </c>
      <c r="C28" s="136">
        <v>3</v>
      </c>
      <c r="D28" s="133">
        <v>19</v>
      </c>
      <c r="E28" s="134">
        <v>230</v>
      </c>
      <c r="F28" s="135">
        <v>63</v>
      </c>
      <c r="G28" s="136">
        <v>167</v>
      </c>
      <c r="H28" s="133">
        <v>495840</v>
      </c>
      <c r="I28" s="133">
        <v>693</v>
      </c>
      <c r="J28" s="304"/>
      <c r="K28" s="133">
        <v>8503</v>
      </c>
      <c r="L28" s="304"/>
    </row>
    <row r="29" spans="2:12" s="143" customFormat="1" ht="18.75" customHeight="1" x14ac:dyDescent="0.15">
      <c r="B29" s="132" t="s">
        <v>83</v>
      </c>
      <c r="C29" s="136">
        <v>4</v>
      </c>
      <c r="D29" s="133">
        <v>16</v>
      </c>
      <c r="E29" s="134">
        <v>270</v>
      </c>
      <c r="F29" s="135">
        <v>72</v>
      </c>
      <c r="G29" s="136">
        <v>198</v>
      </c>
      <c r="H29" s="133">
        <v>443994</v>
      </c>
      <c r="I29" s="133">
        <v>1601</v>
      </c>
      <c r="J29" s="304"/>
      <c r="K29" s="133">
        <v>7671</v>
      </c>
      <c r="L29" s="304"/>
    </row>
    <row r="30" spans="2:12" s="143" customFormat="1" ht="18.75" customHeight="1" x14ac:dyDescent="0.15">
      <c r="B30" s="132" t="s">
        <v>84</v>
      </c>
      <c r="C30" s="136">
        <v>3</v>
      </c>
      <c r="D30" s="133">
        <v>39</v>
      </c>
      <c r="E30" s="134">
        <v>598</v>
      </c>
      <c r="F30" s="135">
        <v>177</v>
      </c>
      <c r="G30" s="136">
        <v>421</v>
      </c>
      <c r="H30" s="133">
        <v>954556</v>
      </c>
      <c r="I30" s="133">
        <v>4494</v>
      </c>
      <c r="J30" s="304"/>
      <c r="K30" s="133">
        <v>17933</v>
      </c>
      <c r="L30" s="304"/>
    </row>
    <row r="31" spans="2:12" s="143" customFormat="1" ht="18.75" customHeight="1" x14ac:dyDescent="0.15">
      <c r="B31" s="137" t="s">
        <v>85</v>
      </c>
      <c r="C31" s="141">
        <v>1</v>
      </c>
      <c r="D31" s="138">
        <v>1</v>
      </c>
      <c r="E31" s="139">
        <v>166</v>
      </c>
      <c r="F31" s="140">
        <v>63</v>
      </c>
      <c r="G31" s="141">
        <v>103</v>
      </c>
      <c r="H31" s="138" t="s">
        <v>81</v>
      </c>
      <c r="I31" s="138" t="s">
        <v>87</v>
      </c>
      <c r="J31" s="305"/>
      <c r="K31" s="138" t="s">
        <v>81</v>
      </c>
      <c r="L31" s="305"/>
    </row>
    <row r="32" spans="2:12" s="50" customFormat="1" ht="15" customHeight="1" x14ac:dyDescent="0.15">
      <c r="B32" s="144" t="s">
        <v>91</v>
      </c>
      <c r="L32" s="108"/>
    </row>
    <row r="33" spans="2:12" s="50" customFormat="1" ht="14.1" customHeight="1" x14ac:dyDescent="0.15">
      <c r="B33" s="144" t="s">
        <v>136</v>
      </c>
      <c r="L33" s="108"/>
    </row>
    <row r="34" spans="2:12" x14ac:dyDescent="0.15">
      <c r="B34" s="99" t="s">
        <v>54</v>
      </c>
    </row>
    <row r="35" spans="2:12" ht="17.25" x14ac:dyDescent="0.2">
      <c r="B35" s="99"/>
      <c r="C35" s="115"/>
    </row>
    <row r="36" spans="2:12" ht="17.25" x14ac:dyDescent="0.2">
      <c r="I36" s="115"/>
      <c r="J36" s="115"/>
    </row>
    <row r="38" spans="2:12" s="50" customFormat="1" ht="13.5" customHeight="1" x14ac:dyDescent="0.15">
      <c r="B38" s="146"/>
    </row>
    <row r="39" spans="2:12" s="50" customFormat="1" x14ac:dyDescent="0.15">
      <c r="B39" s="146"/>
      <c r="D39" s="53"/>
      <c r="H39" s="53"/>
      <c r="K39" s="147"/>
      <c r="L39" s="147"/>
    </row>
    <row r="40" spans="2:12" s="50" customFormat="1" x14ac:dyDescent="0.15">
      <c r="B40" s="146"/>
      <c r="E40" s="53"/>
      <c r="F40" s="53"/>
      <c r="G40" s="53"/>
      <c r="H40" s="53"/>
      <c r="I40" s="53"/>
      <c r="J40" s="53"/>
      <c r="K40" s="53"/>
      <c r="L40" s="53"/>
    </row>
    <row r="41" spans="2:12" s="50" customFormat="1" x14ac:dyDescent="0.15">
      <c r="B41" s="148"/>
      <c r="C41" s="149"/>
      <c r="D41" s="108"/>
      <c r="E41" s="108"/>
      <c r="F41" s="108"/>
      <c r="G41" s="108"/>
      <c r="H41" s="108"/>
      <c r="I41" s="108"/>
      <c r="J41" s="108"/>
      <c r="K41" s="108"/>
      <c r="L41" s="108"/>
    </row>
    <row r="42" spans="2:12" s="50" customFormat="1" x14ac:dyDescent="0.15">
      <c r="B42" s="148"/>
      <c r="C42" s="149"/>
      <c r="D42" s="108"/>
      <c r="E42" s="108"/>
      <c r="F42" s="108"/>
      <c r="G42" s="108"/>
      <c r="H42" s="108"/>
      <c r="I42" s="108"/>
      <c r="J42" s="108"/>
      <c r="K42" s="108"/>
      <c r="L42" s="108"/>
    </row>
    <row r="43" spans="2:12" s="50" customFormat="1" x14ac:dyDescent="0.15">
      <c r="B43" s="148"/>
      <c r="C43" s="149"/>
      <c r="D43" s="108"/>
      <c r="E43" s="108"/>
      <c r="F43" s="108"/>
      <c r="G43" s="108"/>
      <c r="H43" s="150"/>
      <c r="I43" s="108"/>
      <c r="J43" s="108"/>
      <c r="K43" s="108"/>
      <c r="L43" s="108"/>
    </row>
    <row r="44" spans="2:12" s="50" customFormat="1" x14ac:dyDescent="0.15">
      <c r="B44" s="148"/>
      <c r="C44" s="149"/>
      <c r="D44" s="108"/>
      <c r="E44" s="108"/>
      <c r="F44" s="108"/>
      <c r="G44" s="108"/>
      <c r="H44" s="150"/>
      <c r="I44" s="108"/>
      <c r="J44" s="108"/>
      <c r="K44" s="108"/>
      <c r="L44" s="108"/>
    </row>
    <row r="45" spans="2:12" s="50" customFormat="1" x14ac:dyDescent="0.15">
      <c r="B45" s="148"/>
      <c r="C45" s="149"/>
      <c r="D45" s="108"/>
      <c r="E45" s="108"/>
      <c r="F45" s="108"/>
      <c r="G45" s="108"/>
      <c r="H45" s="108"/>
      <c r="I45" s="108"/>
      <c r="J45" s="108"/>
      <c r="K45" s="108"/>
      <c r="L45" s="108"/>
    </row>
    <row r="46" spans="2:12" s="50" customFormat="1" x14ac:dyDescent="0.15">
      <c r="B46" s="148"/>
      <c r="C46" s="149"/>
      <c r="D46" s="108"/>
      <c r="E46" s="108"/>
      <c r="F46" s="108"/>
      <c r="G46" s="108"/>
      <c r="H46" s="151"/>
      <c r="I46" s="108"/>
      <c r="J46" s="108"/>
      <c r="K46" s="151"/>
      <c r="L46" s="151"/>
    </row>
    <row r="47" spans="2:12" s="50" customFormat="1" x14ac:dyDescent="0.15">
      <c r="B47" s="146"/>
      <c r="L47" s="108"/>
    </row>
  </sheetData>
  <mergeCells count="11">
    <mergeCell ref="I17:I21"/>
    <mergeCell ref="J17:J21"/>
    <mergeCell ref="L17:L21"/>
    <mergeCell ref="J27:J31"/>
    <mergeCell ref="L27:L31"/>
    <mergeCell ref="B4:B6"/>
    <mergeCell ref="D4:D5"/>
    <mergeCell ref="E4:G4"/>
    <mergeCell ref="C7:C11"/>
    <mergeCell ref="F17:F21"/>
    <mergeCell ref="G17:G2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Ｐゴシック,標準"&amp;11-49-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99F9-A399-451D-80E1-CABE8387EB12}">
  <dimension ref="A1:K39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99" customWidth="1"/>
    <col min="2" max="6" width="8.5703125" style="99" customWidth="1"/>
    <col min="7" max="11" width="10" style="99" customWidth="1"/>
    <col min="12" max="16384" width="9.85546875" style="99"/>
  </cols>
  <sheetData>
    <row r="1" spans="1:11" ht="30" customHeight="1" x14ac:dyDescent="0.15">
      <c r="A1" s="45" t="s">
        <v>92</v>
      </c>
    </row>
    <row r="2" spans="1:11" ht="9" customHeight="1" x14ac:dyDescent="0.15">
      <c r="A2" s="45"/>
    </row>
    <row r="3" spans="1:11" ht="22.5" customHeight="1" x14ac:dyDescent="0.15">
      <c r="B3" s="48" t="s">
        <v>56</v>
      </c>
    </row>
    <row r="4" spans="1:11" s="50" customFormat="1" ht="15" customHeight="1" x14ac:dyDescent="0.15">
      <c r="B4" s="272" t="s">
        <v>57</v>
      </c>
      <c r="C4" s="297" t="s">
        <v>59</v>
      </c>
      <c r="D4" s="300" t="s">
        <v>8</v>
      </c>
      <c r="E4" s="301"/>
      <c r="F4" s="302"/>
      <c r="G4" s="51" t="s">
        <v>60</v>
      </c>
      <c r="H4" s="152" t="s">
        <v>61</v>
      </c>
      <c r="I4" s="117" t="s">
        <v>93</v>
      </c>
      <c r="J4" s="117" t="s">
        <v>63</v>
      </c>
      <c r="K4" s="117" t="s">
        <v>64</v>
      </c>
    </row>
    <row r="5" spans="1:11" s="50" customFormat="1" ht="15" customHeight="1" x14ac:dyDescent="0.15">
      <c r="B5" s="273"/>
      <c r="C5" s="312"/>
      <c r="D5" s="54" t="s">
        <v>66</v>
      </c>
      <c r="E5" s="154" t="s">
        <v>67</v>
      </c>
      <c r="F5" s="120" t="s">
        <v>68</v>
      </c>
      <c r="G5" s="54" t="s">
        <v>69</v>
      </c>
      <c r="H5" s="53" t="s">
        <v>70</v>
      </c>
      <c r="I5" s="54" t="s">
        <v>94</v>
      </c>
      <c r="J5" s="54" t="s">
        <v>72</v>
      </c>
      <c r="K5" s="54" t="s">
        <v>73</v>
      </c>
    </row>
    <row r="6" spans="1:11" s="50" customFormat="1" ht="15" customHeight="1" x14ac:dyDescent="0.15">
      <c r="B6" s="54"/>
      <c r="C6" s="153"/>
      <c r="D6" s="126" t="s">
        <v>75</v>
      </c>
      <c r="E6" s="155" t="s">
        <v>75</v>
      </c>
      <c r="F6" s="156" t="s">
        <v>75</v>
      </c>
      <c r="G6" s="156" t="s">
        <v>76</v>
      </c>
      <c r="H6" s="156" t="s">
        <v>76</v>
      </c>
      <c r="I6" s="156" t="s">
        <v>76</v>
      </c>
      <c r="J6" s="156" t="s">
        <v>78</v>
      </c>
      <c r="K6" s="156" t="s">
        <v>79</v>
      </c>
    </row>
    <row r="7" spans="1:11" s="157" customFormat="1" ht="15" customHeight="1" x14ac:dyDescent="0.15">
      <c r="B7" s="158" t="s">
        <v>95</v>
      </c>
      <c r="C7" s="159">
        <f t="shared" ref="C7:K7" si="0">+C8+C9+C10+C11</f>
        <v>32</v>
      </c>
      <c r="D7" s="130">
        <f t="shared" si="0"/>
        <v>181</v>
      </c>
      <c r="E7" s="160">
        <f t="shared" si="0"/>
        <v>79</v>
      </c>
      <c r="F7" s="129">
        <f t="shared" si="0"/>
        <v>102</v>
      </c>
      <c r="G7" s="129">
        <f t="shared" si="0"/>
        <v>300147</v>
      </c>
      <c r="H7" s="129">
        <v>178</v>
      </c>
      <c r="I7" s="129">
        <f t="shared" si="0"/>
        <v>23929</v>
      </c>
      <c r="J7" s="129">
        <f t="shared" si="0"/>
        <v>3843</v>
      </c>
      <c r="K7" s="129">
        <f t="shared" si="0"/>
        <v>232</v>
      </c>
    </row>
    <row r="8" spans="1:11" s="127" customFormat="1" ht="15" customHeight="1" x14ac:dyDescent="0.15">
      <c r="B8" s="161" t="s">
        <v>82</v>
      </c>
      <c r="C8" s="133">
        <v>10</v>
      </c>
      <c r="D8" s="133">
        <v>55</v>
      </c>
      <c r="E8" s="162">
        <v>19</v>
      </c>
      <c r="F8" s="136">
        <v>36</v>
      </c>
      <c r="G8" s="133">
        <v>92874</v>
      </c>
      <c r="H8" s="133"/>
      <c r="I8" s="133">
        <v>8641</v>
      </c>
      <c r="J8" s="133">
        <v>1064</v>
      </c>
      <c r="K8" s="133">
        <v>104</v>
      </c>
    </row>
    <row r="9" spans="1:11" s="127" customFormat="1" ht="15" customHeight="1" x14ac:dyDescent="0.15">
      <c r="B9" s="161" t="s">
        <v>83</v>
      </c>
      <c r="C9" s="133">
        <v>8</v>
      </c>
      <c r="D9" s="133">
        <v>53</v>
      </c>
      <c r="E9" s="162">
        <v>24</v>
      </c>
      <c r="F9" s="136">
        <v>29</v>
      </c>
      <c r="G9" s="133">
        <v>81190</v>
      </c>
      <c r="H9" s="133">
        <v>57</v>
      </c>
      <c r="I9" s="133">
        <v>3023</v>
      </c>
      <c r="J9" s="133">
        <v>719</v>
      </c>
      <c r="K9" s="133">
        <v>52</v>
      </c>
    </row>
    <row r="10" spans="1:11" s="127" customFormat="1" ht="15" customHeight="1" x14ac:dyDescent="0.15">
      <c r="B10" s="161" t="s">
        <v>84</v>
      </c>
      <c r="C10" s="133">
        <v>11</v>
      </c>
      <c r="D10" s="133">
        <v>61</v>
      </c>
      <c r="E10" s="162">
        <v>31</v>
      </c>
      <c r="F10" s="136">
        <v>30</v>
      </c>
      <c r="G10" s="133">
        <v>98473</v>
      </c>
      <c r="H10" s="133">
        <v>121</v>
      </c>
      <c r="I10" s="133">
        <v>10215</v>
      </c>
      <c r="J10" s="133">
        <v>1752</v>
      </c>
      <c r="K10" s="133">
        <v>36</v>
      </c>
    </row>
    <row r="11" spans="1:11" s="127" customFormat="1" ht="15" customHeight="1" x14ac:dyDescent="0.15">
      <c r="B11" s="163" t="s">
        <v>85</v>
      </c>
      <c r="C11" s="138">
        <v>3</v>
      </c>
      <c r="D11" s="138">
        <v>12</v>
      </c>
      <c r="E11" s="164">
        <v>5</v>
      </c>
      <c r="F11" s="141">
        <v>7</v>
      </c>
      <c r="G11" s="138">
        <v>27610</v>
      </c>
      <c r="H11" s="138"/>
      <c r="I11" s="138">
        <v>2050</v>
      </c>
      <c r="J11" s="138">
        <v>308</v>
      </c>
      <c r="K11" s="138">
        <v>40</v>
      </c>
    </row>
    <row r="12" spans="1:11" s="157" customFormat="1" ht="15" customHeight="1" x14ac:dyDescent="0.15">
      <c r="B12" s="158" t="s">
        <v>96</v>
      </c>
      <c r="C12" s="159">
        <f t="shared" ref="C12:K12" si="1">+C13+C14+C15+C16</f>
        <v>23</v>
      </c>
      <c r="D12" s="130">
        <f t="shared" si="1"/>
        <v>174</v>
      </c>
      <c r="E12" s="160">
        <f t="shared" si="1"/>
        <v>80</v>
      </c>
      <c r="F12" s="129">
        <f t="shared" si="1"/>
        <v>94</v>
      </c>
      <c r="G12" s="129">
        <f t="shared" si="1"/>
        <v>273127</v>
      </c>
      <c r="H12" s="129">
        <v>1480</v>
      </c>
      <c r="I12" s="129">
        <f t="shared" si="1"/>
        <v>13758</v>
      </c>
      <c r="J12" s="129">
        <f t="shared" si="1"/>
        <v>2216</v>
      </c>
      <c r="K12" s="129">
        <f t="shared" si="1"/>
        <v>203</v>
      </c>
    </row>
    <row r="13" spans="1:11" s="127" customFormat="1" ht="15" customHeight="1" x14ac:dyDescent="0.15">
      <c r="B13" s="161" t="s">
        <v>82</v>
      </c>
      <c r="C13" s="133">
        <v>4</v>
      </c>
      <c r="D13" s="133">
        <v>32</v>
      </c>
      <c r="E13" s="162">
        <v>15</v>
      </c>
      <c r="F13" s="136">
        <v>17</v>
      </c>
      <c r="G13" s="133">
        <v>70365</v>
      </c>
      <c r="H13" s="133">
        <v>560</v>
      </c>
      <c r="I13" s="133">
        <v>4520</v>
      </c>
      <c r="J13" s="133">
        <v>499</v>
      </c>
      <c r="K13" s="133">
        <v>28</v>
      </c>
    </row>
    <row r="14" spans="1:11" s="127" customFormat="1" ht="15" customHeight="1" x14ac:dyDescent="0.15">
      <c r="B14" s="161" t="s">
        <v>83</v>
      </c>
      <c r="C14" s="133">
        <v>8</v>
      </c>
      <c r="D14" s="133">
        <v>68</v>
      </c>
      <c r="E14" s="162">
        <v>38</v>
      </c>
      <c r="F14" s="136">
        <v>30</v>
      </c>
      <c r="G14" s="133">
        <v>116287</v>
      </c>
      <c r="H14" s="133">
        <v>891</v>
      </c>
      <c r="I14" s="133">
        <v>4540</v>
      </c>
      <c r="J14" s="133">
        <v>965</v>
      </c>
      <c r="K14" s="133">
        <v>118</v>
      </c>
    </row>
    <row r="15" spans="1:11" s="127" customFormat="1" ht="15" customHeight="1" x14ac:dyDescent="0.15">
      <c r="B15" s="161" t="s">
        <v>84</v>
      </c>
      <c r="C15" s="133">
        <v>7</v>
      </c>
      <c r="D15" s="133">
        <v>45</v>
      </c>
      <c r="E15" s="162">
        <v>19</v>
      </c>
      <c r="F15" s="136">
        <v>26</v>
      </c>
      <c r="G15" s="133">
        <v>63226</v>
      </c>
      <c r="H15" s="133">
        <v>29</v>
      </c>
      <c r="I15" s="133">
        <v>3108</v>
      </c>
      <c r="J15" s="133">
        <v>480</v>
      </c>
      <c r="K15" s="133">
        <v>30</v>
      </c>
    </row>
    <row r="16" spans="1:11" s="127" customFormat="1" ht="15" customHeight="1" x14ac:dyDescent="0.15">
      <c r="B16" s="163" t="s">
        <v>85</v>
      </c>
      <c r="C16" s="138">
        <v>4</v>
      </c>
      <c r="D16" s="138">
        <v>29</v>
      </c>
      <c r="E16" s="164">
        <v>8</v>
      </c>
      <c r="F16" s="141">
        <v>21</v>
      </c>
      <c r="G16" s="138">
        <v>23249</v>
      </c>
      <c r="H16" s="138"/>
      <c r="I16" s="138">
        <v>1590</v>
      </c>
      <c r="J16" s="138">
        <v>272</v>
      </c>
      <c r="K16" s="138">
        <v>27</v>
      </c>
    </row>
    <row r="17" spans="2:11" s="127" customFormat="1" ht="15" customHeight="1" x14ac:dyDescent="0.15">
      <c r="B17" s="158" t="s">
        <v>97</v>
      </c>
      <c r="C17" s="159">
        <f>+C18+C19+C20+C21</f>
        <v>21</v>
      </c>
      <c r="D17" s="130">
        <f>+D18+D19+D20+D21</f>
        <v>211</v>
      </c>
      <c r="E17" s="313"/>
      <c r="F17" s="316"/>
      <c r="G17" s="129" t="s">
        <v>81</v>
      </c>
      <c r="H17" s="303"/>
      <c r="I17" s="303"/>
      <c r="J17" s="129" t="s">
        <v>81</v>
      </c>
      <c r="K17" s="303"/>
    </row>
    <row r="18" spans="2:11" s="127" customFormat="1" ht="15" customHeight="1" x14ac:dyDescent="0.15">
      <c r="B18" s="161" t="s">
        <v>82</v>
      </c>
      <c r="C18" s="133">
        <v>5</v>
      </c>
      <c r="D18" s="133">
        <v>61</v>
      </c>
      <c r="E18" s="314"/>
      <c r="F18" s="317"/>
      <c r="G18" s="136">
        <v>67148</v>
      </c>
      <c r="H18" s="304"/>
      <c r="I18" s="304"/>
      <c r="J18" s="136">
        <v>566</v>
      </c>
      <c r="K18" s="304"/>
    </row>
    <row r="19" spans="2:11" s="127" customFormat="1" ht="15" customHeight="1" x14ac:dyDescent="0.15">
      <c r="B19" s="161" t="s">
        <v>83</v>
      </c>
      <c r="C19" s="133">
        <v>7</v>
      </c>
      <c r="D19" s="133">
        <v>93</v>
      </c>
      <c r="E19" s="314"/>
      <c r="F19" s="317"/>
      <c r="G19" s="136">
        <v>94466</v>
      </c>
      <c r="H19" s="304"/>
      <c r="I19" s="304"/>
      <c r="J19" s="136">
        <v>710</v>
      </c>
      <c r="K19" s="304"/>
    </row>
    <row r="20" spans="2:11" s="127" customFormat="1" ht="15" customHeight="1" x14ac:dyDescent="0.15">
      <c r="B20" s="161" t="s">
        <v>84</v>
      </c>
      <c r="C20" s="133">
        <v>7</v>
      </c>
      <c r="D20" s="133">
        <v>52</v>
      </c>
      <c r="E20" s="314"/>
      <c r="F20" s="317"/>
      <c r="G20" s="136">
        <v>81337</v>
      </c>
      <c r="H20" s="304"/>
      <c r="I20" s="304"/>
      <c r="J20" s="136">
        <v>661</v>
      </c>
      <c r="K20" s="304"/>
    </row>
    <row r="21" spans="2:11" s="127" customFormat="1" ht="15" customHeight="1" x14ac:dyDescent="0.15">
      <c r="B21" s="163" t="s">
        <v>85</v>
      </c>
      <c r="C21" s="133">
        <v>2</v>
      </c>
      <c r="D21" s="138">
        <v>5</v>
      </c>
      <c r="E21" s="315"/>
      <c r="F21" s="318"/>
      <c r="G21" s="136" t="s">
        <v>81</v>
      </c>
      <c r="H21" s="305"/>
      <c r="I21" s="305"/>
      <c r="J21" s="136" t="s">
        <v>81</v>
      </c>
      <c r="K21" s="305"/>
    </row>
    <row r="22" spans="2:11" s="157" customFormat="1" ht="15" customHeight="1" x14ac:dyDescent="0.15">
      <c r="B22" s="158" t="s">
        <v>89</v>
      </c>
      <c r="C22" s="159">
        <f t="shared" ref="C22:K22" si="2">+C23+C24+C25+C26</f>
        <v>23</v>
      </c>
      <c r="D22" s="130">
        <f t="shared" si="2"/>
        <v>315</v>
      </c>
      <c r="E22" s="160">
        <f t="shared" si="2"/>
        <v>143</v>
      </c>
      <c r="F22" s="129">
        <f t="shared" si="2"/>
        <v>172</v>
      </c>
      <c r="G22" s="129">
        <f t="shared" si="2"/>
        <v>313882</v>
      </c>
      <c r="H22" s="129">
        <v>6340</v>
      </c>
      <c r="I22" s="129">
        <f t="shared" si="2"/>
        <v>11507</v>
      </c>
      <c r="J22" s="129">
        <f t="shared" si="2"/>
        <v>2650</v>
      </c>
      <c r="K22" s="129">
        <f t="shared" si="2"/>
        <v>336</v>
      </c>
    </row>
    <row r="23" spans="2:11" s="127" customFormat="1" ht="15" customHeight="1" x14ac:dyDescent="0.15">
      <c r="B23" s="161" t="s">
        <v>82</v>
      </c>
      <c r="C23" s="133">
        <v>7</v>
      </c>
      <c r="D23" s="133">
        <v>88</v>
      </c>
      <c r="E23" s="162">
        <v>33</v>
      </c>
      <c r="F23" s="136">
        <v>55</v>
      </c>
      <c r="G23" s="165">
        <v>78169</v>
      </c>
      <c r="H23" s="165">
        <v>158</v>
      </c>
      <c r="I23" s="165">
        <v>3451</v>
      </c>
      <c r="J23" s="165">
        <v>786</v>
      </c>
      <c r="K23" s="165">
        <v>74</v>
      </c>
    </row>
    <row r="24" spans="2:11" s="127" customFormat="1" ht="15" customHeight="1" x14ac:dyDescent="0.15">
      <c r="B24" s="161" t="s">
        <v>83</v>
      </c>
      <c r="C24" s="133">
        <v>9</v>
      </c>
      <c r="D24" s="133">
        <v>140</v>
      </c>
      <c r="E24" s="162">
        <v>75</v>
      </c>
      <c r="F24" s="136">
        <v>65</v>
      </c>
      <c r="G24" s="165">
        <v>128950</v>
      </c>
      <c r="H24" s="165">
        <v>5836</v>
      </c>
      <c r="I24" s="165">
        <v>4441</v>
      </c>
      <c r="J24" s="165">
        <v>1114</v>
      </c>
      <c r="K24" s="165">
        <v>170</v>
      </c>
    </row>
    <row r="25" spans="2:11" s="127" customFormat="1" ht="15" customHeight="1" x14ac:dyDescent="0.15">
      <c r="B25" s="161" t="s">
        <v>84</v>
      </c>
      <c r="C25" s="133">
        <v>4</v>
      </c>
      <c r="D25" s="133">
        <v>45</v>
      </c>
      <c r="E25" s="162">
        <v>16</v>
      </c>
      <c r="F25" s="136">
        <v>29</v>
      </c>
      <c r="G25" s="165">
        <v>56974</v>
      </c>
      <c r="H25" s="165">
        <v>346</v>
      </c>
      <c r="I25" s="165">
        <v>1814</v>
      </c>
      <c r="J25" s="165">
        <v>390</v>
      </c>
      <c r="K25" s="165">
        <v>43</v>
      </c>
    </row>
    <row r="26" spans="2:11" s="127" customFormat="1" ht="15" customHeight="1" x14ac:dyDescent="0.15">
      <c r="B26" s="163" t="s">
        <v>85</v>
      </c>
      <c r="C26" s="138">
        <v>3</v>
      </c>
      <c r="D26" s="138">
        <v>42</v>
      </c>
      <c r="E26" s="164">
        <v>19</v>
      </c>
      <c r="F26" s="141">
        <v>23</v>
      </c>
      <c r="G26" s="166">
        <v>49789</v>
      </c>
      <c r="H26" s="166"/>
      <c r="I26" s="166">
        <v>1801</v>
      </c>
      <c r="J26" s="166">
        <v>360</v>
      </c>
      <c r="K26" s="166">
        <v>49</v>
      </c>
    </row>
    <row r="27" spans="2:11" s="157" customFormat="1" ht="15" customHeight="1" x14ac:dyDescent="0.15">
      <c r="B27" s="158" t="s">
        <v>90</v>
      </c>
      <c r="C27" s="159">
        <f>+C28+C29+C30+C31</f>
        <v>26</v>
      </c>
      <c r="D27" s="130">
        <f>+D28+D29+D30+D31</f>
        <v>350</v>
      </c>
      <c r="E27" s="160">
        <f>+E28+E29+E30+E31</f>
        <v>120</v>
      </c>
      <c r="F27" s="129">
        <f>+F28+F29+F30+F31</f>
        <v>230</v>
      </c>
      <c r="G27" s="129" t="s">
        <v>81</v>
      </c>
      <c r="H27" s="129">
        <v>6340</v>
      </c>
      <c r="I27" s="303"/>
      <c r="J27" s="129" t="s">
        <v>81</v>
      </c>
      <c r="K27" s="303"/>
    </row>
    <row r="28" spans="2:11" s="127" customFormat="1" ht="15" customHeight="1" x14ac:dyDescent="0.15">
      <c r="B28" s="161" t="s">
        <v>82</v>
      </c>
      <c r="C28" s="133">
        <v>5</v>
      </c>
      <c r="D28" s="133">
        <v>56</v>
      </c>
      <c r="E28" s="162">
        <v>16</v>
      </c>
      <c r="F28" s="136">
        <v>40</v>
      </c>
      <c r="G28" s="165">
        <v>65488</v>
      </c>
      <c r="H28" s="165">
        <v>208</v>
      </c>
      <c r="I28" s="304"/>
      <c r="J28" s="165">
        <v>560</v>
      </c>
      <c r="K28" s="304"/>
    </row>
    <row r="29" spans="2:11" s="127" customFormat="1" ht="15" customHeight="1" x14ac:dyDescent="0.15">
      <c r="B29" s="161" t="s">
        <v>83</v>
      </c>
      <c r="C29" s="133">
        <v>8</v>
      </c>
      <c r="D29" s="133">
        <v>109</v>
      </c>
      <c r="E29" s="162">
        <v>52</v>
      </c>
      <c r="F29" s="136">
        <v>57</v>
      </c>
      <c r="G29" s="165">
        <v>133480</v>
      </c>
      <c r="H29" s="165">
        <v>555</v>
      </c>
      <c r="I29" s="304"/>
      <c r="J29" s="165">
        <v>900</v>
      </c>
      <c r="K29" s="304"/>
    </row>
    <row r="30" spans="2:11" s="127" customFormat="1" ht="15" customHeight="1" x14ac:dyDescent="0.15">
      <c r="B30" s="161" t="s">
        <v>84</v>
      </c>
      <c r="C30" s="133">
        <v>9</v>
      </c>
      <c r="D30" s="133">
        <v>131</v>
      </c>
      <c r="E30" s="162">
        <v>33</v>
      </c>
      <c r="F30" s="136">
        <v>98</v>
      </c>
      <c r="G30" s="165" t="s">
        <v>81</v>
      </c>
      <c r="H30" s="165">
        <v>229</v>
      </c>
      <c r="I30" s="304"/>
      <c r="J30" s="165" t="s">
        <v>81</v>
      </c>
      <c r="K30" s="304"/>
    </row>
    <row r="31" spans="2:11" s="127" customFormat="1" ht="15" customHeight="1" x14ac:dyDescent="0.15">
      <c r="B31" s="163" t="s">
        <v>85</v>
      </c>
      <c r="C31" s="138">
        <v>4</v>
      </c>
      <c r="D31" s="138">
        <v>54</v>
      </c>
      <c r="E31" s="164">
        <v>19</v>
      </c>
      <c r="F31" s="141">
        <v>35</v>
      </c>
      <c r="G31" s="166">
        <v>57647</v>
      </c>
      <c r="H31" s="166" t="s">
        <v>87</v>
      </c>
      <c r="I31" s="305"/>
      <c r="J31" s="166">
        <v>465</v>
      </c>
      <c r="K31" s="305"/>
    </row>
    <row r="32" spans="2:11" s="157" customFormat="1" ht="15" customHeight="1" x14ac:dyDescent="0.15">
      <c r="B32" s="158" t="s">
        <v>98</v>
      </c>
      <c r="C32" s="159">
        <f>+C33+C34+C35+C36</f>
        <v>30</v>
      </c>
      <c r="D32" s="130">
        <f>+D33+D34+D35+D36</f>
        <v>374</v>
      </c>
      <c r="E32" s="313"/>
      <c r="F32" s="316"/>
      <c r="G32" s="159">
        <v>423161</v>
      </c>
      <c r="H32" s="303"/>
      <c r="I32" s="303"/>
      <c r="J32" s="129">
        <v>3381</v>
      </c>
      <c r="K32" s="303"/>
    </row>
    <row r="33" spans="2:11" s="127" customFormat="1" ht="15" customHeight="1" x14ac:dyDescent="0.15">
      <c r="B33" s="161" t="s">
        <v>82</v>
      </c>
      <c r="C33" s="133">
        <v>7</v>
      </c>
      <c r="D33" s="133">
        <v>77</v>
      </c>
      <c r="E33" s="314"/>
      <c r="F33" s="317"/>
      <c r="G33" s="165">
        <v>93296</v>
      </c>
      <c r="H33" s="304"/>
      <c r="I33" s="304"/>
      <c r="J33" s="165">
        <v>807</v>
      </c>
      <c r="K33" s="304"/>
    </row>
    <row r="34" spans="2:11" s="127" customFormat="1" ht="15" customHeight="1" x14ac:dyDescent="0.15">
      <c r="B34" s="161" t="s">
        <v>83</v>
      </c>
      <c r="C34" s="133">
        <v>9</v>
      </c>
      <c r="D34" s="133">
        <v>137</v>
      </c>
      <c r="E34" s="314"/>
      <c r="F34" s="317"/>
      <c r="G34" s="165">
        <v>133657</v>
      </c>
      <c r="H34" s="304"/>
      <c r="I34" s="304"/>
      <c r="J34" s="165">
        <v>1069</v>
      </c>
      <c r="K34" s="304"/>
    </row>
    <row r="35" spans="2:11" s="127" customFormat="1" ht="15" customHeight="1" x14ac:dyDescent="0.15">
      <c r="B35" s="161" t="s">
        <v>84</v>
      </c>
      <c r="C35" s="133">
        <v>9</v>
      </c>
      <c r="D35" s="133">
        <v>107</v>
      </c>
      <c r="E35" s="314"/>
      <c r="F35" s="317"/>
      <c r="G35" s="165" t="s">
        <v>81</v>
      </c>
      <c r="H35" s="304"/>
      <c r="I35" s="304"/>
      <c r="J35" s="165" t="s">
        <v>81</v>
      </c>
      <c r="K35" s="304"/>
    </row>
    <row r="36" spans="2:11" s="127" customFormat="1" ht="15" customHeight="1" x14ac:dyDescent="0.15">
      <c r="B36" s="163" t="s">
        <v>85</v>
      </c>
      <c r="C36" s="138">
        <v>5</v>
      </c>
      <c r="D36" s="138">
        <v>53</v>
      </c>
      <c r="E36" s="315"/>
      <c r="F36" s="318"/>
      <c r="G36" s="166" t="s">
        <v>81</v>
      </c>
      <c r="H36" s="305"/>
      <c r="I36" s="305"/>
      <c r="J36" s="166" t="s">
        <v>81</v>
      </c>
      <c r="K36" s="305"/>
    </row>
    <row r="37" spans="2:11" s="157" customFormat="1" ht="15" customHeight="1" x14ac:dyDescent="0.15">
      <c r="B37" s="167" t="s">
        <v>99</v>
      </c>
      <c r="C37" s="168">
        <v>30</v>
      </c>
      <c r="D37" s="169">
        <v>372</v>
      </c>
      <c r="E37" s="170"/>
      <c r="F37" s="171"/>
      <c r="G37" s="168">
        <v>469336</v>
      </c>
      <c r="H37" s="172"/>
      <c r="I37" s="172"/>
      <c r="J37" s="173">
        <v>3463</v>
      </c>
      <c r="K37" s="172"/>
    </row>
    <row r="38" spans="2:11" ht="15" customHeight="1" x14ac:dyDescent="0.15">
      <c r="B38" s="50" t="s">
        <v>100</v>
      </c>
      <c r="K38" s="108"/>
    </row>
    <row r="39" spans="2:11" ht="12.75" customHeight="1" x14ac:dyDescent="0.15">
      <c r="B39" s="41" t="s">
        <v>23</v>
      </c>
    </row>
  </sheetData>
  <mergeCells count="15">
    <mergeCell ref="I17:I21"/>
    <mergeCell ref="K17:K21"/>
    <mergeCell ref="I27:I31"/>
    <mergeCell ref="K27:K31"/>
    <mergeCell ref="E32:E36"/>
    <mergeCell ref="F32:F36"/>
    <mergeCell ref="H32:H36"/>
    <mergeCell ref="I32:I36"/>
    <mergeCell ref="K32:K36"/>
    <mergeCell ref="H17:H21"/>
    <mergeCell ref="B4:B5"/>
    <mergeCell ref="C4:C5"/>
    <mergeCell ref="D4:F4"/>
    <mergeCell ref="E17:E21"/>
    <mergeCell ref="F17:F21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Ｐゴシック,標準"&amp;11-50-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8316-1969-4B12-B56F-4A614002B0B8}">
  <dimension ref="A1:L75"/>
  <sheetViews>
    <sheetView showGridLines="0" zoomScaleNormal="100" zoomScaleSheetLayoutView="100" workbookViewId="0"/>
  </sheetViews>
  <sheetFormatPr defaultColWidth="7.42578125" defaultRowHeight="10.5" x14ac:dyDescent="0.15"/>
  <cols>
    <col min="1" max="1" width="1.85546875" style="175" customWidth="1"/>
    <col min="2" max="3" width="2.42578125" style="175" customWidth="1"/>
    <col min="4" max="4" width="15.5703125" style="175" customWidth="1"/>
    <col min="5" max="5" width="8.140625" style="175" customWidth="1"/>
    <col min="6" max="6" width="7.85546875" style="175" customWidth="1"/>
    <col min="7" max="7" width="8.7109375" style="175" customWidth="1"/>
    <col min="8" max="8" width="7.85546875" style="175" customWidth="1"/>
    <col min="9" max="9" width="12.140625" style="176" customWidth="1"/>
    <col min="10" max="10" width="7.85546875" style="175" customWidth="1"/>
    <col min="11" max="11" width="8.7109375" style="176" customWidth="1"/>
    <col min="12" max="12" width="7.85546875" style="175" customWidth="1"/>
    <col min="13" max="16384" width="7.42578125" style="175"/>
  </cols>
  <sheetData>
    <row r="1" spans="1:12" ht="30" customHeight="1" x14ac:dyDescent="0.2">
      <c r="A1" s="45" t="s">
        <v>101</v>
      </c>
      <c r="B1" s="45"/>
      <c r="C1" s="45"/>
      <c r="D1" s="174"/>
    </row>
    <row r="2" spans="1:12" ht="7.5" customHeight="1" x14ac:dyDescent="0.2">
      <c r="A2" s="45"/>
      <c r="B2" s="45"/>
      <c r="C2" s="45"/>
      <c r="D2" s="174"/>
    </row>
    <row r="3" spans="1:12" s="177" customFormat="1" ht="22.5" customHeight="1" x14ac:dyDescent="0.15">
      <c r="B3" s="178" t="s">
        <v>102</v>
      </c>
      <c r="D3" s="179"/>
      <c r="I3" s="180"/>
      <c r="K3" s="180"/>
    </row>
    <row r="4" spans="1:12" s="144" customFormat="1" ht="22.5" customHeight="1" x14ac:dyDescent="0.15">
      <c r="B4" s="323" t="s">
        <v>57</v>
      </c>
      <c r="C4" s="324"/>
      <c r="D4" s="325"/>
      <c r="E4" s="319" t="s">
        <v>59</v>
      </c>
      <c r="F4" s="319"/>
      <c r="G4" s="319" t="s">
        <v>103</v>
      </c>
      <c r="H4" s="319"/>
      <c r="I4" s="319" t="s">
        <v>104</v>
      </c>
      <c r="J4" s="319"/>
      <c r="K4" s="319" t="s">
        <v>105</v>
      </c>
      <c r="L4" s="319"/>
    </row>
    <row r="5" spans="1:12" s="144" customFormat="1" ht="22.5" customHeight="1" x14ac:dyDescent="0.15">
      <c r="B5" s="326"/>
      <c r="C5" s="327"/>
      <c r="D5" s="328"/>
      <c r="E5" s="181"/>
      <c r="F5" s="182" t="s">
        <v>106</v>
      </c>
      <c r="G5" s="181"/>
      <c r="H5" s="182" t="s">
        <v>106</v>
      </c>
      <c r="I5" s="183"/>
      <c r="J5" s="182" t="s">
        <v>106</v>
      </c>
      <c r="K5" s="183"/>
      <c r="L5" s="182" t="s">
        <v>106</v>
      </c>
    </row>
    <row r="6" spans="1:12" s="144" customFormat="1" ht="18.75" hidden="1" customHeight="1" x14ac:dyDescent="0.15">
      <c r="B6" s="320" t="s">
        <v>107</v>
      </c>
      <c r="C6" s="321"/>
      <c r="D6" s="322"/>
      <c r="E6" s="184">
        <f>+E7+E11+E16+E21</f>
        <v>406</v>
      </c>
      <c r="F6" s="185" t="s">
        <v>87</v>
      </c>
      <c r="G6" s="186">
        <f>+G7+G11+G16+G21</f>
        <v>2231</v>
      </c>
      <c r="H6" s="185" t="s">
        <v>87</v>
      </c>
      <c r="I6" s="186">
        <f>+I7+I11+I16+I21</f>
        <v>4505103</v>
      </c>
      <c r="J6" s="185" t="s">
        <v>87</v>
      </c>
      <c r="K6" s="186">
        <f>+K7+K11+K16+K21</f>
        <v>57059</v>
      </c>
      <c r="L6" s="185" t="s">
        <v>87</v>
      </c>
    </row>
    <row r="7" spans="1:12" s="144" customFormat="1" ht="18.75" hidden="1" customHeight="1" x14ac:dyDescent="0.15">
      <c r="B7" s="187"/>
      <c r="C7" s="188" t="s">
        <v>108</v>
      </c>
      <c r="D7" s="189"/>
      <c r="E7" s="190">
        <f>SUM(E8:E10)</f>
        <v>117</v>
      </c>
      <c r="F7" s="191">
        <v>-25.5</v>
      </c>
      <c r="G7" s="190">
        <f>SUM(G8:G10)</f>
        <v>594</v>
      </c>
      <c r="H7" s="191">
        <v>-19.100000000000001</v>
      </c>
      <c r="I7" s="190">
        <f>SUM(I8:I10)</f>
        <v>1210150</v>
      </c>
      <c r="J7" s="191">
        <v>-15.8</v>
      </c>
      <c r="K7" s="190">
        <f>SUM(K8:K10)</f>
        <v>16793</v>
      </c>
      <c r="L7" s="191">
        <v>-5.6</v>
      </c>
    </row>
    <row r="8" spans="1:12" s="144" customFormat="1" ht="17.25" hidden="1" customHeight="1" x14ac:dyDescent="0.15">
      <c r="B8" s="187"/>
      <c r="C8" s="192"/>
      <c r="D8" s="193" t="s">
        <v>109</v>
      </c>
      <c r="E8" s="194">
        <v>38</v>
      </c>
      <c r="F8" s="195">
        <v>15.2</v>
      </c>
      <c r="G8" s="194">
        <v>209</v>
      </c>
      <c r="H8" s="195">
        <v>-6.7</v>
      </c>
      <c r="I8" s="196">
        <v>294603</v>
      </c>
      <c r="J8" s="195">
        <v>-2.2000000000000002</v>
      </c>
      <c r="K8" s="196">
        <v>5001</v>
      </c>
      <c r="L8" s="195">
        <v>-9.1999999999999993</v>
      </c>
    </row>
    <row r="9" spans="1:12" s="144" customFormat="1" ht="21" hidden="1" x14ac:dyDescent="0.15">
      <c r="B9" s="187"/>
      <c r="C9" s="192"/>
      <c r="D9" s="197" t="s">
        <v>110</v>
      </c>
      <c r="E9" s="194">
        <v>27</v>
      </c>
      <c r="F9" s="195">
        <v>-34.1</v>
      </c>
      <c r="G9" s="194">
        <v>179</v>
      </c>
      <c r="H9" s="195">
        <v>1.1000000000000001</v>
      </c>
      <c r="I9" s="196">
        <v>630142</v>
      </c>
      <c r="J9" s="195">
        <v>3</v>
      </c>
      <c r="K9" s="196">
        <v>8272</v>
      </c>
      <c r="L9" s="195">
        <v>28.8</v>
      </c>
    </row>
    <row r="10" spans="1:12" s="144" customFormat="1" ht="17.25" hidden="1" customHeight="1" x14ac:dyDescent="0.15">
      <c r="B10" s="187"/>
      <c r="C10" s="198"/>
      <c r="D10" s="199" t="s">
        <v>111</v>
      </c>
      <c r="E10" s="200">
        <v>52</v>
      </c>
      <c r="F10" s="201">
        <v>-37.299999999999997</v>
      </c>
      <c r="G10" s="200">
        <v>206</v>
      </c>
      <c r="H10" s="201">
        <v>-38.1</v>
      </c>
      <c r="I10" s="202">
        <v>285405</v>
      </c>
      <c r="J10" s="201">
        <v>-45.6</v>
      </c>
      <c r="K10" s="202">
        <v>3520</v>
      </c>
      <c r="L10" s="201">
        <v>-39.9</v>
      </c>
    </row>
    <row r="11" spans="1:12" s="144" customFormat="1" ht="18.75" hidden="1" customHeight="1" x14ac:dyDescent="0.15">
      <c r="B11" s="187"/>
      <c r="C11" s="188" t="s">
        <v>112</v>
      </c>
      <c r="D11" s="189"/>
      <c r="E11" s="190">
        <f>SUM(E12:E15)</f>
        <v>114</v>
      </c>
      <c r="F11" s="203" t="s">
        <v>87</v>
      </c>
      <c r="G11" s="190">
        <f>SUM(G12:G15)</f>
        <v>593</v>
      </c>
      <c r="H11" s="203" t="s">
        <v>87</v>
      </c>
      <c r="I11" s="190">
        <f>SUM(I12:I15)</f>
        <v>1277965</v>
      </c>
      <c r="J11" s="203" t="s">
        <v>87</v>
      </c>
      <c r="K11" s="190">
        <f>SUM(K12:K15)</f>
        <v>14805</v>
      </c>
      <c r="L11" s="203" t="s">
        <v>87</v>
      </c>
    </row>
    <row r="12" spans="1:12" s="144" customFormat="1" ht="17.25" hidden="1" customHeight="1" x14ac:dyDescent="0.15">
      <c r="B12" s="187"/>
      <c r="C12" s="192"/>
      <c r="D12" s="193" t="s">
        <v>113</v>
      </c>
      <c r="E12" s="194">
        <v>30</v>
      </c>
      <c r="F12" s="195">
        <v>-3.2</v>
      </c>
      <c r="G12" s="194">
        <v>99</v>
      </c>
      <c r="H12" s="195">
        <v>1</v>
      </c>
      <c r="I12" s="196">
        <v>128392</v>
      </c>
      <c r="J12" s="195">
        <v>27.3</v>
      </c>
      <c r="K12" s="196">
        <v>1691</v>
      </c>
      <c r="L12" s="195">
        <v>16.5</v>
      </c>
    </row>
    <row r="13" spans="1:12" s="144" customFormat="1" ht="17.25" hidden="1" customHeight="1" x14ac:dyDescent="0.15">
      <c r="B13" s="187"/>
      <c r="C13" s="192"/>
      <c r="D13" s="204" t="s">
        <v>114</v>
      </c>
      <c r="E13" s="194">
        <v>39</v>
      </c>
      <c r="F13" s="195">
        <v>-13.3</v>
      </c>
      <c r="G13" s="194">
        <v>124</v>
      </c>
      <c r="H13" s="195">
        <v>-14.5</v>
      </c>
      <c r="I13" s="196">
        <v>144772</v>
      </c>
      <c r="J13" s="195">
        <v>-5</v>
      </c>
      <c r="K13" s="196">
        <v>1917</v>
      </c>
      <c r="L13" s="195">
        <v>-10.5</v>
      </c>
    </row>
    <row r="14" spans="1:12" s="144" customFormat="1" ht="17.25" hidden="1" customHeight="1" x14ac:dyDescent="0.15">
      <c r="B14" s="187"/>
      <c r="C14" s="192"/>
      <c r="D14" s="193" t="s">
        <v>115</v>
      </c>
      <c r="E14" s="194">
        <v>14</v>
      </c>
      <c r="F14" s="195">
        <v>-12.5</v>
      </c>
      <c r="G14" s="194">
        <v>132</v>
      </c>
      <c r="H14" s="195">
        <v>-10.8</v>
      </c>
      <c r="I14" s="196">
        <v>293175</v>
      </c>
      <c r="J14" s="195">
        <v>-10.5</v>
      </c>
      <c r="K14" s="196">
        <v>5089</v>
      </c>
      <c r="L14" s="195">
        <v>-18.899999999999999</v>
      </c>
    </row>
    <row r="15" spans="1:12" s="144" customFormat="1" ht="17.25" hidden="1" customHeight="1" x14ac:dyDescent="0.15">
      <c r="B15" s="187"/>
      <c r="C15" s="198"/>
      <c r="D15" s="205" t="s">
        <v>116</v>
      </c>
      <c r="E15" s="200">
        <v>31</v>
      </c>
      <c r="F15" s="206" t="s">
        <v>87</v>
      </c>
      <c r="G15" s="200">
        <v>238</v>
      </c>
      <c r="H15" s="206" t="s">
        <v>87</v>
      </c>
      <c r="I15" s="202">
        <v>711626</v>
      </c>
      <c r="J15" s="206" t="s">
        <v>87</v>
      </c>
      <c r="K15" s="202">
        <v>6108</v>
      </c>
      <c r="L15" s="206" t="s">
        <v>87</v>
      </c>
    </row>
    <row r="16" spans="1:12" s="144" customFormat="1" ht="18.75" hidden="1" customHeight="1" x14ac:dyDescent="0.15">
      <c r="B16" s="187"/>
      <c r="C16" s="207" t="s">
        <v>117</v>
      </c>
      <c r="D16" s="208"/>
      <c r="E16" s="190">
        <f>SUM(E17:E20)</f>
        <v>136</v>
      </c>
      <c r="F16" s="191">
        <v>1.5</v>
      </c>
      <c r="G16" s="190">
        <f>SUM(G17:G20)</f>
        <v>932</v>
      </c>
      <c r="H16" s="191">
        <v>20.7</v>
      </c>
      <c r="I16" s="190">
        <f>SUM(I17:I20)</f>
        <v>1846783</v>
      </c>
      <c r="J16" s="191">
        <v>3.6</v>
      </c>
      <c r="K16" s="190">
        <f>SUM(K17:K20)</f>
        <v>22612</v>
      </c>
      <c r="L16" s="191">
        <v>-2.7</v>
      </c>
    </row>
    <row r="17" spans="2:12" s="144" customFormat="1" ht="17.25" hidden="1" customHeight="1" x14ac:dyDescent="0.15">
      <c r="B17" s="187"/>
      <c r="C17" s="192"/>
      <c r="D17" s="193" t="s">
        <v>118</v>
      </c>
      <c r="E17" s="194">
        <v>56</v>
      </c>
      <c r="F17" s="195">
        <v>-5.0999999999999996</v>
      </c>
      <c r="G17" s="194">
        <v>233</v>
      </c>
      <c r="H17" s="195">
        <v>32.4</v>
      </c>
      <c r="I17" s="196">
        <v>257077</v>
      </c>
      <c r="J17" s="195">
        <v>-7.4</v>
      </c>
      <c r="K17" s="196">
        <v>3470</v>
      </c>
      <c r="L17" s="195">
        <v>-27.5</v>
      </c>
    </row>
    <row r="18" spans="2:12" s="144" customFormat="1" ht="17.25" hidden="1" customHeight="1" x14ac:dyDescent="0.15">
      <c r="B18" s="187"/>
      <c r="C18" s="192"/>
      <c r="D18" s="204" t="s">
        <v>119</v>
      </c>
      <c r="E18" s="194">
        <v>29</v>
      </c>
      <c r="F18" s="195">
        <v>3.6</v>
      </c>
      <c r="G18" s="194">
        <v>291</v>
      </c>
      <c r="H18" s="195">
        <v>11.9</v>
      </c>
      <c r="I18" s="196">
        <v>702538</v>
      </c>
      <c r="J18" s="195">
        <v>-9.3000000000000007</v>
      </c>
      <c r="K18" s="196">
        <v>9597</v>
      </c>
      <c r="L18" s="195">
        <v>-0.7</v>
      </c>
    </row>
    <row r="19" spans="2:12" s="144" customFormat="1" ht="20.25" hidden="1" x14ac:dyDescent="0.15">
      <c r="B19" s="187"/>
      <c r="C19" s="192"/>
      <c r="D19" s="209" t="s">
        <v>120</v>
      </c>
      <c r="E19" s="194">
        <v>24</v>
      </c>
      <c r="F19" s="195">
        <v>-4</v>
      </c>
      <c r="G19" s="194">
        <v>135</v>
      </c>
      <c r="H19" s="195">
        <v>35</v>
      </c>
      <c r="I19" s="196">
        <v>383248</v>
      </c>
      <c r="J19" s="195">
        <v>16</v>
      </c>
      <c r="K19" s="196">
        <v>3493</v>
      </c>
      <c r="L19" s="195">
        <v>19.600000000000001</v>
      </c>
    </row>
    <row r="20" spans="2:12" s="144" customFormat="1" ht="20.25" hidden="1" x14ac:dyDescent="0.15">
      <c r="B20" s="187"/>
      <c r="C20" s="198"/>
      <c r="D20" s="210" t="s">
        <v>121</v>
      </c>
      <c r="E20" s="200">
        <v>27</v>
      </c>
      <c r="F20" s="201">
        <v>22.7</v>
      </c>
      <c r="G20" s="200">
        <v>273</v>
      </c>
      <c r="H20" s="201">
        <v>15.7</v>
      </c>
      <c r="I20" s="202">
        <v>503920</v>
      </c>
      <c r="J20" s="201">
        <v>26</v>
      </c>
      <c r="K20" s="202">
        <v>6052</v>
      </c>
      <c r="L20" s="201">
        <v>2.8</v>
      </c>
    </row>
    <row r="21" spans="2:12" s="144" customFormat="1" ht="18.75" hidden="1" customHeight="1" x14ac:dyDescent="0.15">
      <c r="B21" s="187"/>
      <c r="C21" s="207" t="s">
        <v>122</v>
      </c>
      <c r="D21" s="208"/>
      <c r="E21" s="211">
        <f t="shared" ref="E21:L21" si="0">+E22</f>
        <v>39</v>
      </c>
      <c r="F21" s="212">
        <f t="shared" si="0"/>
        <v>18.2</v>
      </c>
      <c r="G21" s="211">
        <f t="shared" si="0"/>
        <v>112</v>
      </c>
      <c r="H21" s="212">
        <f t="shared" si="0"/>
        <v>13.1</v>
      </c>
      <c r="I21" s="211">
        <f t="shared" si="0"/>
        <v>170205</v>
      </c>
      <c r="J21" s="212">
        <f t="shared" si="0"/>
        <v>-2.6</v>
      </c>
      <c r="K21" s="211">
        <f t="shared" si="0"/>
        <v>2849</v>
      </c>
      <c r="L21" s="212">
        <f t="shared" si="0"/>
        <v>0.1</v>
      </c>
    </row>
    <row r="22" spans="2:12" s="144" customFormat="1" ht="17.25" hidden="1" customHeight="1" x14ac:dyDescent="0.15">
      <c r="B22" s="213"/>
      <c r="C22" s="198"/>
      <c r="D22" s="199" t="s">
        <v>123</v>
      </c>
      <c r="E22" s="200">
        <v>39</v>
      </c>
      <c r="F22" s="201">
        <v>18.2</v>
      </c>
      <c r="G22" s="200">
        <v>112</v>
      </c>
      <c r="H22" s="201">
        <v>13.1</v>
      </c>
      <c r="I22" s="202">
        <v>170205</v>
      </c>
      <c r="J22" s="201">
        <v>-2.6</v>
      </c>
      <c r="K22" s="202">
        <v>2849</v>
      </c>
      <c r="L22" s="201">
        <v>0.1</v>
      </c>
    </row>
    <row r="23" spans="2:12" s="144" customFormat="1" ht="18.75" hidden="1" customHeight="1" x14ac:dyDescent="0.15">
      <c r="B23" s="320" t="s">
        <v>124</v>
      </c>
      <c r="C23" s="321"/>
      <c r="D23" s="322"/>
      <c r="E23" s="214">
        <f>+E24+E28+E33+E38</f>
        <v>369</v>
      </c>
      <c r="F23" s="215">
        <f t="shared" ref="F23:F32" si="1">ROUND(E23/E6*100,1)-100</f>
        <v>-9.0999999999999943</v>
      </c>
      <c r="G23" s="216">
        <f>+G24+G28+G33+G38</f>
        <v>2383</v>
      </c>
      <c r="H23" s="215">
        <f t="shared" ref="H23:H37" si="2">ROUND(G23/G6*100,1)-100</f>
        <v>6.7999999999999972</v>
      </c>
      <c r="I23" s="214">
        <f>+I24+I28+I33+I38</f>
        <v>3444924</v>
      </c>
      <c r="J23" s="215">
        <f t="shared" ref="J23:J37" si="3">ROUND(I23/I6*100,1)-100</f>
        <v>-23.5</v>
      </c>
      <c r="K23" s="214">
        <f>+K24+K28+K33+K38</f>
        <v>56765</v>
      </c>
      <c r="L23" s="215">
        <f t="shared" ref="L23:L37" si="4">ROUND(K23/K6*100,1)-100</f>
        <v>-0.5</v>
      </c>
    </row>
    <row r="24" spans="2:12" s="144" customFormat="1" ht="18.75" hidden="1" customHeight="1" x14ac:dyDescent="0.15">
      <c r="B24" s="187"/>
      <c r="C24" s="217" t="s">
        <v>108</v>
      </c>
      <c r="D24" s="218"/>
      <c r="E24" s="188">
        <f>SUM(E25:E27)</f>
        <v>102</v>
      </c>
      <c r="F24" s="219">
        <f t="shared" si="1"/>
        <v>-12.799999999999997</v>
      </c>
      <c r="G24" s="220">
        <f>SUM(G25:G27)</f>
        <v>618</v>
      </c>
      <c r="H24" s="219">
        <f t="shared" si="2"/>
        <v>4</v>
      </c>
      <c r="I24" s="221">
        <f>SUM(I25:I27)</f>
        <v>945954</v>
      </c>
      <c r="J24" s="219">
        <f t="shared" si="3"/>
        <v>-21.799999999999997</v>
      </c>
      <c r="K24" s="221">
        <f>SUM(K25:K27)</f>
        <v>13200</v>
      </c>
      <c r="L24" s="219">
        <f t="shared" si="4"/>
        <v>-21.400000000000006</v>
      </c>
    </row>
    <row r="25" spans="2:12" s="144" customFormat="1" ht="18.75" hidden="1" customHeight="1" x14ac:dyDescent="0.15">
      <c r="B25" s="187"/>
      <c r="C25" s="187"/>
      <c r="D25" s="222" t="s">
        <v>109</v>
      </c>
      <c r="E25" s="223">
        <v>34</v>
      </c>
      <c r="F25" s="224">
        <f t="shared" si="1"/>
        <v>-10.5</v>
      </c>
      <c r="G25" s="223">
        <v>219</v>
      </c>
      <c r="H25" s="224">
        <f t="shared" si="2"/>
        <v>4.7999999999999972</v>
      </c>
      <c r="I25" s="225">
        <v>182098</v>
      </c>
      <c r="J25" s="224">
        <f t="shared" si="3"/>
        <v>-38.200000000000003</v>
      </c>
      <c r="K25" s="225">
        <v>4231</v>
      </c>
      <c r="L25" s="224">
        <f t="shared" si="4"/>
        <v>-15.400000000000006</v>
      </c>
    </row>
    <row r="26" spans="2:12" s="144" customFormat="1" ht="21" hidden="1" customHeight="1" x14ac:dyDescent="0.15">
      <c r="B26" s="187"/>
      <c r="C26" s="187"/>
      <c r="D26" s="197" t="s">
        <v>110</v>
      </c>
      <c r="E26" s="223">
        <v>30</v>
      </c>
      <c r="F26" s="224">
        <f t="shared" si="1"/>
        <v>11.099999999999994</v>
      </c>
      <c r="G26" s="223">
        <v>211</v>
      </c>
      <c r="H26" s="224">
        <f t="shared" si="2"/>
        <v>17.900000000000006</v>
      </c>
      <c r="I26" s="225">
        <v>576429</v>
      </c>
      <c r="J26" s="224">
        <f t="shared" si="3"/>
        <v>-8.5</v>
      </c>
      <c r="K26" s="225">
        <v>6269</v>
      </c>
      <c r="L26" s="224">
        <f t="shared" si="4"/>
        <v>-24.200000000000003</v>
      </c>
    </row>
    <row r="27" spans="2:12" s="144" customFormat="1" ht="18.75" hidden="1" customHeight="1" x14ac:dyDescent="0.15">
      <c r="B27" s="187"/>
      <c r="C27" s="213"/>
      <c r="D27" s="199" t="s">
        <v>111</v>
      </c>
      <c r="E27" s="226">
        <v>38</v>
      </c>
      <c r="F27" s="227">
        <f t="shared" si="1"/>
        <v>-26.900000000000006</v>
      </c>
      <c r="G27" s="226">
        <v>188</v>
      </c>
      <c r="H27" s="227">
        <f t="shared" si="2"/>
        <v>-8.7000000000000028</v>
      </c>
      <c r="I27" s="228">
        <v>187427</v>
      </c>
      <c r="J27" s="227">
        <f t="shared" si="3"/>
        <v>-34.299999999999997</v>
      </c>
      <c r="K27" s="228">
        <v>2700</v>
      </c>
      <c r="L27" s="227">
        <f t="shared" si="4"/>
        <v>-23.299999999999997</v>
      </c>
    </row>
    <row r="28" spans="2:12" s="144" customFormat="1" ht="18.75" hidden="1" customHeight="1" x14ac:dyDescent="0.15">
      <c r="B28" s="187"/>
      <c r="C28" s="187" t="s">
        <v>112</v>
      </c>
      <c r="D28" s="229"/>
      <c r="E28" s="188">
        <f>SUM(E29:E32)</f>
        <v>109</v>
      </c>
      <c r="F28" s="219">
        <f t="shared" si="1"/>
        <v>-4.4000000000000057</v>
      </c>
      <c r="G28" s="220">
        <f>SUM(G29:G32)</f>
        <v>657</v>
      </c>
      <c r="H28" s="219">
        <f t="shared" si="2"/>
        <v>10.799999999999997</v>
      </c>
      <c r="I28" s="221">
        <f>SUM(I29:I32)</f>
        <v>1100968</v>
      </c>
      <c r="J28" s="219">
        <f t="shared" si="3"/>
        <v>-13.799999999999997</v>
      </c>
      <c r="K28" s="221">
        <f>SUM(K29:K32)</f>
        <v>16112</v>
      </c>
      <c r="L28" s="219">
        <f t="shared" si="4"/>
        <v>8.7999999999999972</v>
      </c>
    </row>
    <row r="29" spans="2:12" s="144" customFormat="1" ht="18.75" hidden="1" customHeight="1" x14ac:dyDescent="0.15">
      <c r="B29" s="187"/>
      <c r="C29" s="187"/>
      <c r="D29" s="193" t="s">
        <v>113</v>
      </c>
      <c r="E29" s="230">
        <v>25</v>
      </c>
      <c r="F29" s="224">
        <f t="shared" si="1"/>
        <v>-16.700000000000003</v>
      </c>
      <c r="G29" s="223">
        <v>71</v>
      </c>
      <c r="H29" s="224">
        <f t="shared" si="2"/>
        <v>-28.299999999999997</v>
      </c>
      <c r="I29" s="225">
        <v>50082</v>
      </c>
      <c r="J29" s="224">
        <f t="shared" si="3"/>
        <v>-61</v>
      </c>
      <c r="K29" s="225">
        <v>1115</v>
      </c>
      <c r="L29" s="224">
        <f t="shared" si="4"/>
        <v>-34.099999999999994</v>
      </c>
    </row>
    <row r="30" spans="2:12" s="144" customFormat="1" ht="18.75" hidden="1" customHeight="1" x14ac:dyDescent="0.15">
      <c r="B30" s="187"/>
      <c r="C30" s="187"/>
      <c r="D30" s="204" t="s">
        <v>114</v>
      </c>
      <c r="E30" s="230">
        <v>38</v>
      </c>
      <c r="F30" s="224">
        <f t="shared" si="1"/>
        <v>-2.5999999999999943</v>
      </c>
      <c r="G30" s="223">
        <v>135</v>
      </c>
      <c r="H30" s="224">
        <f t="shared" si="2"/>
        <v>8.9000000000000057</v>
      </c>
      <c r="I30" s="225">
        <v>95185</v>
      </c>
      <c r="J30" s="224">
        <f t="shared" si="3"/>
        <v>-34.299999999999997</v>
      </c>
      <c r="K30" s="225">
        <v>1893</v>
      </c>
      <c r="L30" s="224">
        <f t="shared" si="4"/>
        <v>-1.2999999999999972</v>
      </c>
    </row>
    <row r="31" spans="2:12" s="144" customFormat="1" ht="18.75" hidden="1" customHeight="1" x14ac:dyDescent="0.15">
      <c r="B31" s="187"/>
      <c r="C31" s="187"/>
      <c r="D31" s="193" t="s">
        <v>115</v>
      </c>
      <c r="E31" s="230">
        <v>12</v>
      </c>
      <c r="F31" s="224">
        <f t="shared" si="1"/>
        <v>-14.299999999999997</v>
      </c>
      <c r="G31" s="223">
        <v>134</v>
      </c>
      <c r="H31" s="224">
        <f t="shared" si="2"/>
        <v>1.5</v>
      </c>
      <c r="I31" s="225">
        <v>251508</v>
      </c>
      <c r="J31" s="224">
        <f t="shared" si="3"/>
        <v>-14.200000000000003</v>
      </c>
      <c r="K31" s="225">
        <v>4937</v>
      </c>
      <c r="L31" s="224">
        <f t="shared" si="4"/>
        <v>-3</v>
      </c>
    </row>
    <row r="32" spans="2:12" s="144" customFormat="1" ht="18.75" hidden="1" customHeight="1" x14ac:dyDescent="0.15">
      <c r="B32" s="187"/>
      <c r="C32" s="187"/>
      <c r="D32" s="205" t="s">
        <v>116</v>
      </c>
      <c r="E32" s="231">
        <v>34</v>
      </c>
      <c r="F32" s="227">
        <f t="shared" si="1"/>
        <v>9.7000000000000028</v>
      </c>
      <c r="G32" s="226">
        <v>317</v>
      </c>
      <c r="H32" s="227">
        <f t="shared" si="2"/>
        <v>33.199999999999989</v>
      </c>
      <c r="I32" s="228">
        <v>704193</v>
      </c>
      <c r="J32" s="227">
        <f t="shared" si="3"/>
        <v>-1</v>
      </c>
      <c r="K32" s="228">
        <v>8167</v>
      </c>
      <c r="L32" s="227">
        <f t="shared" si="4"/>
        <v>33.699999999999989</v>
      </c>
    </row>
    <row r="33" spans="2:12" s="144" customFormat="1" ht="18.75" hidden="1" customHeight="1" x14ac:dyDescent="0.15">
      <c r="B33" s="187"/>
      <c r="C33" s="232" t="s">
        <v>117</v>
      </c>
      <c r="D33" s="233"/>
      <c r="E33" s="217">
        <f>SUM(E34:E37)</f>
        <v>126</v>
      </c>
      <c r="F33" s="234">
        <f>SUM(F34:F37)</f>
        <v>-28.800000000000011</v>
      </c>
      <c r="G33" s="235">
        <f>SUM(G34:G37)</f>
        <v>1020</v>
      </c>
      <c r="H33" s="234">
        <f t="shared" si="2"/>
        <v>9.4000000000000057</v>
      </c>
      <c r="I33" s="236">
        <f>SUM(I34:I37)</f>
        <v>1299913</v>
      </c>
      <c r="J33" s="234">
        <f t="shared" si="3"/>
        <v>-29.599999999999994</v>
      </c>
      <c r="K33" s="236">
        <f>SUM(K34:K37)</f>
        <v>25627</v>
      </c>
      <c r="L33" s="234">
        <f t="shared" si="4"/>
        <v>13.299999999999997</v>
      </c>
    </row>
    <row r="34" spans="2:12" s="144" customFormat="1" ht="18.75" hidden="1" customHeight="1" x14ac:dyDescent="0.15">
      <c r="B34" s="187"/>
      <c r="C34" s="187"/>
      <c r="D34" s="222" t="s">
        <v>118</v>
      </c>
      <c r="E34" s="237">
        <v>51</v>
      </c>
      <c r="F34" s="238">
        <f>ROUND(E34/E17*100,1)-100</f>
        <v>-8.9000000000000057</v>
      </c>
      <c r="G34" s="237">
        <v>181</v>
      </c>
      <c r="H34" s="238">
        <f t="shared" si="2"/>
        <v>-22.299999999999997</v>
      </c>
      <c r="I34" s="239">
        <v>120786</v>
      </c>
      <c r="J34" s="238">
        <f t="shared" si="3"/>
        <v>-53</v>
      </c>
      <c r="K34" s="239">
        <v>3357</v>
      </c>
      <c r="L34" s="238">
        <f t="shared" si="4"/>
        <v>-3.2999999999999972</v>
      </c>
    </row>
    <row r="35" spans="2:12" s="144" customFormat="1" ht="18.75" hidden="1" customHeight="1" x14ac:dyDescent="0.15">
      <c r="B35" s="187"/>
      <c r="C35" s="187"/>
      <c r="D35" s="204" t="s">
        <v>119</v>
      </c>
      <c r="E35" s="223">
        <v>29</v>
      </c>
      <c r="F35" s="224">
        <f>ROUND(E35/E18*100,1)-100</f>
        <v>0</v>
      </c>
      <c r="G35" s="223">
        <v>392</v>
      </c>
      <c r="H35" s="224">
        <f t="shared" si="2"/>
        <v>34.699999999999989</v>
      </c>
      <c r="I35" s="225">
        <v>720616</v>
      </c>
      <c r="J35" s="224">
        <f t="shared" si="3"/>
        <v>2.5999999999999943</v>
      </c>
      <c r="K35" s="225">
        <v>14620</v>
      </c>
      <c r="L35" s="224">
        <f t="shared" si="4"/>
        <v>52.300000000000011</v>
      </c>
    </row>
    <row r="36" spans="2:12" s="144" customFormat="1" ht="21" hidden="1" customHeight="1" x14ac:dyDescent="0.15">
      <c r="B36" s="187"/>
      <c r="C36" s="187"/>
      <c r="D36" s="209" t="s">
        <v>125</v>
      </c>
      <c r="E36" s="223">
        <v>21</v>
      </c>
      <c r="F36" s="224">
        <f>ROUND(E36/E19*100,1)-100</f>
        <v>-12.5</v>
      </c>
      <c r="G36" s="223">
        <v>153</v>
      </c>
      <c r="H36" s="224">
        <f t="shared" si="2"/>
        <v>13.299999999999997</v>
      </c>
      <c r="I36" s="225">
        <v>254263</v>
      </c>
      <c r="J36" s="224">
        <f t="shared" si="3"/>
        <v>-33.700000000000003</v>
      </c>
      <c r="K36" s="225">
        <v>2830</v>
      </c>
      <c r="L36" s="224">
        <f t="shared" si="4"/>
        <v>-19</v>
      </c>
    </row>
    <row r="37" spans="2:12" s="144" customFormat="1" ht="21" hidden="1" customHeight="1" x14ac:dyDescent="0.15">
      <c r="B37" s="187"/>
      <c r="C37" s="187"/>
      <c r="D37" s="210" t="s">
        <v>126</v>
      </c>
      <c r="E37" s="231">
        <v>25</v>
      </c>
      <c r="F37" s="227">
        <f>ROUND(E37/E20*100,1)-100</f>
        <v>-7.4000000000000057</v>
      </c>
      <c r="G37" s="226">
        <v>294</v>
      </c>
      <c r="H37" s="227">
        <f t="shared" si="2"/>
        <v>7.7000000000000028</v>
      </c>
      <c r="I37" s="228">
        <v>204248</v>
      </c>
      <c r="J37" s="227">
        <f t="shared" si="3"/>
        <v>-59.5</v>
      </c>
      <c r="K37" s="228">
        <v>4820</v>
      </c>
      <c r="L37" s="227">
        <f t="shared" si="4"/>
        <v>-20.400000000000006</v>
      </c>
    </row>
    <row r="38" spans="2:12" s="144" customFormat="1" ht="18.75" hidden="1" customHeight="1" x14ac:dyDescent="0.15">
      <c r="B38" s="187"/>
      <c r="C38" s="207" t="s">
        <v>122</v>
      </c>
      <c r="D38" s="240"/>
      <c r="E38" s="241">
        <f>+E39</f>
        <v>32</v>
      </c>
      <c r="F38" s="242">
        <f t="shared" ref="F38:L38" si="5">+F39</f>
        <v>-17.900000000000006</v>
      </c>
      <c r="G38" s="241">
        <f t="shared" si="5"/>
        <v>88</v>
      </c>
      <c r="H38" s="242">
        <f t="shared" si="5"/>
        <v>-21.400000000000006</v>
      </c>
      <c r="I38" s="241">
        <f t="shared" si="5"/>
        <v>98089</v>
      </c>
      <c r="J38" s="242">
        <f t="shared" si="5"/>
        <v>-42.4</v>
      </c>
      <c r="K38" s="241">
        <f t="shared" si="5"/>
        <v>1826</v>
      </c>
      <c r="L38" s="243">
        <f t="shared" si="5"/>
        <v>-35.900000000000006</v>
      </c>
    </row>
    <row r="39" spans="2:12" s="144" customFormat="1" ht="18.75" hidden="1" customHeight="1" x14ac:dyDescent="0.15">
      <c r="B39" s="213"/>
      <c r="C39" s="213"/>
      <c r="D39" s="199" t="s">
        <v>123</v>
      </c>
      <c r="E39" s="231">
        <v>32</v>
      </c>
      <c r="F39" s="227">
        <f>ROUND(E39/E22*100,1)-100</f>
        <v>-17.900000000000006</v>
      </c>
      <c r="G39" s="226">
        <v>88</v>
      </c>
      <c r="H39" s="227">
        <f>ROUND(G39/G22*100,1)-100</f>
        <v>-21.400000000000006</v>
      </c>
      <c r="I39" s="228">
        <v>98089</v>
      </c>
      <c r="J39" s="227">
        <f>ROUND(I39/I22*100,1)-100</f>
        <v>-42.4</v>
      </c>
      <c r="K39" s="228">
        <v>1826</v>
      </c>
      <c r="L39" s="227">
        <f>ROUND(K39/K22*100,1)-100</f>
        <v>-35.900000000000006</v>
      </c>
    </row>
    <row r="40" spans="2:12" s="144" customFormat="1" ht="18.75" customHeight="1" x14ac:dyDescent="0.15">
      <c r="B40" s="320" t="s">
        <v>127</v>
      </c>
      <c r="C40" s="321"/>
      <c r="D40" s="322"/>
      <c r="E40" s="214">
        <f>+E41+E45+E50+E55</f>
        <v>314</v>
      </c>
      <c r="F40" s="215">
        <f t="shared" ref="F40:F49" si="6">ROUND(E40/E23*100,1)-100</f>
        <v>-14.900000000000006</v>
      </c>
      <c r="G40" s="216">
        <f>+G41+G45+G50+G55</f>
        <v>1964</v>
      </c>
      <c r="H40" s="215">
        <f t="shared" ref="H40:H54" si="7">ROUND(G40/G23*100,1)-100</f>
        <v>-17.599999999999994</v>
      </c>
      <c r="I40" s="214">
        <f>+I41+I45+I50+I55</f>
        <v>3081859</v>
      </c>
      <c r="J40" s="215">
        <f t="shared" ref="J40:J54" si="8">ROUND(I40/I23*100,1)-100</f>
        <v>-10.5</v>
      </c>
      <c r="K40" s="214">
        <f>+K41+K45+K50+K55</f>
        <v>50113</v>
      </c>
      <c r="L40" s="215">
        <f t="shared" ref="L40:L54" si="9">ROUND(K40/K23*100,1)-100</f>
        <v>-11.700000000000003</v>
      </c>
    </row>
    <row r="41" spans="2:12" s="144" customFormat="1" ht="18.75" customHeight="1" x14ac:dyDescent="0.15">
      <c r="B41" s="187"/>
      <c r="C41" s="188" t="s">
        <v>128</v>
      </c>
      <c r="D41" s="229"/>
      <c r="E41" s="188">
        <f>SUM(E42:E44)</f>
        <v>83</v>
      </c>
      <c r="F41" s="219">
        <f t="shared" si="6"/>
        <v>-18.599999999999994</v>
      </c>
      <c r="G41" s="220">
        <f>SUM(G42:G44)</f>
        <v>455</v>
      </c>
      <c r="H41" s="219">
        <f t="shared" si="7"/>
        <v>-26.400000000000006</v>
      </c>
      <c r="I41" s="221">
        <f>SUM(I42:I44)</f>
        <v>815166</v>
      </c>
      <c r="J41" s="219">
        <f t="shared" si="8"/>
        <v>-13.799999999999997</v>
      </c>
      <c r="K41" s="221">
        <f>SUM(K42:K44)</f>
        <v>10506</v>
      </c>
      <c r="L41" s="219">
        <f t="shared" si="9"/>
        <v>-20.400000000000006</v>
      </c>
    </row>
    <row r="42" spans="2:12" s="144" customFormat="1" ht="18.75" customHeight="1" x14ac:dyDescent="0.15">
      <c r="B42" s="187"/>
      <c r="C42" s="187"/>
      <c r="D42" s="193" t="s">
        <v>109</v>
      </c>
      <c r="E42" s="223">
        <v>22</v>
      </c>
      <c r="F42" s="224">
        <f t="shared" si="6"/>
        <v>-35.299999999999997</v>
      </c>
      <c r="G42" s="223">
        <v>95</v>
      </c>
      <c r="H42" s="224">
        <f t="shared" si="7"/>
        <v>-56.6</v>
      </c>
      <c r="I42" s="225">
        <v>74210</v>
      </c>
      <c r="J42" s="224">
        <f t="shared" si="8"/>
        <v>-59.2</v>
      </c>
      <c r="K42" s="225">
        <v>2650</v>
      </c>
      <c r="L42" s="224">
        <f t="shared" si="9"/>
        <v>-37.4</v>
      </c>
    </row>
    <row r="43" spans="2:12" s="144" customFormat="1" ht="21" customHeight="1" x14ac:dyDescent="0.15">
      <c r="B43" s="187"/>
      <c r="C43" s="187"/>
      <c r="D43" s="197" t="s">
        <v>110</v>
      </c>
      <c r="E43" s="223">
        <v>30</v>
      </c>
      <c r="F43" s="224">
        <f t="shared" si="6"/>
        <v>0</v>
      </c>
      <c r="G43" s="223">
        <v>241</v>
      </c>
      <c r="H43" s="224">
        <f t="shared" si="7"/>
        <v>14.200000000000003</v>
      </c>
      <c r="I43" s="225">
        <v>525806</v>
      </c>
      <c r="J43" s="224">
        <f t="shared" si="8"/>
        <v>-8.7999999999999972</v>
      </c>
      <c r="K43" s="225">
        <v>5864</v>
      </c>
      <c r="L43" s="224">
        <f t="shared" si="9"/>
        <v>-6.5</v>
      </c>
    </row>
    <row r="44" spans="2:12" s="144" customFormat="1" ht="18.75" customHeight="1" x14ac:dyDescent="0.15">
      <c r="B44" s="187"/>
      <c r="C44" s="213"/>
      <c r="D44" s="199" t="s">
        <v>111</v>
      </c>
      <c r="E44" s="226">
        <v>31</v>
      </c>
      <c r="F44" s="227">
        <f t="shared" si="6"/>
        <v>-18.400000000000006</v>
      </c>
      <c r="G44" s="226">
        <v>119</v>
      </c>
      <c r="H44" s="227">
        <f t="shared" si="7"/>
        <v>-36.700000000000003</v>
      </c>
      <c r="I44" s="228">
        <v>215150</v>
      </c>
      <c r="J44" s="227">
        <f t="shared" si="8"/>
        <v>14.799999999999997</v>
      </c>
      <c r="K44" s="228">
        <v>1992</v>
      </c>
      <c r="L44" s="227">
        <f t="shared" si="9"/>
        <v>-26.200000000000003</v>
      </c>
    </row>
    <row r="45" spans="2:12" s="144" customFormat="1" ht="18.75" customHeight="1" x14ac:dyDescent="0.15">
      <c r="B45" s="187"/>
      <c r="C45" s="187" t="s">
        <v>129</v>
      </c>
      <c r="D45" s="229"/>
      <c r="E45" s="188">
        <f>SUM(E46:E49)</f>
        <v>93</v>
      </c>
      <c r="F45" s="219">
        <f t="shared" si="6"/>
        <v>-14.700000000000003</v>
      </c>
      <c r="G45" s="220">
        <f>SUM(G46:G49)</f>
        <v>505</v>
      </c>
      <c r="H45" s="219">
        <f t="shared" si="7"/>
        <v>-23.099999999999994</v>
      </c>
      <c r="I45" s="221">
        <f>SUM(I46:I49)</f>
        <v>876932</v>
      </c>
      <c r="J45" s="219">
        <f t="shared" si="8"/>
        <v>-20.299999999999997</v>
      </c>
      <c r="K45" s="221">
        <f>SUM(K46:K49)</f>
        <v>10614</v>
      </c>
      <c r="L45" s="219">
        <f t="shared" si="9"/>
        <v>-34.099999999999994</v>
      </c>
    </row>
    <row r="46" spans="2:12" s="144" customFormat="1" ht="18.75" customHeight="1" x14ac:dyDescent="0.15">
      <c r="B46" s="187"/>
      <c r="C46" s="187"/>
      <c r="D46" s="193" t="s">
        <v>113</v>
      </c>
      <c r="E46" s="230">
        <v>24</v>
      </c>
      <c r="F46" s="224">
        <f t="shared" si="6"/>
        <v>-4</v>
      </c>
      <c r="G46" s="223">
        <v>59</v>
      </c>
      <c r="H46" s="224">
        <f t="shared" si="7"/>
        <v>-16.900000000000006</v>
      </c>
      <c r="I46" s="225">
        <v>39465</v>
      </c>
      <c r="J46" s="224">
        <f t="shared" si="8"/>
        <v>-21.200000000000003</v>
      </c>
      <c r="K46" s="225">
        <v>1129</v>
      </c>
      <c r="L46" s="224">
        <f t="shared" si="9"/>
        <v>1.2999999999999972</v>
      </c>
    </row>
    <row r="47" spans="2:12" s="144" customFormat="1" ht="18.75" customHeight="1" x14ac:dyDescent="0.15">
      <c r="B47" s="187"/>
      <c r="C47" s="187"/>
      <c r="D47" s="204" t="s">
        <v>114</v>
      </c>
      <c r="E47" s="230">
        <v>31</v>
      </c>
      <c r="F47" s="224">
        <f t="shared" si="6"/>
        <v>-18.400000000000006</v>
      </c>
      <c r="G47" s="223">
        <v>92</v>
      </c>
      <c r="H47" s="224">
        <f t="shared" si="7"/>
        <v>-31.900000000000006</v>
      </c>
      <c r="I47" s="225">
        <v>62526</v>
      </c>
      <c r="J47" s="224">
        <f t="shared" si="8"/>
        <v>-34.299999999999997</v>
      </c>
      <c r="K47" s="225">
        <v>1569</v>
      </c>
      <c r="L47" s="224">
        <f t="shared" si="9"/>
        <v>-17.099999999999994</v>
      </c>
    </row>
    <row r="48" spans="2:12" s="144" customFormat="1" ht="18.75" customHeight="1" x14ac:dyDescent="0.15">
      <c r="B48" s="187"/>
      <c r="C48" s="187"/>
      <c r="D48" s="193" t="s">
        <v>115</v>
      </c>
      <c r="E48" s="230">
        <v>6</v>
      </c>
      <c r="F48" s="224">
        <f t="shared" si="6"/>
        <v>-50</v>
      </c>
      <c r="G48" s="223">
        <v>39</v>
      </c>
      <c r="H48" s="224">
        <f t="shared" si="7"/>
        <v>-70.900000000000006</v>
      </c>
      <c r="I48" s="225">
        <v>63236</v>
      </c>
      <c r="J48" s="224">
        <f t="shared" si="8"/>
        <v>-74.900000000000006</v>
      </c>
      <c r="K48" s="225">
        <v>2477</v>
      </c>
      <c r="L48" s="224">
        <f t="shared" si="9"/>
        <v>-49.8</v>
      </c>
    </row>
    <row r="49" spans="2:12" s="144" customFormat="1" ht="18.75" customHeight="1" x14ac:dyDescent="0.15">
      <c r="B49" s="187"/>
      <c r="C49" s="187"/>
      <c r="D49" s="205" t="s">
        <v>116</v>
      </c>
      <c r="E49" s="231">
        <v>32</v>
      </c>
      <c r="F49" s="227">
        <f t="shared" si="6"/>
        <v>-5.9000000000000057</v>
      </c>
      <c r="G49" s="226">
        <v>315</v>
      </c>
      <c r="H49" s="227">
        <f t="shared" si="7"/>
        <v>-0.59999999999999432</v>
      </c>
      <c r="I49" s="228">
        <v>711705</v>
      </c>
      <c r="J49" s="227">
        <f t="shared" si="8"/>
        <v>1.0999999999999943</v>
      </c>
      <c r="K49" s="228">
        <v>5439</v>
      </c>
      <c r="L49" s="227">
        <f t="shared" si="9"/>
        <v>-33.400000000000006</v>
      </c>
    </row>
    <row r="50" spans="2:12" s="144" customFormat="1" ht="18.75" customHeight="1" x14ac:dyDescent="0.15">
      <c r="B50" s="187"/>
      <c r="C50" s="207" t="s">
        <v>130</v>
      </c>
      <c r="D50" s="240"/>
      <c r="E50" s="188">
        <f>SUM(E51:E54)</f>
        <v>112</v>
      </c>
      <c r="F50" s="219">
        <f>SUM(F51:F54)</f>
        <v>-33.599999999999994</v>
      </c>
      <c r="G50" s="220">
        <f>SUM(G51:G54)</f>
        <v>928</v>
      </c>
      <c r="H50" s="219">
        <f t="shared" si="7"/>
        <v>-9</v>
      </c>
      <c r="I50" s="221">
        <f>SUM(I51:I54)</f>
        <v>1312616</v>
      </c>
      <c r="J50" s="219">
        <f t="shared" si="8"/>
        <v>1</v>
      </c>
      <c r="K50" s="221">
        <f>SUM(K51:K54)</f>
        <v>27751</v>
      </c>
      <c r="L50" s="219">
        <f t="shared" si="9"/>
        <v>8.2999999999999972</v>
      </c>
    </row>
    <row r="51" spans="2:12" s="144" customFormat="1" ht="18.75" customHeight="1" x14ac:dyDescent="0.15">
      <c r="B51" s="187"/>
      <c r="C51" s="187"/>
      <c r="D51" s="193" t="s">
        <v>118</v>
      </c>
      <c r="E51" s="223">
        <v>40</v>
      </c>
      <c r="F51" s="224">
        <f>ROUND(E51/E34*100,1)-100</f>
        <v>-21.599999999999994</v>
      </c>
      <c r="G51" s="223">
        <v>162</v>
      </c>
      <c r="H51" s="224">
        <f t="shared" si="7"/>
        <v>-10.5</v>
      </c>
      <c r="I51" s="225">
        <v>119116</v>
      </c>
      <c r="J51" s="224">
        <f t="shared" si="8"/>
        <v>-1.4000000000000057</v>
      </c>
      <c r="K51" s="225">
        <v>1944</v>
      </c>
      <c r="L51" s="224">
        <f t="shared" si="9"/>
        <v>-42.1</v>
      </c>
    </row>
    <row r="52" spans="2:12" s="144" customFormat="1" ht="18.75" customHeight="1" x14ac:dyDescent="0.15">
      <c r="B52" s="187"/>
      <c r="C52" s="187"/>
      <c r="D52" s="204" t="s">
        <v>119</v>
      </c>
      <c r="E52" s="223">
        <v>29</v>
      </c>
      <c r="F52" s="224">
        <f>ROUND(E52/E35*100,1)-100</f>
        <v>0</v>
      </c>
      <c r="G52" s="223">
        <v>411</v>
      </c>
      <c r="H52" s="224">
        <f t="shared" si="7"/>
        <v>4.7999999999999972</v>
      </c>
      <c r="I52" s="225">
        <v>598031</v>
      </c>
      <c r="J52" s="224">
        <f t="shared" si="8"/>
        <v>-17</v>
      </c>
      <c r="K52" s="225">
        <v>14089</v>
      </c>
      <c r="L52" s="224">
        <f t="shared" si="9"/>
        <v>-3.5999999999999943</v>
      </c>
    </row>
    <row r="53" spans="2:12" s="144" customFormat="1" ht="21" customHeight="1" x14ac:dyDescent="0.15">
      <c r="B53" s="187"/>
      <c r="C53" s="187"/>
      <c r="D53" s="209" t="s">
        <v>125</v>
      </c>
      <c r="E53" s="223">
        <v>21</v>
      </c>
      <c r="F53" s="224">
        <f>ROUND(E53/E36*100,1)-100</f>
        <v>0</v>
      </c>
      <c r="G53" s="223">
        <v>142</v>
      </c>
      <c r="H53" s="224">
        <f t="shared" si="7"/>
        <v>-7.2000000000000028</v>
      </c>
      <c r="I53" s="225">
        <v>259107</v>
      </c>
      <c r="J53" s="224">
        <f t="shared" si="8"/>
        <v>1.9000000000000057</v>
      </c>
      <c r="K53" s="225">
        <v>6512</v>
      </c>
      <c r="L53" s="224">
        <f t="shared" si="9"/>
        <v>130.1</v>
      </c>
    </row>
    <row r="54" spans="2:12" s="144" customFormat="1" ht="21" customHeight="1" x14ac:dyDescent="0.15">
      <c r="B54" s="187"/>
      <c r="C54" s="187"/>
      <c r="D54" s="210" t="s">
        <v>126</v>
      </c>
      <c r="E54" s="231">
        <v>22</v>
      </c>
      <c r="F54" s="227">
        <f>ROUND(E54/E37*100,1)-100</f>
        <v>-12</v>
      </c>
      <c r="G54" s="226">
        <v>213</v>
      </c>
      <c r="H54" s="227">
        <f t="shared" si="7"/>
        <v>-27.599999999999994</v>
      </c>
      <c r="I54" s="228">
        <v>336362</v>
      </c>
      <c r="J54" s="227">
        <f t="shared" si="8"/>
        <v>64.699999999999989</v>
      </c>
      <c r="K54" s="228">
        <v>5206</v>
      </c>
      <c r="L54" s="227">
        <f t="shared" si="9"/>
        <v>8</v>
      </c>
    </row>
    <row r="55" spans="2:12" s="144" customFormat="1" ht="18.75" customHeight="1" x14ac:dyDescent="0.15">
      <c r="B55" s="187"/>
      <c r="C55" s="207" t="s">
        <v>131</v>
      </c>
      <c r="D55" s="240"/>
      <c r="E55" s="241">
        <f>+E56</f>
        <v>26</v>
      </c>
      <c r="F55" s="242">
        <f t="shared" ref="F55:L55" si="10">+F56</f>
        <v>-18.700000000000003</v>
      </c>
      <c r="G55" s="241">
        <f t="shared" si="10"/>
        <v>76</v>
      </c>
      <c r="H55" s="242">
        <f t="shared" si="10"/>
        <v>-13.599999999999994</v>
      </c>
      <c r="I55" s="241">
        <f t="shared" si="10"/>
        <v>77145</v>
      </c>
      <c r="J55" s="242">
        <f t="shared" si="10"/>
        <v>-21.400000000000006</v>
      </c>
      <c r="K55" s="241">
        <f t="shared" si="10"/>
        <v>1242</v>
      </c>
      <c r="L55" s="243">
        <f t="shared" si="10"/>
        <v>-32</v>
      </c>
    </row>
    <row r="56" spans="2:12" s="144" customFormat="1" ht="18.75" customHeight="1" x14ac:dyDescent="0.15">
      <c r="B56" s="213"/>
      <c r="C56" s="213"/>
      <c r="D56" s="199" t="s">
        <v>123</v>
      </c>
      <c r="E56" s="231">
        <v>26</v>
      </c>
      <c r="F56" s="227">
        <f>ROUND(E56/E39*100,1)-100</f>
        <v>-18.700000000000003</v>
      </c>
      <c r="G56" s="226">
        <v>76</v>
      </c>
      <c r="H56" s="227">
        <f>ROUND(G56/G39*100,1)-100</f>
        <v>-13.599999999999994</v>
      </c>
      <c r="I56" s="228">
        <v>77145</v>
      </c>
      <c r="J56" s="227">
        <f>ROUND(I56/I39*100,1)-100</f>
        <v>-21.400000000000006</v>
      </c>
      <c r="K56" s="228">
        <v>1242</v>
      </c>
      <c r="L56" s="227">
        <f>ROUND(K56/K39*100,1)-100</f>
        <v>-32</v>
      </c>
    </row>
    <row r="57" spans="2:12" s="144" customFormat="1" ht="18.75" customHeight="1" x14ac:dyDescent="0.15">
      <c r="B57" s="320" t="s">
        <v>132</v>
      </c>
      <c r="C57" s="321"/>
      <c r="D57" s="322"/>
      <c r="E57" s="214">
        <f>+E58+E62+E67+E72</f>
        <v>195</v>
      </c>
      <c r="F57" s="215">
        <f t="shared" ref="F57:F66" si="11">ROUND(E57/E40*100,1)-100</f>
        <v>-37.9</v>
      </c>
      <c r="G57" s="216">
        <f>+G58+G62+G67+G72</f>
        <v>1386</v>
      </c>
      <c r="H57" s="215">
        <f t="shared" ref="H57:H71" si="12">ROUND(G57/G40*100,1)-100</f>
        <v>-29.400000000000006</v>
      </c>
      <c r="I57" s="214">
        <f>+I58+I62+I67+I72</f>
        <v>2198400</v>
      </c>
      <c r="J57" s="215">
        <f t="shared" ref="J57:J71" si="13">ROUND(I57/I40*100,1)-100</f>
        <v>-28.700000000000003</v>
      </c>
      <c r="K57" s="214">
        <f>+K58+K62+K67+K72</f>
        <v>43239</v>
      </c>
      <c r="L57" s="215">
        <f t="shared" ref="L57:L71" si="14">ROUND(K57/K40*100,1)-100</f>
        <v>-13.700000000000003</v>
      </c>
    </row>
    <row r="58" spans="2:12" s="144" customFormat="1" ht="18.75" customHeight="1" x14ac:dyDescent="0.15">
      <c r="B58" s="187"/>
      <c r="C58" s="188" t="s">
        <v>128</v>
      </c>
      <c r="D58" s="229"/>
      <c r="E58" s="188">
        <f>SUM(E59:E61)</f>
        <v>53</v>
      </c>
      <c r="F58" s="219">
        <f t="shared" si="11"/>
        <v>-36.1</v>
      </c>
      <c r="G58" s="220">
        <f>SUM(G59:G61)</f>
        <v>313</v>
      </c>
      <c r="H58" s="219">
        <f t="shared" si="12"/>
        <v>-31.200000000000003</v>
      </c>
      <c r="I58" s="221">
        <f>SUM(I59:I61)</f>
        <v>580800</v>
      </c>
      <c r="J58" s="219">
        <f t="shared" si="13"/>
        <v>-28.799999999999997</v>
      </c>
      <c r="K58" s="221">
        <f>SUM(K59:K61)</f>
        <v>6755</v>
      </c>
      <c r="L58" s="219">
        <f t="shared" si="14"/>
        <v>-35.700000000000003</v>
      </c>
    </row>
    <row r="59" spans="2:12" s="144" customFormat="1" ht="18.75" customHeight="1" x14ac:dyDescent="0.15">
      <c r="B59" s="187"/>
      <c r="C59" s="187"/>
      <c r="D59" s="193" t="s">
        <v>109</v>
      </c>
      <c r="E59" s="223">
        <v>13</v>
      </c>
      <c r="F59" s="224">
        <f t="shared" si="11"/>
        <v>-40.9</v>
      </c>
      <c r="G59" s="223">
        <v>66</v>
      </c>
      <c r="H59" s="224">
        <f t="shared" si="12"/>
        <v>-30.5</v>
      </c>
      <c r="I59" s="225">
        <v>61300</v>
      </c>
      <c r="J59" s="224">
        <f t="shared" si="13"/>
        <v>-17.400000000000006</v>
      </c>
      <c r="K59" s="225">
        <v>916</v>
      </c>
      <c r="L59" s="224">
        <f t="shared" si="14"/>
        <v>-65.400000000000006</v>
      </c>
    </row>
    <row r="60" spans="2:12" s="144" customFormat="1" ht="21" customHeight="1" x14ac:dyDescent="0.15">
      <c r="B60" s="187"/>
      <c r="C60" s="187"/>
      <c r="D60" s="197" t="s">
        <v>110</v>
      </c>
      <c r="E60" s="223">
        <v>21</v>
      </c>
      <c r="F60" s="224">
        <f t="shared" si="11"/>
        <v>-30</v>
      </c>
      <c r="G60" s="223">
        <v>175</v>
      </c>
      <c r="H60" s="224">
        <f t="shared" si="12"/>
        <v>-27.400000000000006</v>
      </c>
      <c r="I60" s="225">
        <v>396800</v>
      </c>
      <c r="J60" s="224">
        <f t="shared" si="13"/>
        <v>-24.5</v>
      </c>
      <c r="K60" s="225">
        <v>4396</v>
      </c>
      <c r="L60" s="224">
        <f t="shared" si="14"/>
        <v>-25</v>
      </c>
    </row>
    <row r="61" spans="2:12" s="144" customFormat="1" ht="18.75" customHeight="1" x14ac:dyDescent="0.15">
      <c r="B61" s="187"/>
      <c r="C61" s="213"/>
      <c r="D61" s="199" t="s">
        <v>111</v>
      </c>
      <c r="E61" s="226">
        <v>19</v>
      </c>
      <c r="F61" s="227">
        <f t="shared" si="11"/>
        <v>-38.700000000000003</v>
      </c>
      <c r="G61" s="226">
        <v>72</v>
      </c>
      <c r="H61" s="227">
        <f t="shared" si="12"/>
        <v>-39.5</v>
      </c>
      <c r="I61" s="228">
        <v>122700</v>
      </c>
      <c r="J61" s="227">
        <f t="shared" si="13"/>
        <v>-43</v>
      </c>
      <c r="K61" s="228">
        <v>1443</v>
      </c>
      <c r="L61" s="227">
        <f t="shared" si="14"/>
        <v>-27.599999999999994</v>
      </c>
    </row>
    <row r="62" spans="2:12" s="144" customFormat="1" ht="18.75" customHeight="1" x14ac:dyDescent="0.15">
      <c r="B62" s="187"/>
      <c r="C62" s="187" t="s">
        <v>129</v>
      </c>
      <c r="D62" s="229"/>
      <c r="E62" s="188">
        <f>SUM(E63:E66)</f>
        <v>64</v>
      </c>
      <c r="F62" s="219">
        <f t="shared" si="11"/>
        <v>-31.200000000000003</v>
      </c>
      <c r="G62" s="220">
        <f>SUM(G63:G66)</f>
        <v>416</v>
      </c>
      <c r="H62" s="219">
        <f t="shared" si="12"/>
        <v>-17.599999999999994</v>
      </c>
      <c r="I62" s="221">
        <f>SUM(I63:I66)</f>
        <v>668900</v>
      </c>
      <c r="J62" s="219">
        <f t="shared" si="13"/>
        <v>-23.700000000000003</v>
      </c>
      <c r="K62" s="221">
        <f>SUM(K63:K66)</f>
        <v>12367</v>
      </c>
      <c r="L62" s="219">
        <f t="shared" si="14"/>
        <v>16.5</v>
      </c>
    </row>
    <row r="63" spans="2:12" s="144" customFormat="1" ht="18.75" customHeight="1" x14ac:dyDescent="0.15">
      <c r="B63" s="187"/>
      <c r="C63" s="187"/>
      <c r="D63" s="193" t="s">
        <v>113</v>
      </c>
      <c r="E63" s="230">
        <v>16</v>
      </c>
      <c r="F63" s="224">
        <f t="shared" si="11"/>
        <v>-33.299999999999997</v>
      </c>
      <c r="G63" s="223">
        <v>44</v>
      </c>
      <c r="H63" s="224">
        <f t="shared" si="12"/>
        <v>-25.400000000000006</v>
      </c>
      <c r="I63" s="225">
        <v>25100</v>
      </c>
      <c r="J63" s="224">
        <f t="shared" si="13"/>
        <v>-36.4</v>
      </c>
      <c r="K63" s="225">
        <v>780</v>
      </c>
      <c r="L63" s="224">
        <f t="shared" si="14"/>
        <v>-30.900000000000006</v>
      </c>
    </row>
    <row r="64" spans="2:12" s="144" customFormat="1" ht="18.75" customHeight="1" x14ac:dyDescent="0.15">
      <c r="B64" s="187"/>
      <c r="C64" s="187"/>
      <c r="D64" s="204" t="s">
        <v>114</v>
      </c>
      <c r="E64" s="230">
        <v>21</v>
      </c>
      <c r="F64" s="224">
        <f t="shared" si="11"/>
        <v>-32.299999999999997</v>
      </c>
      <c r="G64" s="223">
        <v>67</v>
      </c>
      <c r="H64" s="224">
        <f t="shared" si="12"/>
        <v>-27.200000000000003</v>
      </c>
      <c r="I64" s="225">
        <v>43800</v>
      </c>
      <c r="J64" s="224">
        <f t="shared" si="13"/>
        <v>-29.900000000000006</v>
      </c>
      <c r="K64" s="225">
        <v>1125</v>
      </c>
      <c r="L64" s="224">
        <f t="shared" si="14"/>
        <v>-28.299999999999997</v>
      </c>
    </row>
    <row r="65" spans="2:12" s="144" customFormat="1" ht="18.75" customHeight="1" x14ac:dyDescent="0.15">
      <c r="B65" s="187"/>
      <c r="C65" s="187"/>
      <c r="D65" s="193" t="s">
        <v>115</v>
      </c>
      <c r="E65" s="230">
        <v>4</v>
      </c>
      <c r="F65" s="224">
        <f t="shared" si="11"/>
        <v>-33.299999999999997</v>
      </c>
      <c r="G65" s="223">
        <v>55</v>
      </c>
      <c r="H65" s="224">
        <f t="shared" si="12"/>
        <v>41</v>
      </c>
      <c r="I65" s="225">
        <v>54700</v>
      </c>
      <c r="J65" s="224">
        <f t="shared" si="13"/>
        <v>-13.5</v>
      </c>
      <c r="K65" s="225">
        <v>3121</v>
      </c>
      <c r="L65" s="224">
        <f t="shared" si="14"/>
        <v>26</v>
      </c>
    </row>
    <row r="66" spans="2:12" s="144" customFormat="1" ht="18.75" customHeight="1" x14ac:dyDescent="0.15">
      <c r="B66" s="187"/>
      <c r="C66" s="187"/>
      <c r="D66" s="205" t="s">
        <v>116</v>
      </c>
      <c r="E66" s="231">
        <v>23</v>
      </c>
      <c r="F66" s="227">
        <f t="shared" si="11"/>
        <v>-28.099999999999994</v>
      </c>
      <c r="G66" s="226">
        <v>250</v>
      </c>
      <c r="H66" s="227">
        <f t="shared" si="12"/>
        <v>-20.599999999999994</v>
      </c>
      <c r="I66" s="228">
        <v>545300</v>
      </c>
      <c r="J66" s="227">
        <f t="shared" si="13"/>
        <v>-23.400000000000006</v>
      </c>
      <c r="K66" s="228">
        <v>7341</v>
      </c>
      <c r="L66" s="227">
        <f t="shared" si="14"/>
        <v>35</v>
      </c>
    </row>
    <row r="67" spans="2:12" s="144" customFormat="1" ht="18.75" customHeight="1" x14ac:dyDescent="0.15">
      <c r="B67" s="187"/>
      <c r="C67" s="207" t="s">
        <v>130</v>
      </c>
      <c r="D67" s="240"/>
      <c r="E67" s="188">
        <f>SUM(E68:E71)</f>
        <v>64</v>
      </c>
      <c r="F67" s="219">
        <f>SUM(F68:F71)</f>
        <v>-173.7</v>
      </c>
      <c r="G67" s="220">
        <f>SUM(G68:G71)</f>
        <v>617</v>
      </c>
      <c r="H67" s="219">
        <f t="shared" si="12"/>
        <v>-33.5</v>
      </c>
      <c r="I67" s="221">
        <f>SUM(I68:I71)</f>
        <v>900800</v>
      </c>
      <c r="J67" s="219">
        <f t="shared" si="13"/>
        <v>-31.400000000000006</v>
      </c>
      <c r="K67" s="221">
        <f>SUM(K68:K71)</f>
        <v>23390</v>
      </c>
      <c r="L67" s="219">
        <f t="shared" si="14"/>
        <v>-15.700000000000003</v>
      </c>
    </row>
    <row r="68" spans="2:12" s="144" customFormat="1" ht="18.75" customHeight="1" x14ac:dyDescent="0.15">
      <c r="B68" s="187"/>
      <c r="C68" s="187"/>
      <c r="D68" s="193" t="s">
        <v>118</v>
      </c>
      <c r="E68" s="223">
        <v>24</v>
      </c>
      <c r="F68" s="224">
        <f>ROUND(E68/E51*100,1)-100</f>
        <v>-40</v>
      </c>
      <c r="G68" s="223">
        <v>85</v>
      </c>
      <c r="H68" s="224">
        <f t="shared" si="12"/>
        <v>-47.5</v>
      </c>
      <c r="I68" s="225">
        <v>50300</v>
      </c>
      <c r="J68" s="224">
        <f t="shared" si="13"/>
        <v>-57.8</v>
      </c>
      <c r="K68" s="225">
        <v>955</v>
      </c>
      <c r="L68" s="224">
        <f t="shared" si="14"/>
        <v>-50.9</v>
      </c>
    </row>
    <row r="69" spans="2:12" s="144" customFormat="1" ht="18.75" customHeight="1" x14ac:dyDescent="0.15">
      <c r="B69" s="187"/>
      <c r="C69" s="187"/>
      <c r="D69" s="204" t="s">
        <v>119</v>
      </c>
      <c r="E69" s="223">
        <v>16</v>
      </c>
      <c r="F69" s="224">
        <f>ROUND(E69/E52*100,1)-100</f>
        <v>-44.8</v>
      </c>
      <c r="G69" s="223">
        <v>266</v>
      </c>
      <c r="H69" s="224">
        <f t="shared" si="12"/>
        <v>-35.299999999999997</v>
      </c>
      <c r="I69" s="225">
        <v>403500</v>
      </c>
      <c r="J69" s="224">
        <f t="shared" si="13"/>
        <v>-32.5</v>
      </c>
      <c r="K69" s="225">
        <v>13321</v>
      </c>
      <c r="L69" s="224">
        <f t="shared" si="14"/>
        <v>-5.5</v>
      </c>
    </row>
    <row r="70" spans="2:12" s="144" customFormat="1" ht="21" customHeight="1" x14ac:dyDescent="0.15">
      <c r="B70" s="187"/>
      <c r="C70" s="187"/>
      <c r="D70" s="209" t="s">
        <v>125</v>
      </c>
      <c r="E70" s="223">
        <v>9</v>
      </c>
      <c r="F70" s="224">
        <f>ROUND(E70/E53*100,1)-100</f>
        <v>-57.1</v>
      </c>
      <c r="G70" s="223">
        <v>79</v>
      </c>
      <c r="H70" s="224">
        <f t="shared" si="12"/>
        <v>-44.4</v>
      </c>
      <c r="I70" s="225">
        <v>169700</v>
      </c>
      <c r="J70" s="224">
        <f t="shared" si="13"/>
        <v>-34.5</v>
      </c>
      <c r="K70" s="225">
        <v>4982</v>
      </c>
      <c r="L70" s="224">
        <f t="shared" si="14"/>
        <v>-23.5</v>
      </c>
    </row>
    <row r="71" spans="2:12" s="144" customFormat="1" ht="21" customHeight="1" x14ac:dyDescent="0.15">
      <c r="B71" s="187"/>
      <c r="C71" s="187"/>
      <c r="D71" s="210" t="s">
        <v>133</v>
      </c>
      <c r="E71" s="231">
        <v>15</v>
      </c>
      <c r="F71" s="227">
        <f>ROUND(E71/E54*100,1)-100</f>
        <v>-31.799999999999997</v>
      </c>
      <c r="G71" s="226">
        <v>187</v>
      </c>
      <c r="H71" s="227">
        <f t="shared" si="12"/>
        <v>-12.200000000000003</v>
      </c>
      <c r="I71" s="228">
        <v>277300</v>
      </c>
      <c r="J71" s="227">
        <f t="shared" si="13"/>
        <v>-17.599999999999994</v>
      </c>
      <c r="K71" s="228">
        <v>4132</v>
      </c>
      <c r="L71" s="227">
        <f t="shared" si="14"/>
        <v>-20.599999999999994</v>
      </c>
    </row>
    <row r="72" spans="2:12" s="144" customFormat="1" ht="18.75" customHeight="1" x14ac:dyDescent="0.15">
      <c r="B72" s="187"/>
      <c r="C72" s="207" t="s">
        <v>131</v>
      </c>
      <c r="D72" s="240"/>
      <c r="E72" s="241">
        <f>+E73</f>
        <v>14</v>
      </c>
      <c r="F72" s="242">
        <f t="shared" ref="F72:L72" si="15">+F73</f>
        <v>-46.2</v>
      </c>
      <c r="G72" s="241">
        <f t="shared" si="15"/>
        <v>40</v>
      </c>
      <c r="H72" s="242">
        <f t="shared" si="15"/>
        <v>-47.4</v>
      </c>
      <c r="I72" s="241">
        <f t="shared" si="15"/>
        <v>47900</v>
      </c>
      <c r="J72" s="242">
        <f t="shared" si="15"/>
        <v>-37.9</v>
      </c>
      <c r="K72" s="241">
        <f t="shared" si="15"/>
        <v>727</v>
      </c>
      <c r="L72" s="243">
        <f t="shared" si="15"/>
        <v>-41.5</v>
      </c>
    </row>
    <row r="73" spans="2:12" s="144" customFormat="1" ht="18.75" customHeight="1" x14ac:dyDescent="0.15">
      <c r="B73" s="213"/>
      <c r="C73" s="213"/>
      <c r="D73" s="199" t="s">
        <v>123</v>
      </c>
      <c r="E73" s="231">
        <v>14</v>
      </c>
      <c r="F73" s="227">
        <f>ROUND(E73/E56*100,1)-100</f>
        <v>-46.2</v>
      </c>
      <c r="G73" s="226">
        <v>40</v>
      </c>
      <c r="H73" s="227">
        <f>ROUND(G73/G56*100,1)-100</f>
        <v>-47.4</v>
      </c>
      <c r="I73" s="228">
        <v>47900</v>
      </c>
      <c r="J73" s="227">
        <f>ROUND(I73/I56*100,1)-100</f>
        <v>-37.9</v>
      </c>
      <c r="K73" s="228">
        <v>727</v>
      </c>
      <c r="L73" s="227">
        <f>ROUND(K73/K56*100,1)-100</f>
        <v>-41.5</v>
      </c>
    </row>
    <row r="74" spans="2:12" s="244" customFormat="1" ht="15" customHeight="1" x14ac:dyDescent="0.15">
      <c r="B74" s="144" t="s">
        <v>91</v>
      </c>
      <c r="I74" s="245"/>
      <c r="K74" s="245"/>
      <c r="L74" s="246"/>
    </row>
    <row r="75" spans="2:12" ht="11.25" x14ac:dyDescent="0.15">
      <c r="B75" s="41" t="s">
        <v>23</v>
      </c>
    </row>
  </sheetData>
  <mergeCells count="9">
    <mergeCell ref="K4:L4"/>
    <mergeCell ref="B6:D6"/>
    <mergeCell ref="B23:D23"/>
    <mergeCell ref="B40:D40"/>
    <mergeCell ref="B57:D57"/>
    <mergeCell ref="B4:D5"/>
    <mergeCell ref="E4:F4"/>
    <mergeCell ref="G4:H4"/>
    <mergeCell ref="I4:J4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Ｐゴシック,標準"&amp;11 7.商      業</oddHeader>
    <oddFooter>&amp;C&amp;"ＭＳ Ｐゴシック,標準"&amp;11-51-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目次</vt:lpstr>
      <vt:lpstr>G-1</vt:lpstr>
      <vt:lpstr>G-2 </vt:lpstr>
      <vt:lpstr>G-3</vt:lpstr>
      <vt:lpstr>G-4</vt:lpstr>
      <vt:lpstr>G-5</vt:lpstr>
      <vt:lpstr>'G-1'!Print_Area</vt:lpstr>
      <vt:lpstr>'G-4'!Print_Area</vt:lpstr>
      <vt:lpstr>'G-5'!Print_Area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2024-06-24T00:58:44Z</cp:lastPrinted>
  <dcterms:created xsi:type="dcterms:W3CDTF">2003-02-28T02:55:39Z</dcterms:created>
  <dcterms:modified xsi:type="dcterms:W3CDTF">2024-06-25T01:45:32Z</dcterms:modified>
</cp:coreProperties>
</file>