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69E7D0EA-BE5F-4A45-8A8B-02B1BE238A97}" xr6:coauthVersionLast="47" xr6:coauthVersionMax="47" xr10:uidLastSave="{00000000-0000-0000-0000-000000000000}"/>
  <bookViews>
    <workbookView xWindow="4095" yWindow="15" windowWidth="12285" windowHeight="15225" tabRatio="407" xr2:uid="{00000000-000D-0000-FFFF-FFFF00000000}"/>
  </bookViews>
  <sheets>
    <sheet name="目次" sheetId="19" r:id="rId1"/>
    <sheet name="C-1" sheetId="13" r:id="rId2"/>
    <sheet name="C-2" sheetId="18" r:id="rId3"/>
    <sheet name="C-3" sheetId="17" r:id="rId4"/>
    <sheet name="C-4" sheetId="16" r:id="rId5"/>
  </sheets>
  <definedNames>
    <definedName name="_xlnm._FilterDatabase" localSheetId="4" hidden="1">'C-4'!$V$88:$W$88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3">'C-3'!$A$1:$T$128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1" i="18" l="1"/>
  <c r="O131" i="18"/>
  <c r="P130" i="18"/>
  <c r="O130" i="18"/>
  <c r="P129" i="18"/>
  <c r="O129" i="18"/>
  <c r="P128" i="18"/>
  <c r="O128" i="18"/>
  <c r="P127" i="18"/>
  <c r="O127" i="18"/>
  <c r="P126" i="18"/>
  <c r="O126" i="18"/>
  <c r="P125" i="18"/>
  <c r="O125" i="18"/>
  <c r="P124" i="18"/>
  <c r="O124" i="18"/>
  <c r="P123" i="18"/>
  <c r="O123" i="18"/>
  <c r="P122" i="18"/>
  <c r="O122" i="18"/>
  <c r="P121" i="18"/>
  <c r="O121" i="18"/>
  <c r="P120" i="18"/>
  <c r="O120" i="18"/>
  <c r="P119" i="18"/>
  <c r="O119" i="18"/>
  <c r="P118" i="18"/>
  <c r="O118" i="18"/>
  <c r="P117" i="18"/>
  <c r="P113" i="18" s="1"/>
  <c r="O117" i="18"/>
  <c r="P116" i="18"/>
  <c r="O116" i="18"/>
  <c r="P115" i="18"/>
  <c r="O115" i="18"/>
  <c r="P114" i="18"/>
  <c r="O114" i="18"/>
  <c r="O113" i="18" s="1"/>
  <c r="Q113" i="18"/>
  <c r="N113" i="18"/>
  <c r="M113" i="18"/>
  <c r="L113" i="18"/>
  <c r="K113" i="18"/>
  <c r="J113" i="18"/>
  <c r="I113" i="18"/>
  <c r="H113" i="18"/>
  <c r="G113" i="18"/>
  <c r="F113" i="18"/>
  <c r="E113" i="18"/>
  <c r="F112" i="18"/>
  <c r="E112" i="18"/>
  <c r="F111" i="18"/>
  <c r="E111" i="18"/>
  <c r="F110" i="18"/>
  <c r="E110" i="18"/>
  <c r="F109" i="18"/>
  <c r="E109" i="18"/>
  <c r="F108" i="18"/>
  <c r="E108" i="18"/>
  <c r="F107" i="18"/>
  <c r="E107" i="18"/>
  <c r="F106" i="18"/>
  <c r="E106" i="18"/>
  <c r="F105" i="18"/>
  <c r="E105" i="18"/>
  <c r="F104" i="18"/>
  <c r="E104" i="18"/>
  <c r="F103" i="18"/>
  <c r="E103" i="18"/>
  <c r="F102" i="18"/>
  <c r="E102" i="18"/>
  <c r="F101" i="18"/>
  <c r="E101" i="18"/>
  <c r="F100" i="18"/>
  <c r="E100" i="18"/>
  <c r="F99" i="18"/>
  <c r="E99" i="18"/>
  <c r="E94" i="18" s="1"/>
  <c r="F98" i="18"/>
  <c r="E98" i="18"/>
  <c r="F97" i="18"/>
  <c r="E97" i="18"/>
  <c r="F96" i="18"/>
  <c r="E96" i="18"/>
  <c r="F95" i="18"/>
  <c r="F94" i="18" s="1"/>
  <c r="E95" i="18"/>
  <c r="Q94" i="18"/>
  <c r="P94" i="18"/>
  <c r="O94" i="18"/>
  <c r="N94" i="18"/>
  <c r="M94" i="18"/>
  <c r="L94" i="18"/>
  <c r="K94" i="18"/>
  <c r="J94" i="18"/>
  <c r="I94" i="18"/>
  <c r="H94" i="18"/>
  <c r="G94" i="18"/>
  <c r="F93" i="18"/>
  <c r="E93" i="18"/>
  <c r="F92" i="18"/>
  <c r="E92" i="18"/>
  <c r="F91" i="18"/>
  <c r="E91" i="18"/>
  <c r="F90" i="18"/>
  <c r="E90" i="18"/>
  <c r="F89" i="18"/>
  <c r="E89" i="18"/>
  <c r="F88" i="18"/>
  <c r="E88" i="18"/>
  <c r="F87" i="18"/>
  <c r="E87" i="18"/>
  <c r="F86" i="18"/>
  <c r="E86" i="18"/>
  <c r="F85" i="18"/>
  <c r="E85" i="18"/>
  <c r="F84" i="18"/>
  <c r="E84" i="18"/>
  <c r="F83" i="18"/>
  <c r="E83" i="18"/>
  <c r="F82" i="18"/>
  <c r="E82" i="18"/>
  <c r="F81" i="18"/>
  <c r="E81" i="18"/>
  <c r="F80" i="18"/>
  <c r="F75" i="18" s="1"/>
  <c r="E80" i="18"/>
  <c r="F79" i="18"/>
  <c r="E79" i="18"/>
  <c r="F78" i="18"/>
  <c r="E78" i="18"/>
  <c r="F77" i="18"/>
  <c r="E77" i="18"/>
  <c r="F76" i="18"/>
  <c r="E76" i="18"/>
  <c r="E75" i="18" s="1"/>
  <c r="Q75" i="18"/>
  <c r="P75" i="18"/>
  <c r="O75" i="18"/>
  <c r="N75" i="18"/>
  <c r="M75" i="18"/>
  <c r="L75" i="18"/>
  <c r="K75" i="18"/>
  <c r="J75" i="18"/>
  <c r="I75" i="18"/>
  <c r="H75" i="18"/>
  <c r="G75" i="18"/>
  <c r="F74" i="18"/>
  <c r="E74" i="18"/>
  <c r="F73" i="18"/>
  <c r="E73" i="18"/>
  <c r="F72" i="18"/>
  <c r="E72" i="18"/>
  <c r="F71" i="18"/>
  <c r="E71" i="18"/>
  <c r="F70" i="18"/>
  <c r="E70" i="18"/>
  <c r="F69" i="18"/>
  <c r="E69" i="18"/>
  <c r="F68" i="18"/>
  <c r="E68" i="18"/>
  <c r="F67" i="18"/>
  <c r="E67" i="18"/>
  <c r="F66" i="18"/>
  <c r="E66" i="18"/>
  <c r="F65" i="18"/>
  <c r="E65" i="18"/>
  <c r="F64" i="18"/>
  <c r="E64" i="18"/>
  <c r="F63" i="18"/>
  <c r="E63" i="18"/>
  <c r="F62" i="18"/>
  <c r="E62" i="18"/>
  <c r="F61" i="18"/>
  <c r="E61" i="18"/>
  <c r="F60" i="18"/>
  <c r="E60" i="18"/>
  <c r="F59" i="18"/>
  <c r="E59" i="18"/>
  <c r="F58" i="18"/>
  <c r="F56" i="18" s="1"/>
  <c r="E58" i="18"/>
  <c r="F57" i="18"/>
  <c r="E57" i="18"/>
  <c r="Q56" i="18"/>
  <c r="P56" i="18"/>
  <c r="O56" i="18"/>
  <c r="N56" i="18"/>
  <c r="M56" i="18"/>
  <c r="L56" i="18"/>
  <c r="K56" i="18"/>
  <c r="J56" i="18"/>
  <c r="I56" i="18"/>
  <c r="H56" i="18"/>
  <c r="G56" i="18"/>
  <c r="E56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F28" i="18"/>
  <c r="E28" i="18"/>
  <c r="F27" i="18"/>
  <c r="E27" i="18"/>
  <c r="F26" i="18"/>
  <c r="E26" i="18"/>
  <c r="F25" i="18"/>
  <c r="E25" i="18"/>
  <c r="E19" i="18" s="1"/>
  <c r="F24" i="18"/>
  <c r="E24" i="18"/>
  <c r="F23" i="18"/>
  <c r="E23" i="18"/>
  <c r="F22" i="18"/>
  <c r="E22" i="18"/>
  <c r="F21" i="18"/>
  <c r="E21" i="18"/>
  <c r="F20" i="18"/>
  <c r="F19" i="18" s="1"/>
  <c r="E20" i="18"/>
  <c r="Q19" i="18"/>
  <c r="P19" i="18"/>
  <c r="O19" i="18"/>
  <c r="N19" i="18"/>
  <c r="M19" i="18"/>
  <c r="L19" i="18"/>
  <c r="K19" i="18"/>
  <c r="J19" i="18"/>
  <c r="I19" i="18"/>
  <c r="H19" i="18"/>
  <c r="G19" i="18"/>
  <c r="F126" i="17"/>
  <c r="E126" i="17"/>
  <c r="F125" i="17"/>
  <c r="F109" i="17" s="1"/>
  <c r="E125" i="17"/>
  <c r="F124" i="17"/>
  <c r="E124" i="17"/>
  <c r="F123" i="17"/>
  <c r="E123" i="17"/>
  <c r="F122" i="17"/>
  <c r="E122" i="17"/>
  <c r="F121" i="17"/>
  <c r="E121" i="17"/>
  <c r="F120" i="17"/>
  <c r="E120" i="17"/>
  <c r="F119" i="17"/>
  <c r="E119" i="17"/>
  <c r="F118" i="17"/>
  <c r="E118" i="17"/>
  <c r="F117" i="17"/>
  <c r="E117" i="17"/>
  <c r="F116" i="17"/>
  <c r="E116" i="17"/>
  <c r="F115" i="17"/>
  <c r="E115" i="17"/>
  <c r="F114" i="17"/>
  <c r="E114" i="17"/>
  <c r="F113" i="17"/>
  <c r="E113" i="17"/>
  <c r="F112" i="17"/>
  <c r="E112" i="17"/>
  <c r="F111" i="17"/>
  <c r="E111" i="17"/>
  <c r="F110" i="17"/>
  <c r="E110" i="17"/>
  <c r="E109" i="17" s="1"/>
  <c r="N109" i="17"/>
  <c r="M109" i="17"/>
  <c r="L109" i="17"/>
  <c r="K109" i="17"/>
  <c r="J109" i="17"/>
  <c r="I109" i="17"/>
  <c r="H109" i="17"/>
  <c r="G109" i="17"/>
  <c r="F104" i="17"/>
  <c r="E104" i="17"/>
  <c r="F103" i="17"/>
  <c r="E103" i="17"/>
  <c r="F102" i="17"/>
  <c r="E102" i="17"/>
  <c r="F101" i="17"/>
  <c r="E101" i="17"/>
  <c r="F100" i="17"/>
  <c r="E100" i="17"/>
  <c r="F99" i="17"/>
  <c r="E99" i="17"/>
  <c r="F98" i="17"/>
  <c r="E98" i="17"/>
  <c r="F97" i="17"/>
  <c r="E97" i="17"/>
  <c r="F96" i="17"/>
  <c r="E96" i="17"/>
  <c r="F95" i="17"/>
  <c r="E95" i="17"/>
  <c r="F94" i="17"/>
  <c r="E94" i="17"/>
  <c r="F93" i="17"/>
  <c r="E93" i="17"/>
  <c r="F92" i="17"/>
  <c r="E92" i="17"/>
  <c r="F91" i="17"/>
  <c r="E91" i="17"/>
  <c r="F90" i="17"/>
  <c r="E90" i="17"/>
  <c r="F88" i="17"/>
  <c r="F87" i="17" s="1"/>
  <c r="F59" i="17" s="1"/>
  <c r="E88" i="17"/>
  <c r="E87" i="17" s="1"/>
  <c r="E59" i="17" s="1"/>
  <c r="N87" i="17"/>
  <c r="N59" i="17" s="1"/>
  <c r="M87" i="17"/>
  <c r="M59" i="17" s="1"/>
  <c r="L87" i="17"/>
  <c r="L59" i="17" s="1"/>
  <c r="K87" i="17"/>
  <c r="J87" i="17"/>
  <c r="I87" i="17"/>
  <c r="H87" i="17"/>
  <c r="G87" i="17"/>
  <c r="L64" i="17"/>
  <c r="K64" i="17"/>
  <c r="J64" i="17"/>
  <c r="I64" i="17"/>
  <c r="H64" i="17"/>
  <c r="G64" i="17"/>
  <c r="F64" i="17"/>
  <c r="E64" i="17"/>
  <c r="K59" i="17"/>
  <c r="J59" i="17"/>
  <c r="I59" i="17"/>
  <c r="H59" i="17"/>
  <c r="G59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E19" i="17" s="1"/>
  <c r="F21" i="17"/>
  <c r="F19" i="17" s="1"/>
  <c r="E21" i="17"/>
  <c r="F20" i="17"/>
  <c r="E20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I111" i="16" l="1"/>
  <c r="H111" i="16"/>
  <c r="I110" i="16"/>
  <c r="H110" i="16"/>
  <c r="I109" i="16"/>
  <c r="H109" i="16"/>
  <c r="I108" i="16"/>
  <c r="H108" i="16"/>
  <c r="I107" i="16"/>
  <c r="H107" i="16"/>
  <c r="I106" i="16"/>
  <c r="H106" i="16"/>
  <c r="I105" i="16"/>
  <c r="H105" i="16"/>
  <c r="I104" i="16"/>
  <c r="H104" i="16"/>
  <c r="I103" i="16"/>
  <c r="H103" i="16"/>
  <c r="I102" i="16"/>
  <c r="H102" i="16"/>
  <c r="I101" i="16"/>
  <c r="H101" i="16"/>
  <c r="I100" i="16"/>
  <c r="H100" i="16"/>
  <c r="I99" i="16"/>
  <c r="H99" i="16"/>
  <c r="I98" i="16"/>
  <c r="H98" i="16"/>
  <c r="I97" i="16"/>
  <c r="H97" i="16"/>
  <c r="I96" i="16"/>
  <c r="H96" i="16"/>
  <c r="H92" i="16" s="1"/>
  <c r="I95" i="16"/>
  <c r="I92" i="16" s="1"/>
  <c r="H95" i="16"/>
  <c r="I94" i="16"/>
  <c r="H94" i="16"/>
  <c r="I93" i="16"/>
  <c r="H93" i="16"/>
  <c r="X92" i="16"/>
  <c r="W92" i="16"/>
  <c r="V92" i="16"/>
  <c r="U92" i="16"/>
  <c r="T92" i="16"/>
  <c r="S92" i="16"/>
  <c r="R92" i="16"/>
  <c r="Q92" i="16"/>
  <c r="P92" i="16"/>
  <c r="O92" i="16"/>
  <c r="N92" i="16"/>
  <c r="M92" i="16"/>
  <c r="L92" i="16"/>
  <c r="K92" i="16"/>
  <c r="J92" i="16"/>
  <c r="I88" i="16"/>
  <c r="H88" i="16"/>
  <c r="I87" i="16"/>
  <c r="H87" i="16"/>
  <c r="I85" i="16"/>
  <c r="H85" i="16"/>
  <c r="I84" i="16"/>
  <c r="H84" i="16"/>
  <c r="I83" i="16"/>
  <c r="H83" i="16"/>
  <c r="I82" i="16"/>
  <c r="H82" i="16"/>
  <c r="I81" i="16"/>
  <c r="I69" i="16" s="1"/>
  <c r="H81" i="16"/>
  <c r="H69" i="16" s="1"/>
  <c r="I77" i="16"/>
  <c r="H77" i="16"/>
  <c r="I75" i="16"/>
  <c r="H75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G65" i="16"/>
  <c r="F65" i="16"/>
  <c r="G64" i="16"/>
  <c r="F64" i="16"/>
  <c r="G63" i="16"/>
  <c r="F63" i="16"/>
  <c r="G62" i="16"/>
  <c r="G61" i="16" s="1"/>
  <c r="F62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F61" i="16"/>
  <c r="G60" i="16"/>
  <c r="G56" i="16" s="1"/>
  <c r="F60" i="16"/>
  <c r="G59" i="16"/>
  <c r="F59" i="16"/>
  <c r="G58" i="16"/>
  <c r="F58" i="16"/>
  <c r="G57" i="16"/>
  <c r="F57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F56" i="16"/>
  <c r="G55" i="16"/>
  <c r="F55" i="16"/>
  <c r="G54" i="16"/>
  <c r="G34" i="16" s="1"/>
  <c r="F54" i="16"/>
  <c r="G53" i="16"/>
  <c r="F53" i="16"/>
  <c r="G52" i="16"/>
  <c r="F52" i="16"/>
  <c r="V51" i="16"/>
  <c r="U51" i="16"/>
  <c r="T51" i="16"/>
  <c r="T31" i="16" s="1"/>
  <c r="S51" i="16"/>
  <c r="R51" i="16"/>
  <c r="Q51" i="16"/>
  <c r="P51" i="16"/>
  <c r="O51" i="16"/>
  <c r="N51" i="16"/>
  <c r="M51" i="16"/>
  <c r="L51" i="16"/>
  <c r="K51" i="16"/>
  <c r="J51" i="16"/>
  <c r="G51" i="16" s="1"/>
  <c r="I51" i="16"/>
  <c r="H51" i="16"/>
  <c r="F51" i="16" s="1"/>
  <c r="G50" i="16"/>
  <c r="F50" i="16"/>
  <c r="F35" i="16" s="1"/>
  <c r="G49" i="16"/>
  <c r="F49" i="16"/>
  <c r="G48" i="16"/>
  <c r="F48" i="16"/>
  <c r="G47" i="16"/>
  <c r="F47" i="16"/>
  <c r="V46" i="16"/>
  <c r="U46" i="16"/>
  <c r="U31" i="16" s="1"/>
  <c r="T46" i="16"/>
  <c r="S46" i="16"/>
  <c r="R46" i="16"/>
  <c r="Q46" i="16"/>
  <c r="Q31" i="16" s="1"/>
  <c r="P46" i="16"/>
  <c r="O46" i="16"/>
  <c r="N46" i="16"/>
  <c r="M46" i="16"/>
  <c r="L46" i="16"/>
  <c r="K46" i="16"/>
  <c r="J46" i="16"/>
  <c r="G46" i="16" s="1"/>
  <c r="I46" i="16"/>
  <c r="I31" i="16" s="1"/>
  <c r="H46" i="16"/>
  <c r="F46" i="16" s="1"/>
  <c r="G45" i="16"/>
  <c r="F45" i="16"/>
  <c r="G44" i="16"/>
  <c r="F44" i="16"/>
  <c r="G43" i="16"/>
  <c r="F43" i="16"/>
  <c r="F33" i="16" s="1"/>
  <c r="G42" i="16"/>
  <c r="F42" i="16"/>
  <c r="V41" i="16"/>
  <c r="V31" i="16" s="1"/>
  <c r="U41" i="16"/>
  <c r="T41" i="16"/>
  <c r="S41" i="16"/>
  <c r="R41" i="16"/>
  <c r="R31" i="16" s="1"/>
  <c r="Q41" i="16"/>
  <c r="P41" i="16"/>
  <c r="O41" i="16"/>
  <c r="N41" i="16"/>
  <c r="M41" i="16"/>
  <c r="M31" i="16" s="1"/>
  <c r="L41" i="16"/>
  <c r="K41" i="16"/>
  <c r="F41" i="16" s="1"/>
  <c r="J41" i="16"/>
  <c r="J31" i="16" s="1"/>
  <c r="I41" i="16"/>
  <c r="H41" i="16"/>
  <c r="G40" i="16"/>
  <c r="F40" i="16"/>
  <c r="G39" i="16"/>
  <c r="F39" i="16"/>
  <c r="F34" i="16" s="1"/>
  <c r="G38" i="16"/>
  <c r="G33" i="16" s="1"/>
  <c r="F38" i="16"/>
  <c r="G37" i="16"/>
  <c r="G36" i="16" s="1"/>
  <c r="F37" i="16"/>
  <c r="F36" i="16" s="1"/>
  <c r="V36" i="16"/>
  <c r="U36" i="16"/>
  <c r="T36" i="16"/>
  <c r="S36" i="16"/>
  <c r="S31" i="16" s="1"/>
  <c r="R36" i="16"/>
  <c r="Q36" i="16"/>
  <c r="P36" i="16"/>
  <c r="O36" i="16"/>
  <c r="N36" i="16"/>
  <c r="N31" i="16" s="1"/>
  <c r="M36" i="16"/>
  <c r="L36" i="16"/>
  <c r="K36" i="16"/>
  <c r="K31" i="16" s="1"/>
  <c r="J36" i="16"/>
  <c r="I36" i="16"/>
  <c r="H36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P31" i="16"/>
  <c r="O31" i="16"/>
  <c r="L31" i="16"/>
  <c r="G30" i="16"/>
  <c r="F30" i="16"/>
  <c r="G29" i="16"/>
  <c r="F29" i="16"/>
  <c r="G28" i="16"/>
  <c r="F28" i="16"/>
  <c r="F8" i="16" s="1"/>
  <c r="G27" i="16"/>
  <c r="F27" i="16"/>
  <c r="V26" i="16"/>
  <c r="U26" i="16"/>
  <c r="T26" i="16"/>
  <c r="S26" i="16"/>
  <c r="R26" i="16"/>
  <c r="Q26" i="16"/>
  <c r="P26" i="16"/>
  <c r="O26" i="16"/>
  <c r="N26" i="16"/>
  <c r="G26" i="16" s="1"/>
  <c r="M26" i="16"/>
  <c r="M6" i="16" s="1"/>
  <c r="L26" i="16"/>
  <c r="K26" i="16"/>
  <c r="J26" i="16"/>
  <c r="I26" i="16"/>
  <c r="H26" i="16"/>
  <c r="F26" i="16" s="1"/>
  <c r="G25" i="16"/>
  <c r="F25" i="16"/>
  <c r="G24" i="16"/>
  <c r="F24" i="16"/>
  <c r="G23" i="16"/>
  <c r="F23" i="16"/>
  <c r="G22" i="16"/>
  <c r="F22" i="16"/>
  <c r="V21" i="16"/>
  <c r="V6" i="16" s="1"/>
  <c r="U21" i="16"/>
  <c r="T21" i="16"/>
  <c r="S21" i="16"/>
  <c r="R21" i="16"/>
  <c r="Q21" i="16"/>
  <c r="P21" i="16"/>
  <c r="O21" i="16"/>
  <c r="F21" i="16" s="1"/>
  <c r="N21" i="16"/>
  <c r="N6" i="16" s="1"/>
  <c r="M21" i="16"/>
  <c r="L21" i="16"/>
  <c r="K21" i="16"/>
  <c r="J21" i="16"/>
  <c r="G21" i="16" s="1"/>
  <c r="I21" i="16"/>
  <c r="H21" i="16"/>
  <c r="G20" i="16"/>
  <c r="G10" i="16" s="1"/>
  <c r="F20" i="16"/>
  <c r="G19" i="16"/>
  <c r="F19" i="16"/>
  <c r="F9" i="16" s="1"/>
  <c r="G18" i="16"/>
  <c r="F18" i="16"/>
  <c r="G17" i="16"/>
  <c r="F17" i="16"/>
  <c r="F7" i="16" s="1"/>
  <c r="V16" i="16"/>
  <c r="U16" i="16"/>
  <c r="T16" i="16"/>
  <c r="S16" i="16"/>
  <c r="R16" i="16"/>
  <c r="Q16" i="16"/>
  <c r="P16" i="16"/>
  <c r="G16" i="16" s="1"/>
  <c r="O16" i="16"/>
  <c r="O6" i="16" s="1"/>
  <c r="N16" i="16"/>
  <c r="M16" i="16"/>
  <c r="L16" i="16"/>
  <c r="K16" i="16"/>
  <c r="K6" i="16" s="1"/>
  <c r="J16" i="16"/>
  <c r="I16" i="16"/>
  <c r="H16" i="16"/>
  <c r="G15" i="16"/>
  <c r="F15" i="16"/>
  <c r="F11" i="16" s="1"/>
  <c r="G14" i="16"/>
  <c r="G11" i="16" s="1"/>
  <c r="F14" i="16"/>
  <c r="G13" i="16"/>
  <c r="F13" i="16"/>
  <c r="G12" i="16"/>
  <c r="G7" i="16" s="1"/>
  <c r="F12" i="16"/>
  <c r="V11" i="16"/>
  <c r="U11" i="16"/>
  <c r="T11" i="16"/>
  <c r="S11" i="16"/>
  <c r="S6" i="16" s="1"/>
  <c r="R11" i="16"/>
  <c r="Q11" i="16"/>
  <c r="P11" i="16"/>
  <c r="P6" i="16" s="1"/>
  <c r="O11" i="16"/>
  <c r="N11" i="16"/>
  <c r="M11" i="16"/>
  <c r="L11" i="16"/>
  <c r="L6" i="16" s="1"/>
  <c r="K11" i="16"/>
  <c r="J11" i="16"/>
  <c r="I11" i="16"/>
  <c r="H11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U6" i="16"/>
  <c r="T6" i="16"/>
  <c r="R6" i="16"/>
  <c r="Q6" i="16"/>
  <c r="I6" i="16"/>
  <c r="H6" i="16"/>
  <c r="G31" i="16" l="1"/>
  <c r="G6" i="16"/>
  <c r="F31" i="16"/>
  <c r="F16" i="16"/>
  <c r="F6" i="16" s="1"/>
  <c r="H31" i="16"/>
  <c r="F10" i="16"/>
  <c r="G41" i="16"/>
  <c r="F32" i="16"/>
  <c r="J6" i="16"/>
  <c r="G9" i="16"/>
  <c r="J129" i="13" l="1"/>
  <c r="I129" i="13"/>
  <c r="G129" i="13"/>
  <c r="J111" i="13"/>
  <c r="I111" i="13"/>
  <c r="H111" i="13"/>
  <c r="G111" i="13"/>
  <c r="J73" i="13"/>
  <c r="I73" i="13"/>
  <c r="H73" i="13"/>
  <c r="G73" i="13"/>
  <c r="J53" i="13"/>
  <c r="I53" i="13"/>
  <c r="G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J34" i="13"/>
  <c r="I34" i="13"/>
  <c r="G34" i="13"/>
  <c r="H34" i="13" l="1"/>
  <c r="H129" i="13"/>
</calcChain>
</file>

<file path=xl/sharedStrings.xml><?xml version="1.0" encoding="utf-8"?>
<sst xmlns="http://schemas.openxmlformats.org/spreadsheetml/2006/main" count="1388" uniqueCount="292">
  <si>
    <t>事業所数</t>
    <rPh sb="0" eb="3">
      <t>ジギョウショ</t>
    </rPh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</si>
  <si>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</si>
  <si>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</si>
  <si>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</si>
  <si>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C-1．産業大分類別事業所・従業者数</t>
    <rPh sb="4" eb="6">
      <t>サンギョウ</t>
    </rPh>
    <rPh sb="6" eb="9">
      <t>ダイブンルイ</t>
    </rPh>
    <rPh sb="9" eb="10">
      <t>ベツ</t>
    </rPh>
    <rPh sb="10" eb="13">
      <t>ジギョウショ</t>
    </rPh>
    <rPh sb="14" eb="15">
      <t>ジュウ</t>
    </rPh>
    <rPh sb="15" eb="18">
      <t>ギョウシャスウ</t>
    </rPh>
    <phoneticPr fontId="3"/>
  </si>
  <si>
    <t>農業</t>
    <rPh sb="0" eb="1">
      <t>ノウ</t>
    </rPh>
    <rPh sb="1" eb="2">
      <t>ギョウ</t>
    </rPh>
    <phoneticPr fontId="3"/>
  </si>
  <si>
    <t>林業</t>
    <rPh sb="0" eb="1">
      <t>ハヤシ</t>
    </rPh>
    <rPh sb="1" eb="2">
      <t>ギョウ</t>
    </rPh>
    <phoneticPr fontId="3"/>
  </si>
  <si>
    <t>漁業</t>
    <rPh sb="0" eb="1">
      <t>リョウ</t>
    </rPh>
    <rPh sb="1" eb="2">
      <t>ギョウ</t>
    </rPh>
    <phoneticPr fontId="3"/>
  </si>
  <si>
    <t>建設業</t>
    <rPh sb="0" eb="1">
      <t>タツル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</si>
  <si>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</si>
  <si>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運輸・通信業</t>
    <rPh sb="0" eb="1">
      <t>ウン</t>
    </rPh>
    <rPh sb="1" eb="2">
      <t>ユ</t>
    </rPh>
    <rPh sb="3" eb="4">
      <t>ツウ</t>
    </rPh>
    <rPh sb="4" eb="5">
      <t>シン</t>
    </rPh>
    <rPh sb="5" eb="6">
      <t>ギョウ</t>
    </rPh>
    <phoneticPr fontId="3"/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</si>
  <si>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3"/>
  </si>
  <si>
    <t>サービス業</t>
    <rPh sb="4" eb="5">
      <t>ギョウ</t>
    </rPh>
    <phoneticPr fontId="3"/>
  </si>
  <si>
    <t>公務</t>
    <rPh sb="0" eb="2">
      <t>コウム</t>
    </rPh>
    <phoneticPr fontId="3"/>
  </si>
  <si>
    <t>Ａ</t>
  </si>
  <si>
    <t>Ｂ</t>
  </si>
  <si>
    <t>Ｅ</t>
  </si>
  <si>
    <t>Ｇ</t>
  </si>
  <si>
    <t>Ｈ</t>
  </si>
  <si>
    <t>Ｉ</t>
  </si>
  <si>
    <t>Ｋ</t>
  </si>
  <si>
    <t>Ｌ</t>
  </si>
  <si>
    <t>Ｍ</t>
  </si>
  <si>
    <t>平成 8年</t>
    <rPh sb="0" eb="2">
      <t>ヘイセイ</t>
    </rPh>
    <rPh sb="4" eb="5">
      <t>ネン</t>
    </rPh>
    <phoneticPr fontId="3"/>
  </si>
  <si>
    <t>鉱業</t>
    <rPh sb="0" eb="2">
      <t>コウギョウ</t>
    </rPh>
    <phoneticPr fontId="3"/>
  </si>
  <si>
    <t>従業者数</t>
    <phoneticPr fontId="3"/>
  </si>
  <si>
    <t>Ｄ</t>
  </si>
  <si>
    <t>Ｃ</t>
    <phoneticPr fontId="3"/>
  </si>
  <si>
    <t>Ｆ</t>
    <phoneticPr fontId="3"/>
  </si>
  <si>
    <t>Ｊ</t>
    <phoneticPr fontId="3"/>
  </si>
  <si>
    <t>産業大分類項目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</si>
  <si>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3"/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</si>
  <si>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3"/>
  </si>
  <si>
    <t>金融・保険業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3"/>
  </si>
  <si>
    <t>運輸業</t>
    <rPh sb="0" eb="1">
      <t>ウン</t>
    </rPh>
    <rPh sb="1" eb="2">
      <t>ユ</t>
    </rPh>
    <rPh sb="2" eb="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</si>
  <si>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</si>
  <si>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卸売・小売業</t>
    <rPh sb="0" eb="2">
      <t>オロシウ</t>
    </rPh>
    <rPh sb="3" eb="5">
      <t>コウリ</t>
    </rPh>
    <rPh sb="5" eb="6">
      <t>ギョウ</t>
    </rPh>
    <phoneticPr fontId="3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</si>
  <si>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</si>
  <si>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医療、福祉</t>
    <rPh sb="0" eb="2">
      <t>イリョウ</t>
    </rPh>
    <rPh sb="3" eb="5">
      <t>フクシ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</si>
  <si>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</si>
  <si>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</si>
  <si>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</si>
  <si>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公務（他に分類されないもの）</t>
    <rPh sb="0" eb="2">
      <t>コウム</t>
    </rPh>
    <rPh sb="3" eb="4">
      <t>ホカ</t>
    </rPh>
    <rPh sb="5" eb="7">
      <t>ブンルイ</t>
    </rPh>
    <phoneticPr fontId="3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</si>
  <si>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</si>
  <si>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</si>
  <si>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</si>
  <si>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</si>
  <si>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</si>
  <si>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農業、林業</t>
    <rPh sb="0" eb="1">
      <t>ノウ</t>
    </rPh>
    <rPh sb="1" eb="2">
      <t>ギョウ</t>
    </rPh>
    <rPh sb="3" eb="5">
      <t>リンギョウ</t>
    </rPh>
    <phoneticPr fontId="3"/>
  </si>
  <si>
    <t>漁業</t>
    <rPh sb="0" eb="2">
      <t>ギョギョウ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</si>
  <si>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</si>
  <si>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</si>
  <si>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</si>
  <si>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不動産業、物品賃借業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</si>
  <si>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</si>
  <si>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</si>
  <si>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</si>
  <si>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Ｓ</t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</si>
  <si>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</si>
  <si>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</si>
  <si>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卸売、小売業</t>
    <rPh sb="0" eb="2">
      <t>オロシウ</t>
    </rPh>
    <rPh sb="3" eb="5">
      <t>コウリ</t>
    </rPh>
    <rPh sb="5" eb="6">
      <t>ギョウ</t>
    </rPh>
    <phoneticPr fontId="3"/>
  </si>
  <si>
    <t>金融、保険業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3"/>
  </si>
  <si>
    <t>-</t>
    <phoneticPr fontId="3"/>
  </si>
  <si>
    <t>－</t>
    <phoneticPr fontId="3"/>
  </si>
  <si>
    <t>　－</t>
    <phoneticPr fontId="3"/>
  </si>
  <si>
    <t>ＡB</t>
    <phoneticPr fontId="3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</si>
  <si>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3"/>
  </si>
  <si>
    <t>平成13年10月1日現在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</si>
  <si>
    <t>平成18年10月1日現在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</si>
  <si>
    <t>平成21年7月1日現在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</si>
  <si>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</si>
  <si>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平成26年7月1日現在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</si>
  <si>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平成28年6月1日現在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</si>
  <si>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※平成21年以降…従業者総数には男女別が不詳の従業者を含むため、男女の合計は総数と一致しない。</t>
    <rPh sb="1" eb="3">
      <t>ヘイセイ</t>
    </rPh>
    <rPh sb="5" eb="6">
      <t>ネン</t>
    </rPh>
    <rPh sb="6" eb="8">
      <t>イコウ</t>
    </rPh>
    <rPh sb="9" eb="12">
      <t>ジュウギョウシャ</t>
    </rPh>
    <rPh sb="12" eb="14">
      <t>ソウスウ</t>
    </rPh>
    <rPh sb="20" eb="21">
      <t>フ</t>
    </rPh>
    <rPh sb="21" eb="22">
      <t>ショウ</t>
    </rPh>
    <rPh sb="23" eb="26">
      <t>ジュウギョウシャ</t>
    </rPh>
    <rPh sb="27" eb="28">
      <t>フク</t>
    </rPh>
    <rPh sb="32" eb="34">
      <t>ダンジョ</t>
    </rPh>
    <rPh sb="35" eb="37">
      <t>ゴウケイ</t>
    </rPh>
    <rPh sb="38" eb="40">
      <t>ソウスウ</t>
    </rPh>
    <rPh sb="41" eb="43">
      <t>イッチ</t>
    </rPh>
    <phoneticPr fontId="3"/>
  </si>
  <si>
    <t>資料：総務省統計局　「事業所・企業統計調査報告書」、経済産業省　「経済センサス」</t>
    <rPh sb="0" eb="2">
      <t>シリョウ</t>
    </rPh>
    <phoneticPr fontId="3"/>
  </si>
  <si>
    <t>令和3年6月1日現在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</si>
  <si>
    <t>-</t>
    <phoneticPr fontId="3"/>
  </si>
  <si>
    <t>C-2．産業大分類別、規模別事業所数・従業者数（民営）</t>
    <rPh sb="4" eb="6">
      <t>サンギョウ</t>
    </rPh>
    <rPh sb="6" eb="7">
      <t>ダイ</t>
    </rPh>
    <rPh sb="7" eb="9">
      <t>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6">
      <t>ミンエイ</t>
    </rPh>
    <phoneticPr fontId="3"/>
  </si>
  <si>
    <t>産 業 大 分 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3"/>
  </si>
  <si>
    <t>1～4人</t>
    <rPh sb="3" eb="4">
      <t>ニン</t>
    </rPh>
    <phoneticPr fontId="3"/>
  </si>
  <si>
    <t>5 ～ 9 人</t>
    <rPh sb="6" eb="7">
      <t>ニン</t>
    </rPh>
    <phoneticPr fontId="3"/>
  </si>
  <si>
    <t>10 ～ 19 人</t>
    <rPh sb="8" eb="9">
      <t>ニン</t>
    </rPh>
    <phoneticPr fontId="3"/>
  </si>
  <si>
    <t>20 ～ 29 人</t>
    <rPh sb="8" eb="9">
      <t>ニン</t>
    </rPh>
    <phoneticPr fontId="3"/>
  </si>
  <si>
    <t>30 人 以 上</t>
    <rPh sb="3" eb="4">
      <t>ニン</t>
    </rPh>
    <rPh sb="5" eb="6">
      <t>イ</t>
    </rPh>
    <rPh sb="7" eb="8">
      <t>ウエ</t>
    </rPh>
    <phoneticPr fontId="3"/>
  </si>
  <si>
    <t>派遣
下請けのみ</t>
    <rPh sb="0" eb="2">
      <t>ハケン</t>
    </rPh>
    <rPh sb="3" eb="5">
      <t>シタウ</t>
    </rPh>
    <phoneticPr fontId="3"/>
  </si>
  <si>
    <t>従業者数</t>
    <rPh sb="0" eb="1">
      <t>ジュウ</t>
    </rPh>
    <rPh sb="1" eb="4">
      <t>ギョウシャスウ</t>
    </rPh>
    <phoneticPr fontId="3"/>
  </si>
  <si>
    <t>事業所数</t>
    <rPh sb="0" eb="2">
      <t>ジギョウ</t>
    </rPh>
    <rPh sb="2" eb="3">
      <t>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</si>
  <si>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</si>
  <si>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平成13年10月1日現在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3"/>
  </si>
  <si>
    <t>Ａ</t>
    <phoneticPr fontId="12"/>
  </si>
  <si>
    <t>農業</t>
    <rPh sb="0" eb="2">
      <t>ノウギョウ</t>
    </rPh>
    <phoneticPr fontId="12"/>
  </si>
  <si>
    <t>Ｂ</t>
    <phoneticPr fontId="12"/>
  </si>
  <si>
    <t>林業</t>
    <rPh sb="0" eb="2">
      <t>リンギョウ</t>
    </rPh>
    <phoneticPr fontId="12"/>
  </si>
  <si>
    <t>Ｃ</t>
    <phoneticPr fontId="12"/>
  </si>
  <si>
    <t>漁業</t>
    <rPh sb="0" eb="2">
      <t>ギョギョウ</t>
    </rPh>
    <phoneticPr fontId="12"/>
  </si>
  <si>
    <t>Ｄ</t>
    <phoneticPr fontId="12"/>
  </si>
  <si>
    <t>鉱業</t>
    <rPh sb="0" eb="2">
      <t>コウギョウ</t>
    </rPh>
    <phoneticPr fontId="12"/>
  </si>
  <si>
    <t>Ｅ</t>
    <phoneticPr fontId="12"/>
  </si>
  <si>
    <t>建設業</t>
    <rPh sb="0" eb="3">
      <t>ケンセツギョウ</t>
    </rPh>
    <phoneticPr fontId="12"/>
  </si>
  <si>
    <t>Ｆ</t>
    <phoneticPr fontId="12"/>
  </si>
  <si>
    <t>製造業</t>
    <rPh sb="0" eb="3">
      <t>セイゾウギョウ</t>
    </rPh>
    <phoneticPr fontId="12"/>
  </si>
  <si>
    <t>Ｇ</t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</si>
  <si>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</si>
  <si>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Ｈ</t>
    <phoneticPr fontId="12"/>
  </si>
  <si>
    <t>運輸・通信業</t>
    <rPh sb="0" eb="2">
      <t>ウンユ</t>
    </rPh>
    <rPh sb="3" eb="6">
      <t>ツウシンギョウ</t>
    </rPh>
    <phoneticPr fontId="12"/>
  </si>
  <si>
    <t>Ｉ</t>
    <phoneticPr fontId="12"/>
  </si>
  <si>
    <t>卸売・小売業，飲食店</t>
    <rPh sb="0" eb="2">
      <t>オロシウリ</t>
    </rPh>
    <rPh sb="3" eb="6">
      <t>コウリギョウ</t>
    </rPh>
    <rPh sb="7" eb="10">
      <t>インショクテン</t>
    </rPh>
    <phoneticPr fontId="12"/>
  </si>
  <si>
    <t>Ｊ</t>
    <phoneticPr fontId="12"/>
  </si>
  <si>
    <t>金融・保険業</t>
    <rPh sb="0" eb="2">
      <t>キンユウ</t>
    </rPh>
    <rPh sb="3" eb="6">
      <t>ホケンギョウ</t>
    </rPh>
    <phoneticPr fontId="12"/>
  </si>
  <si>
    <t>Ｋ</t>
    <phoneticPr fontId="12"/>
  </si>
  <si>
    <t>不動産業</t>
    <rPh sb="0" eb="4">
      <t>フドウサンギョウ</t>
    </rPh>
    <phoneticPr fontId="12"/>
  </si>
  <si>
    <t>Ｌ</t>
    <phoneticPr fontId="12"/>
  </si>
  <si>
    <t>サービス業</t>
    <rPh sb="4" eb="5">
      <t>ギョウ</t>
    </rPh>
    <phoneticPr fontId="12"/>
  </si>
  <si>
    <t>平成18年10月1日現在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3"/>
  </si>
  <si>
    <t>情報通信業</t>
    <rPh sb="0" eb="2">
      <t>ジョウホウ</t>
    </rPh>
    <rPh sb="2" eb="5">
      <t>ツウシンギョウ</t>
    </rPh>
    <phoneticPr fontId="12"/>
  </si>
  <si>
    <t>運輸業</t>
    <rPh sb="0" eb="2">
      <t>ウンユ</t>
    </rPh>
    <rPh sb="2" eb="3">
      <t>ギョウ</t>
    </rPh>
    <phoneticPr fontId="12"/>
  </si>
  <si>
    <t>卸売・小売業</t>
    <rPh sb="0" eb="2">
      <t>オロシウリ</t>
    </rPh>
    <rPh sb="3" eb="6">
      <t>コウリギョウ</t>
    </rPh>
    <phoneticPr fontId="12"/>
  </si>
  <si>
    <t>M</t>
    <phoneticPr fontId="1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</si>
  <si>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2"/>
  </si>
  <si>
    <t>N</t>
    <phoneticPr fontId="12"/>
  </si>
  <si>
    <t>医療、福祉</t>
    <rPh sb="0" eb="2">
      <t>イリョウ</t>
    </rPh>
    <rPh sb="3" eb="5">
      <t>フクシ</t>
    </rPh>
    <phoneticPr fontId="12"/>
  </si>
  <si>
    <t>O</t>
    <phoneticPr fontId="1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</si>
  <si>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</si>
  <si>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P</t>
    <phoneticPr fontId="12"/>
  </si>
  <si>
    <t>複合サービス事業</t>
    <rPh sb="0" eb="2">
      <t>フクゴウ</t>
    </rPh>
    <rPh sb="6" eb="8">
      <t>ジギョウ</t>
    </rPh>
    <phoneticPr fontId="12"/>
  </si>
  <si>
    <t>Q</t>
    <phoneticPr fontId="1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</si>
  <si>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2"/>
  </si>
  <si>
    <t>平成21年7月1日現在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</si>
  <si>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農業,林業</t>
    <rPh sb="0" eb="2">
      <t>ノウギョウ</t>
    </rPh>
    <rPh sb="3" eb="5">
      <t>リンギョウ</t>
    </rPh>
    <phoneticPr fontId="1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</si>
  <si>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2"/>
  </si>
  <si>
    <t>運輸業,郵便業</t>
    <rPh sb="0" eb="3">
      <t>ウンユギョウ</t>
    </rPh>
    <rPh sb="4" eb="6">
      <t>ユウビン</t>
    </rPh>
    <rPh sb="6" eb="7">
      <t>ギョウ</t>
    </rPh>
    <phoneticPr fontId="12"/>
  </si>
  <si>
    <t>卸売業,小売業</t>
    <rPh sb="0" eb="3">
      <t>オロシウリギョウ</t>
    </rPh>
    <rPh sb="4" eb="7">
      <t>コウリギョウ</t>
    </rPh>
    <phoneticPr fontId="12"/>
  </si>
  <si>
    <t>金融業,保険業</t>
    <rPh sb="0" eb="2">
      <t>キンユウ</t>
    </rPh>
    <rPh sb="2" eb="3">
      <t>ギョウ</t>
    </rPh>
    <rPh sb="4" eb="7">
      <t>ホケンギョウ</t>
    </rPh>
    <phoneticPr fontId="1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</si>
  <si>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</si>
  <si>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</si>
  <si>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</si>
  <si>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</si>
  <si>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医療,福祉</t>
    <rPh sb="0" eb="2">
      <t>イリョウ</t>
    </rPh>
    <rPh sb="3" eb="5">
      <t>フクシ</t>
    </rPh>
    <phoneticPr fontId="12"/>
  </si>
  <si>
    <t>Q</t>
    <phoneticPr fontId="3"/>
  </si>
  <si>
    <t>R</t>
    <phoneticPr fontId="12"/>
  </si>
  <si>
    <t>平成24年2月1日現在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</si>
  <si>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C-4．従業者規模別事業所数・従業者数（公営）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2">
      <t>コウエイ</t>
    </rPh>
    <phoneticPr fontId="3"/>
  </si>
  <si>
    <t>区分</t>
    <rPh sb="0" eb="2">
      <t>クブン</t>
    </rPh>
    <phoneticPr fontId="3"/>
  </si>
  <si>
    <t>0人</t>
    <rPh sb="1" eb="2">
      <t>ニン</t>
    </rPh>
    <phoneticPr fontId="3"/>
  </si>
  <si>
    <t>30 ～ 49 人</t>
    <rPh sb="8" eb="9">
      <t>ニン</t>
    </rPh>
    <phoneticPr fontId="3"/>
  </si>
  <si>
    <t>50 ～ 99 人</t>
    <rPh sb="8" eb="9">
      <t>ニン</t>
    </rPh>
    <phoneticPr fontId="3"/>
  </si>
  <si>
    <t>100人以 上</t>
    <rPh sb="3" eb="4">
      <t>ニン</t>
    </rPh>
    <rPh sb="4" eb="5">
      <t>イ</t>
    </rPh>
    <rPh sb="6" eb="7">
      <t>ウエ</t>
    </rPh>
    <phoneticPr fontId="3"/>
  </si>
  <si>
    <t>派遣下請のみ</t>
    <rPh sb="0" eb="2">
      <t>ハケン</t>
    </rPh>
    <rPh sb="2" eb="4">
      <t>シタウ</t>
    </rPh>
    <phoneticPr fontId="3"/>
  </si>
  <si>
    <t>国</t>
    <rPh sb="0" eb="1">
      <t>クニ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</si>
  <si>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</si>
  <si>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</si>
  <si>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</t>
    <rPh sb="2" eb="3">
      <t>タ</t>
    </rPh>
    <phoneticPr fontId="3"/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</si>
  <si>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</si>
  <si>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</si>
  <si>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</si>
  <si>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</si>
  <si>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H13.10.1現在</t>
    <rPh sb="8" eb="10">
      <t>ゲンザイ</t>
    </rPh>
    <phoneticPr fontId="3"/>
  </si>
  <si>
    <t>H18.10.1現在</t>
    <rPh sb="8" eb="10">
      <t>ゲンザイ</t>
    </rPh>
    <phoneticPr fontId="3"/>
  </si>
  <si>
    <t>H21.7.1現在</t>
    <rPh sb="7" eb="9">
      <t>ゲンザイ</t>
    </rPh>
    <phoneticPr fontId="3"/>
  </si>
  <si>
    <t>10 ～ 29 人</t>
    <rPh sb="8" eb="9">
      <t>ニン</t>
    </rPh>
    <phoneticPr fontId="3"/>
  </si>
  <si>
    <t>100～299人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</si>
  <si>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</si>
  <si>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3"/>
  </si>
  <si>
    <t>平成26年7月1日現在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</si>
  <si>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A</t>
    <phoneticPr fontId="3"/>
  </si>
  <si>
    <t>農業・林業</t>
    <rPh sb="0" eb="2">
      <t>ノウギョウ</t>
    </rPh>
    <rPh sb="3" eb="5">
      <t>リンギョウ</t>
    </rPh>
    <phoneticPr fontId="3"/>
  </si>
  <si>
    <t>B</t>
    <phoneticPr fontId="3"/>
  </si>
  <si>
    <t>C</t>
    <phoneticPr fontId="3"/>
  </si>
  <si>
    <t>鉱業，採石業，砂利採取業</t>
    <phoneticPr fontId="3"/>
  </si>
  <si>
    <t>D</t>
    <phoneticPr fontId="3"/>
  </si>
  <si>
    <t>建設業</t>
    <phoneticPr fontId="3"/>
  </si>
  <si>
    <t>E</t>
    <phoneticPr fontId="3"/>
  </si>
  <si>
    <t>F</t>
    <phoneticPr fontId="3"/>
  </si>
  <si>
    <t>電気・ガス・熱供給・水道業</t>
    <phoneticPr fontId="3"/>
  </si>
  <si>
    <t>G</t>
    <phoneticPr fontId="3"/>
  </si>
  <si>
    <t>情報通信業</t>
    <phoneticPr fontId="3"/>
  </si>
  <si>
    <t>H</t>
    <phoneticPr fontId="3"/>
  </si>
  <si>
    <t>運輸業，郵便業</t>
    <phoneticPr fontId="3"/>
  </si>
  <si>
    <t>I</t>
    <phoneticPr fontId="3"/>
  </si>
  <si>
    <t>卸売業，小売業</t>
    <phoneticPr fontId="3"/>
  </si>
  <si>
    <t>J</t>
    <phoneticPr fontId="3"/>
  </si>
  <si>
    <t>金融業，保険業</t>
    <phoneticPr fontId="3"/>
  </si>
  <si>
    <t>K</t>
    <phoneticPr fontId="3"/>
  </si>
  <si>
    <t>不動産業，物品賃貸業</t>
    <phoneticPr fontId="3"/>
  </si>
  <si>
    <t>L</t>
    <phoneticPr fontId="3"/>
  </si>
  <si>
    <t>学術研究，専門・技術サービス業</t>
    <phoneticPr fontId="3"/>
  </si>
  <si>
    <t>M</t>
    <phoneticPr fontId="3"/>
  </si>
  <si>
    <t>宿泊業，飲食サービス業</t>
    <phoneticPr fontId="3"/>
  </si>
  <si>
    <t>N</t>
    <phoneticPr fontId="3"/>
  </si>
  <si>
    <t>生活関連サービス業，娯楽業</t>
    <phoneticPr fontId="3"/>
  </si>
  <si>
    <t>O</t>
    <phoneticPr fontId="3"/>
  </si>
  <si>
    <t>教育，学習支援業</t>
    <phoneticPr fontId="3"/>
  </si>
  <si>
    <t>P</t>
    <phoneticPr fontId="3"/>
  </si>
  <si>
    <t>医療，福祉</t>
    <phoneticPr fontId="3"/>
  </si>
  <si>
    <t>複合サービス事業</t>
    <phoneticPr fontId="3"/>
  </si>
  <si>
    <t>R</t>
    <phoneticPr fontId="3"/>
  </si>
  <si>
    <t>サービス業（他に分類されないもの）</t>
    <phoneticPr fontId="3"/>
  </si>
  <si>
    <t>S</t>
    <phoneticPr fontId="3"/>
  </si>
  <si>
    <t>公務（他に分類されるものを除く）</t>
    <phoneticPr fontId="3"/>
  </si>
  <si>
    <t>100人以上</t>
    <rPh sb="3" eb="4">
      <t>ニン</t>
    </rPh>
    <rPh sb="4" eb="6">
      <t>イジョウ</t>
    </rPh>
    <phoneticPr fontId="3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</si>
  <si>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phoneticPr fontId="3"/>
  </si>
  <si>
    <t>A</t>
  </si>
  <si>
    <t>農業，林業</t>
    <phoneticPr fontId="3"/>
  </si>
  <si>
    <t>B</t>
  </si>
  <si>
    <t>C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</si>
  <si>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</si>
  <si>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D</t>
  </si>
  <si>
    <t>E</t>
  </si>
  <si>
    <t>F</t>
  </si>
  <si>
    <t>G</t>
  </si>
  <si>
    <t>H</t>
  </si>
  <si>
    <t>I</t>
  </si>
  <si>
    <t>I卸売業，小売業</t>
    <phoneticPr fontId="3"/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</si>
  <si>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</si>
  <si>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</si>
  <si>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</si>
  <si>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</si>
  <si>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</si>
  <si>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</si>
  <si>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</si>
  <si>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</si>
  <si>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</si>
  <si>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</si>
  <si>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※平成26年調査から調査項目変更。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3"/>
  </si>
  <si>
    <t>C-3．経営組織別事業所数・従業者数（民営）</t>
    <rPh sb="4" eb="6">
      <t>ケイエイ</t>
    </rPh>
    <rPh sb="6" eb="8">
      <t>ソシキ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ミンエイ</t>
    </rPh>
    <phoneticPr fontId="3"/>
  </si>
  <si>
    <t>個人経営</t>
    <rPh sb="0" eb="2">
      <t>コジン</t>
    </rPh>
    <rPh sb="2" eb="4">
      <t>ケイエイ</t>
    </rPh>
    <phoneticPr fontId="3"/>
  </si>
  <si>
    <t>株式会社(有限含む）</t>
    <rPh sb="0" eb="4">
      <t>カブシキガイシャ</t>
    </rPh>
    <rPh sb="5" eb="7">
      <t>ユウゲン</t>
    </rPh>
    <rPh sb="7" eb="8">
      <t>フク</t>
    </rPh>
    <phoneticPr fontId="3"/>
  </si>
  <si>
    <t>合名・合資会社</t>
    <rPh sb="0" eb="2">
      <t>ゴウメイ</t>
    </rPh>
    <rPh sb="3" eb="5">
      <t>ゴウシ</t>
    </rPh>
    <rPh sb="5" eb="7">
      <t>カイシャ</t>
    </rPh>
    <phoneticPr fontId="3"/>
  </si>
  <si>
    <t>合同会社</t>
    <rPh sb="0" eb="2">
      <t>ゴウドウ</t>
    </rPh>
    <rPh sb="2" eb="4">
      <t>カイシャ</t>
    </rPh>
    <phoneticPr fontId="3"/>
  </si>
  <si>
    <t>相互会社</t>
    <rPh sb="0" eb="2">
      <t>ソウゴ</t>
    </rPh>
    <rPh sb="2" eb="4">
      <t>カイシャ</t>
    </rPh>
    <phoneticPr fontId="3"/>
  </si>
  <si>
    <t>会社以外の法人</t>
    <rPh sb="0" eb="2">
      <t>カイシャ</t>
    </rPh>
    <rPh sb="2" eb="4">
      <t>イガイ</t>
    </rPh>
    <rPh sb="5" eb="7">
      <t>ホウジン</t>
    </rPh>
    <phoneticPr fontId="3"/>
  </si>
  <si>
    <t>法人でない団体</t>
    <rPh sb="0" eb="2">
      <t>ホウジン</t>
    </rPh>
    <rPh sb="5" eb="7">
      <t>ダンタイ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</si>
  <si>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2"/>
  </si>
  <si>
    <t>卸売・小売業，
飲食店</t>
    <rPh sb="0" eb="2">
      <t>オロシウリ</t>
    </rPh>
    <rPh sb="3" eb="6">
      <t>コウリギョウ</t>
    </rPh>
    <rPh sb="8" eb="11">
      <t>インショクテン</t>
    </rPh>
    <phoneticPr fontId="12"/>
  </si>
  <si>
    <t>平成18年10月1日現在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</si>
  <si>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農業</t>
  </si>
  <si>
    <t>林業</t>
  </si>
  <si>
    <t>Ｃ</t>
  </si>
  <si>
    <t>漁業</t>
  </si>
  <si>
    <t>鉱業</t>
  </si>
  <si>
    <t>建設業</t>
  </si>
  <si>
    <t>Ｆ</t>
  </si>
  <si>
    <t>製造業</t>
  </si>
  <si>
    <t>電気・ガス・
熱供給・水道業</t>
    <phoneticPr fontId="3"/>
  </si>
  <si>
    <t>情報通信業</t>
  </si>
  <si>
    <t>運輸業</t>
  </si>
  <si>
    <t>Ｊ</t>
  </si>
  <si>
    <t>卸売・小売業</t>
  </si>
  <si>
    <t>金融・保険業</t>
  </si>
  <si>
    <t>不動産業</t>
  </si>
  <si>
    <t>飲食店、宿泊業</t>
  </si>
  <si>
    <t>Ｎ</t>
  </si>
  <si>
    <t>医療、福祉</t>
  </si>
  <si>
    <t>Ｏ</t>
  </si>
  <si>
    <t>教育、学習支援業</t>
  </si>
  <si>
    <t>Ｐ</t>
  </si>
  <si>
    <t>複合サービス事業</t>
  </si>
  <si>
    <t>Ｑ</t>
  </si>
  <si>
    <t>サービス業
（他に分類されないもの）</t>
    <phoneticPr fontId="3"/>
  </si>
  <si>
    <t>農業,林業</t>
    <rPh sb="0" eb="2">
      <t>ノウギョウ</t>
    </rPh>
    <rPh sb="3" eb="5">
      <t>リンギョウ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</si>
  <si>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</si>
  <si>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</si>
  <si>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</si>
  <si>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</si>
  <si>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</si>
  <si>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</si>
  <si>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</si>
  <si>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医療,福祉</t>
    <rPh sb="0" eb="2">
      <t>イリョウ</t>
    </rPh>
    <rPh sb="3" eb="5">
      <t>フクシ</t>
    </rPh>
    <phoneticPr fontId="3"/>
  </si>
  <si>
    <t>産 業 大 分 類</t>
    <phoneticPr fontId="3"/>
  </si>
  <si>
    <t>個人経営</t>
    <phoneticPr fontId="3"/>
  </si>
  <si>
    <t>(法人)会社</t>
    <rPh sb="1" eb="3">
      <t>ホウジン</t>
    </rPh>
    <rPh sb="4" eb="6">
      <t>カイシャ</t>
    </rPh>
    <phoneticPr fontId="3"/>
  </si>
  <si>
    <t>（法人）会社以外の法人</t>
    <rPh sb="1" eb="3">
      <t>ホウジン</t>
    </rPh>
    <rPh sb="4" eb="6">
      <t>カイシャ</t>
    </rPh>
    <rPh sb="6" eb="8">
      <t>イガイ</t>
    </rPh>
    <rPh sb="9" eb="11">
      <t>ホウジン</t>
    </rPh>
    <phoneticPr fontId="3"/>
  </si>
  <si>
    <t>総　数</t>
    <rPh sb="1" eb="2">
      <t>スウ</t>
    </rPh>
    <phoneticPr fontId="3"/>
  </si>
  <si>
    <t>個　人　経　営</t>
    <phoneticPr fontId="3"/>
  </si>
  <si>
    <t>法　人</t>
    <rPh sb="1" eb="2">
      <t>ヒト</t>
    </rPh>
    <phoneticPr fontId="3"/>
  </si>
  <si>
    <t>うち会社</t>
    <rPh sb="1" eb="3">
      <t>カイシャ</t>
    </rPh>
    <phoneticPr fontId="3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</si>
  <si>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</si>
  <si>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Ａ～Ｂ</t>
    <phoneticPr fontId="3"/>
  </si>
  <si>
    <t>農林魚業</t>
    <rPh sb="2" eb="3">
      <t>ギョ</t>
    </rPh>
    <rPh sb="3" eb="4">
      <t>ギョウ</t>
    </rPh>
    <phoneticPr fontId="3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</si>
  <si>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</si>
  <si>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農林漁業</t>
    <rPh sb="2" eb="3">
      <t>ギョ</t>
    </rPh>
    <rPh sb="3" eb="4">
      <t>ギョウ</t>
    </rPh>
    <phoneticPr fontId="3"/>
  </si>
  <si>
    <t>※平成24年以降、調査項目の変更・調整あり。</t>
    <phoneticPr fontId="3"/>
  </si>
  <si>
    <t>3.事業所</t>
    <phoneticPr fontId="22"/>
  </si>
  <si>
    <t>C-1</t>
  </si>
  <si>
    <t>産業大分類別事業所・従業者数</t>
    <rPh sb="0" eb="2">
      <t>サンギョウ</t>
    </rPh>
    <rPh sb="2" eb="5">
      <t>ダイブンルイ</t>
    </rPh>
    <rPh sb="5" eb="6">
      <t>ベツ</t>
    </rPh>
    <rPh sb="6" eb="9">
      <t>ジギョウショ</t>
    </rPh>
    <rPh sb="10" eb="13">
      <t>ジュウギョウシャ</t>
    </rPh>
    <rPh sb="13" eb="14">
      <t>スウ</t>
    </rPh>
    <phoneticPr fontId="8"/>
  </si>
  <si>
    <t>C-2</t>
  </si>
  <si>
    <t>産業大分類別、規模別事業所数・従業者数(民営)</t>
    <rPh sb="0" eb="2">
      <t>サンギョウ</t>
    </rPh>
    <rPh sb="2" eb="3">
      <t>ダイ</t>
    </rPh>
    <rPh sb="3" eb="5">
      <t>ブンルイ</t>
    </rPh>
    <rPh sb="5" eb="6">
      <t>ベツ</t>
    </rPh>
    <rPh sb="7" eb="10">
      <t>キボベツ</t>
    </rPh>
    <rPh sb="10" eb="13">
      <t>ジギョウショ</t>
    </rPh>
    <rPh sb="13" eb="14">
      <t>スウ</t>
    </rPh>
    <phoneticPr fontId="8"/>
  </si>
  <si>
    <t>C-3</t>
  </si>
  <si>
    <t>経営組織別事業所数・従業者数(民営)</t>
    <rPh sb="0" eb="2">
      <t>ケイエイ</t>
    </rPh>
    <rPh sb="2" eb="4">
      <t>ソシキ</t>
    </rPh>
    <rPh sb="12" eb="13">
      <t>シャ</t>
    </rPh>
    <rPh sb="15" eb="16">
      <t>ミン</t>
    </rPh>
    <rPh sb="16" eb="17">
      <t>エイ</t>
    </rPh>
    <phoneticPr fontId="8"/>
  </si>
  <si>
    <t>C-4</t>
  </si>
  <si>
    <t>従業者規模別事業所数・従業者数(公営)</t>
    <rPh sb="13" eb="14">
      <t>シャ</t>
    </rPh>
    <rPh sb="16" eb="17">
      <t>コウ</t>
    </rPh>
    <rPh sb="17" eb="18">
      <t>エイ</t>
    </rPh>
    <phoneticPr fontId="8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</si>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</sst>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\ ###,###,##0;&quot;-&quot;###,###,##0"/>
    <numFmt numFmtId="177" formatCode="#,##0;&quot;△ &quot;#,##0"/>
    <numFmt numFmtId="178" formatCode="###,###,##0;&quot;-&quot;##,###,##0"/>
    <numFmt numFmtId="179" formatCode="#,###,###,##0;&quot; -&quot;###,###,##0"/>
    <numFmt numFmtId="180" formatCode="#,###,##0;&quot; -&quot;###,##0"/>
    <numFmt numFmtId="181" formatCode="##,###,##0;&quot;-&quot;#,###,##0"/>
  </numFmts>
  <fonts count="2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8" fillId="0" borderId="0"/>
    <xf numFmtId="0" fontId="20" fillId="0" borderId="0" applyNumberFormat="0" applyFill="0" applyBorder="0" applyAlignment="0" applyProtection="0"/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35">
    <xf numFmtId="0" fontId="0" fillId="0" borderId="0" xfId="0"/>
    <xf numFmtId="0" fontId="4" fillId="0" borderId="0" xfId="2" applyFont="1" applyAlignment="1" applyProtection="1">
      <alignment vertical="center"/>
      <protection locked="0"/>
    </xf>
    <xf numFmtId="0" fontId="5" fillId="0" borderId="0" xfId="2" applyFont="1"/>
    <xf numFmtId="0" fontId="7" fillId="0" borderId="0" xfId="2" applyFont="1" applyAlignment="1">
      <alignment horizontal="center"/>
    </xf>
    <xf numFmtId="0" fontId="7" fillId="0" borderId="0" xfId="2" applyFont="1"/>
    <xf numFmtId="0" fontId="2" fillId="0" borderId="0" xfId="2" applyFont="1" applyAlignment="1">
      <alignment vertical="center"/>
    </xf>
    <xf numFmtId="0" fontId="5" fillId="0" borderId="7" xfId="2" applyFont="1" applyBorder="1" applyAlignment="1">
      <alignment horizontal="distributed" vertical="center" justifyLastLine="1"/>
    </xf>
    <xf numFmtId="0" fontId="5" fillId="0" borderId="23" xfId="2" applyFont="1" applyBorder="1" applyAlignment="1">
      <alignment horizontal="distributed" vertical="center" justifyLastLine="1"/>
    </xf>
    <xf numFmtId="0" fontId="5" fillId="0" borderId="24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177" fontId="6" fillId="0" borderId="25" xfId="2" applyNumberFormat="1" applyFont="1" applyBorder="1" applyAlignment="1">
      <alignment vertical="center"/>
    </xf>
    <xf numFmtId="177" fontId="6" fillId="0" borderId="1" xfId="2" applyNumberFormat="1" applyFont="1" applyBorder="1" applyAlignment="1">
      <alignment vertical="center"/>
    </xf>
    <xf numFmtId="177" fontId="6" fillId="0" borderId="26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177" fontId="5" fillId="0" borderId="3" xfId="2" applyNumberFormat="1" applyFont="1" applyBorder="1" applyAlignment="1">
      <alignment vertical="center"/>
    </xf>
    <xf numFmtId="177" fontId="5" fillId="0" borderId="11" xfId="2" applyNumberFormat="1" applyFont="1" applyBorder="1" applyAlignment="1">
      <alignment vertical="center"/>
    </xf>
    <xf numFmtId="177" fontId="5" fillId="0" borderId="12" xfId="2" applyNumberFormat="1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4" xfId="2" applyFont="1" applyBorder="1" applyAlignment="1">
      <alignment horizontal="distributed" vertical="center"/>
    </xf>
    <xf numFmtId="177" fontId="5" fillId="0" borderId="4" xfId="2" applyNumberFormat="1" applyFont="1" applyBorder="1" applyAlignment="1">
      <alignment vertical="center"/>
    </xf>
    <xf numFmtId="177" fontId="5" fillId="0" borderId="14" xfId="2" applyNumberFormat="1" applyFont="1" applyBorder="1" applyAlignment="1">
      <alignment vertical="center"/>
    </xf>
    <xf numFmtId="177" fontId="5" fillId="0" borderId="15" xfId="2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Border="1" applyAlignment="1">
      <alignment horizontal="distributed" vertical="center"/>
    </xf>
    <xf numFmtId="177" fontId="5" fillId="0" borderId="5" xfId="2" applyNumberFormat="1" applyFont="1" applyBorder="1" applyAlignment="1">
      <alignment vertical="center"/>
    </xf>
    <xf numFmtId="177" fontId="5" fillId="0" borderId="17" xfId="2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0" fontId="5" fillId="0" borderId="19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1" xfId="2" applyFont="1" applyBorder="1" applyAlignment="1">
      <alignment horizontal="distributed" vertical="center"/>
    </xf>
    <xf numFmtId="177" fontId="5" fillId="0" borderId="20" xfId="2" applyNumberFormat="1" applyFont="1" applyBorder="1" applyAlignment="1">
      <alignment vertical="center"/>
    </xf>
    <xf numFmtId="177" fontId="5" fillId="0" borderId="21" xfId="2" applyNumberFormat="1" applyFont="1" applyBorder="1" applyAlignment="1">
      <alignment vertical="center"/>
    </xf>
    <xf numFmtId="177" fontId="5" fillId="0" borderId="22" xfId="2" applyNumberFormat="1" applyFont="1" applyBorder="1" applyAlignment="1">
      <alignment vertical="center"/>
    </xf>
    <xf numFmtId="0" fontId="5" fillId="0" borderId="14" xfId="2" applyFont="1" applyBorder="1" applyAlignment="1">
      <alignment horizontal="distributed" vertical="center" shrinkToFit="1"/>
    </xf>
    <xf numFmtId="177" fontId="6" fillId="0" borderId="25" xfId="2" applyNumberFormat="1" applyFont="1" applyBorder="1" applyAlignment="1">
      <alignment horizontal="right" vertical="center"/>
    </xf>
    <xf numFmtId="177" fontId="6" fillId="0" borderId="1" xfId="2" applyNumberFormat="1" applyFont="1" applyBorder="1" applyAlignment="1">
      <alignment horizontal="right" vertical="center"/>
    </xf>
    <xf numFmtId="177" fontId="6" fillId="0" borderId="26" xfId="2" applyNumberFormat="1" applyFont="1" applyBorder="1" applyAlignment="1">
      <alignment horizontal="right" vertical="center"/>
    </xf>
    <xf numFmtId="177" fontId="5" fillId="0" borderId="15" xfId="2" applyNumberFormat="1" applyFont="1" applyBorder="1" applyAlignment="1">
      <alignment horizontal="right" vertical="center"/>
    </xf>
    <xf numFmtId="177" fontId="5" fillId="0" borderId="20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14" xfId="2" applyNumberFormat="1" applyFont="1" applyBorder="1" applyAlignment="1">
      <alignment horizontal="right" vertical="center"/>
    </xf>
    <xf numFmtId="177" fontId="5" fillId="0" borderId="18" xfId="2" applyNumberFormat="1" applyFont="1" applyBorder="1" applyAlignment="1">
      <alignment horizontal="right" vertical="center"/>
    </xf>
    <xf numFmtId="0" fontId="5" fillId="0" borderId="17" xfId="2" applyFont="1" applyBorder="1" applyAlignment="1">
      <alignment horizontal="distributed" vertical="center" shrinkToFit="1"/>
    </xf>
    <xf numFmtId="176" fontId="5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/>
    </xf>
    <xf numFmtId="0" fontId="9" fillId="0" borderId="0" xfId="2" applyFont="1" applyAlignment="1">
      <alignment horizontal="distributed" vertical="center"/>
    </xf>
    <xf numFmtId="178" fontId="5" fillId="0" borderId="0" xfId="2" applyNumberFormat="1" applyFont="1" applyAlignment="1">
      <alignment horizontal="left" vertical="center"/>
    </xf>
    <xf numFmtId="179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right" vertical="center"/>
    </xf>
    <xf numFmtId="178" fontId="5" fillId="0" borderId="0" xfId="2" applyNumberFormat="1" applyFont="1" applyAlignment="1">
      <alignment horizontal="right"/>
    </xf>
    <xf numFmtId="179" fontId="5" fillId="0" borderId="0" xfId="2" applyNumberFormat="1" applyFont="1" applyAlignment="1">
      <alignment horizontal="right"/>
    </xf>
    <xf numFmtId="176" fontId="5" fillId="0" borderId="0" xfId="2" applyNumberFormat="1" applyFont="1" applyAlignment="1">
      <alignment horizontal="right"/>
    </xf>
    <xf numFmtId="181" fontId="5" fillId="0" borderId="0" xfId="2" applyNumberFormat="1" applyFont="1" applyAlignment="1">
      <alignment horizontal="right"/>
    </xf>
    <xf numFmtId="180" fontId="5" fillId="0" borderId="0" xfId="2" applyNumberFormat="1" applyFont="1" applyAlignment="1">
      <alignment horizontal="right"/>
    </xf>
    <xf numFmtId="0" fontId="7" fillId="0" borderId="0" xfId="2" applyFont="1" applyAlignment="1">
      <alignment horizontal="distributed" vertical="center" justifyLastLine="1"/>
    </xf>
    <xf numFmtId="0" fontId="10" fillId="0" borderId="25" xfId="2" applyFont="1" applyBorder="1" applyAlignment="1">
      <alignment horizontal="center" vertical="center" wrapText="1" shrinkToFit="1"/>
    </xf>
    <xf numFmtId="0" fontId="7" fillId="0" borderId="0" xfId="2" applyFont="1" applyAlignment="1">
      <alignment vertical="center" shrinkToFit="1"/>
    </xf>
    <xf numFmtId="178" fontId="5" fillId="0" borderId="33" xfId="2" applyNumberFormat="1" applyFont="1" applyBorder="1" applyAlignment="1">
      <alignment horizontal="center" vertical="center" shrinkToFit="1"/>
    </xf>
    <xf numFmtId="179" fontId="5" fillId="0" borderId="35" xfId="2" applyNumberFormat="1" applyFont="1" applyBorder="1" applyAlignment="1">
      <alignment horizontal="center" vertical="center" shrinkToFit="1"/>
    </xf>
    <xf numFmtId="176" fontId="5" fillId="0" borderId="34" xfId="2" applyNumberFormat="1" applyFont="1" applyBorder="1" applyAlignment="1">
      <alignment horizontal="center" vertical="center" shrinkToFit="1"/>
    </xf>
    <xf numFmtId="181" fontId="5" fillId="0" borderId="26" xfId="2" applyNumberFormat="1" applyFont="1" applyBorder="1" applyAlignment="1">
      <alignment horizontal="center" vertical="center" shrinkToFit="1"/>
    </xf>
    <xf numFmtId="179" fontId="5" fillId="0" borderId="26" xfId="2" applyNumberFormat="1" applyFont="1" applyBorder="1" applyAlignment="1">
      <alignment horizontal="center" vertical="center" shrinkToFit="1"/>
    </xf>
    <xf numFmtId="180" fontId="5" fillId="0" borderId="34" xfId="2" applyNumberFormat="1" applyFont="1" applyBorder="1" applyAlignment="1">
      <alignment horizontal="center" vertical="center" shrinkToFit="1"/>
    </xf>
    <xf numFmtId="178" fontId="5" fillId="0" borderId="26" xfId="2" applyNumberFormat="1" applyFont="1" applyBorder="1" applyAlignment="1">
      <alignment horizontal="center" vertical="center" shrinkToFit="1"/>
    </xf>
    <xf numFmtId="178" fontId="5" fillId="0" borderId="34" xfId="2" applyNumberFormat="1" applyFont="1" applyBorder="1" applyAlignment="1">
      <alignment horizontal="center" vertical="center" shrinkToFit="1"/>
    </xf>
    <xf numFmtId="178" fontId="5" fillId="0" borderId="25" xfId="2" applyNumberFormat="1" applyFont="1" applyBorder="1" applyAlignment="1">
      <alignment horizontal="center" vertical="center" shrinkToFit="1"/>
    </xf>
    <xf numFmtId="0" fontId="11" fillId="0" borderId="0" xfId="2" applyFont="1"/>
    <xf numFmtId="178" fontId="6" fillId="0" borderId="37" xfId="2" quotePrefix="1" applyNumberFormat="1" applyFont="1" applyBorder="1" applyAlignment="1">
      <alignment horizontal="right" vertical="center"/>
    </xf>
    <xf numFmtId="178" fontId="6" fillId="0" borderId="38" xfId="2" quotePrefix="1" applyNumberFormat="1" applyFont="1" applyBorder="1" applyAlignment="1">
      <alignment horizontal="right" vertical="center"/>
    </xf>
    <xf numFmtId="178" fontId="6" fillId="0" borderId="23" xfId="2" quotePrefix="1" applyNumberFormat="1" applyFont="1" applyBorder="1" applyAlignment="1">
      <alignment horizontal="right" vertical="center"/>
    </xf>
    <xf numFmtId="178" fontId="6" fillId="0" borderId="24" xfId="2" quotePrefix="1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right" vertical="center"/>
    </xf>
    <xf numFmtId="0" fontId="5" fillId="0" borderId="2" xfId="2" applyFont="1" applyBorder="1"/>
    <xf numFmtId="0" fontId="5" fillId="0" borderId="39" xfId="2" applyFont="1" applyBorder="1" applyAlignment="1">
      <alignment horizontal="distributed" vertical="center"/>
    </xf>
    <xf numFmtId="178" fontId="5" fillId="0" borderId="40" xfId="2" quotePrefix="1" applyNumberFormat="1" applyFont="1" applyBorder="1" applyAlignment="1">
      <alignment horizontal="right" vertical="center"/>
    </xf>
    <xf numFmtId="178" fontId="5" fillId="0" borderId="41" xfId="2" quotePrefix="1" applyNumberFormat="1" applyFont="1" applyBorder="1" applyAlignment="1">
      <alignment horizontal="right" vertical="center"/>
    </xf>
    <xf numFmtId="178" fontId="5" fillId="0" borderId="42" xfId="2" quotePrefix="1" applyNumberFormat="1" applyFont="1" applyBorder="1" applyAlignment="1">
      <alignment horizontal="right" vertical="center"/>
    </xf>
    <xf numFmtId="178" fontId="5" fillId="0" borderId="12" xfId="2" quotePrefix="1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right" vertical="center"/>
    </xf>
    <xf numFmtId="49" fontId="5" fillId="0" borderId="13" xfId="2" applyNumberFormat="1" applyFont="1" applyBorder="1" applyAlignment="1">
      <alignment horizontal="center" vertical="center"/>
    </xf>
    <xf numFmtId="0" fontId="5" fillId="0" borderId="43" xfId="2" applyFont="1" applyBorder="1" applyAlignment="1">
      <alignment horizontal="distributed" vertical="center"/>
    </xf>
    <xf numFmtId="178" fontId="5" fillId="0" borderId="44" xfId="2" quotePrefix="1" applyNumberFormat="1" applyFont="1" applyBorder="1" applyAlignment="1">
      <alignment horizontal="right" vertical="center"/>
    </xf>
    <xf numFmtId="178" fontId="5" fillId="0" borderId="45" xfId="2" quotePrefix="1" applyNumberFormat="1" applyFont="1" applyBorder="1" applyAlignment="1">
      <alignment horizontal="right" vertical="center"/>
    </xf>
    <xf numFmtId="178" fontId="5" fillId="0" borderId="46" xfId="2" quotePrefix="1" applyNumberFormat="1" applyFont="1" applyBorder="1" applyAlignment="1">
      <alignment horizontal="right" vertical="center"/>
    </xf>
    <xf numFmtId="178" fontId="5" fillId="0" borderId="15" xfId="2" quotePrefix="1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right" vertical="center"/>
    </xf>
    <xf numFmtId="0" fontId="5" fillId="0" borderId="43" xfId="2" applyFont="1" applyBorder="1" applyAlignment="1">
      <alignment horizontal="center" vertical="center" shrinkToFit="1"/>
    </xf>
    <xf numFmtId="0" fontId="5" fillId="0" borderId="8" xfId="2" applyFont="1" applyBorder="1"/>
    <xf numFmtId="49" fontId="5" fillId="0" borderId="16" xfId="2" applyNumberFormat="1" applyFont="1" applyBorder="1" applyAlignment="1">
      <alignment horizontal="center" vertical="center"/>
    </xf>
    <xf numFmtId="0" fontId="5" fillId="0" borderId="47" xfId="2" applyFont="1" applyBorder="1" applyAlignment="1">
      <alignment horizontal="distributed" vertical="center"/>
    </xf>
    <xf numFmtId="178" fontId="5" fillId="0" borderId="48" xfId="2" quotePrefix="1" applyNumberFormat="1" applyFont="1" applyBorder="1" applyAlignment="1">
      <alignment horizontal="right" vertical="center"/>
    </xf>
    <xf numFmtId="178" fontId="5" fillId="0" borderId="49" xfId="2" quotePrefix="1" applyNumberFormat="1" applyFont="1" applyBorder="1" applyAlignment="1">
      <alignment horizontal="right" vertical="center"/>
    </xf>
    <xf numFmtId="178" fontId="5" fillId="0" borderId="50" xfId="2" quotePrefix="1" applyNumberFormat="1" applyFont="1" applyBorder="1" applyAlignment="1">
      <alignment horizontal="right" vertical="center"/>
    </xf>
    <xf numFmtId="178" fontId="5" fillId="0" borderId="18" xfId="2" quotePrefix="1" applyNumberFormat="1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178" fontId="6" fillId="0" borderId="25" xfId="2" quotePrefix="1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5" fillId="0" borderId="43" xfId="2" applyFont="1" applyBorder="1" applyAlignment="1">
      <alignment horizontal="distributed" vertical="center" shrinkToFit="1"/>
    </xf>
    <xf numFmtId="0" fontId="5" fillId="0" borderId="6" xfId="2" applyFont="1" applyBorder="1"/>
    <xf numFmtId="0" fontId="5" fillId="0" borderId="7" xfId="2" applyFont="1" applyBorder="1"/>
    <xf numFmtId="0" fontId="5" fillId="0" borderId="47" xfId="2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/>
    </xf>
    <xf numFmtId="178" fontId="5" fillId="0" borderId="44" xfId="2" applyNumberFormat="1" applyFont="1" applyBorder="1" applyAlignment="1">
      <alignment horizontal="right" vertical="center"/>
    </xf>
    <xf numFmtId="0" fontId="5" fillId="0" borderId="43" xfId="2" applyFont="1" applyBorder="1" applyAlignment="1">
      <alignment vertical="center" shrinkToFit="1"/>
    </xf>
    <xf numFmtId="178" fontId="5" fillId="0" borderId="46" xfId="2" applyNumberFormat="1" applyFont="1" applyBorder="1" applyAlignment="1">
      <alignment horizontal="right" vertical="center"/>
    </xf>
    <xf numFmtId="178" fontId="5" fillId="0" borderId="15" xfId="2" applyNumberFormat="1" applyFont="1" applyBorder="1" applyAlignment="1">
      <alignment horizontal="right" vertical="center"/>
    </xf>
    <xf numFmtId="178" fontId="5" fillId="0" borderId="45" xfId="2" applyNumberFormat="1" applyFont="1" applyBorder="1" applyAlignment="1">
      <alignment horizontal="right" vertical="center"/>
    </xf>
    <xf numFmtId="178" fontId="7" fillId="0" borderId="0" xfId="2" applyNumberFormat="1" applyFont="1"/>
    <xf numFmtId="49" fontId="5" fillId="0" borderId="19" xfId="2" applyNumberFormat="1" applyFont="1" applyBorder="1" applyAlignment="1">
      <alignment horizontal="center" vertical="center"/>
    </xf>
    <xf numFmtId="0" fontId="5" fillId="0" borderId="51" xfId="2" applyFont="1" applyBorder="1" applyAlignment="1">
      <alignment vertical="center" shrinkToFit="1"/>
    </xf>
    <xf numFmtId="178" fontId="5" fillId="0" borderId="52" xfId="2" quotePrefix="1" applyNumberFormat="1" applyFont="1" applyBorder="1" applyAlignment="1">
      <alignment horizontal="right" vertical="center"/>
    </xf>
    <xf numFmtId="178" fontId="5" fillId="0" borderId="53" xfId="2" quotePrefix="1" applyNumberFormat="1" applyFont="1" applyBorder="1" applyAlignment="1">
      <alignment horizontal="right" vertical="center"/>
    </xf>
    <xf numFmtId="178" fontId="5" fillId="0" borderId="54" xfId="2" quotePrefix="1" applyNumberFormat="1" applyFont="1" applyBorder="1" applyAlignment="1">
      <alignment horizontal="right" vertical="center"/>
    </xf>
    <xf numFmtId="178" fontId="5" fillId="0" borderId="22" xfId="2" quotePrefix="1" applyNumberFormat="1" applyFont="1" applyBorder="1" applyAlignment="1">
      <alignment horizontal="right" vertical="center"/>
    </xf>
    <xf numFmtId="0" fontId="7" fillId="0" borderId="20" xfId="2" applyFont="1" applyBorder="1" applyAlignment="1">
      <alignment vertical="center"/>
    </xf>
    <xf numFmtId="0" fontId="7" fillId="0" borderId="2" xfId="2" applyFont="1" applyBorder="1"/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7" fillId="0" borderId="6" xfId="2" applyFont="1" applyBorder="1"/>
    <xf numFmtId="0" fontId="5" fillId="0" borderId="20" xfId="2" applyFont="1" applyBorder="1" applyAlignment="1">
      <alignment vertical="center"/>
    </xf>
    <xf numFmtId="0" fontId="7" fillId="0" borderId="7" xfId="2" applyFont="1" applyBorder="1"/>
    <xf numFmtId="0" fontId="5" fillId="0" borderId="5" xfId="2" applyFont="1" applyBorder="1" applyAlignment="1">
      <alignment vertical="center"/>
    </xf>
    <xf numFmtId="41" fontId="5" fillId="0" borderId="40" xfId="2" quotePrefix="1" applyNumberFormat="1" applyFont="1" applyBorder="1" applyAlignment="1">
      <alignment horizontal="right" vertical="center"/>
    </xf>
    <xf numFmtId="41" fontId="5" fillId="0" borderId="41" xfId="2" quotePrefix="1" applyNumberFormat="1" applyFont="1" applyBorder="1" applyAlignment="1">
      <alignment horizontal="right" vertical="center"/>
    </xf>
    <xf numFmtId="41" fontId="5" fillId="0" borderId="42" xfId="2" quotePrefix="1" applyNumberFormat="1" applyFont="1" applyBorder="1" applyAlignment="1">
      <alignment horizontal="right" vertical="center"/>
    </xf>
    <xf numFmtId="41" fontId="5" fillId="0" borderId="12" xfId="2" quotePrefix="1" applyNumberFormat="1" applyFont="1" applyBorder="1" applyAlignment="1">
      <alignment horizontal="right" vertical="center"/>
    </xf>
    <xf numFmtId="41" fontId="5" fillId="0" borderId="3" xfId="2" applyNumberFormat="1" applyFont="1" applyBorder="1" applyAlignment="1">
      <alignment vertical="center"/>
    </xf>
    <xf numFmtId="41" fontId="5" fillId="0" borderId="44" xfId="2" quotePrefix="1" applyNumberFormat="1" applyFont="1" applyBorder="1" applyAlignment="1">
      <alignment horizontal="right" vertical="center"/>
    </xf>
    <xf numFmtId="41" fontId="5" fillId="0" borderId="45" xfId="2" quotePrefix="1" applyNumberFormat="1" applyFont="1" applyBorder="1" applyAlignment="1">
      <alignment horizontal="right" vertical="center"/>
    </xf>
    <xf numFmtId="41" fontId="5" fillId="0" borderId="46" xfId="2" quotePrefix="1" applyNumberFormat="1" applyFont="1" applyBorder="1" applyAlignment="1">
      <alignment horizontal="right" vertical="center"/>
    </xf>
    <xf numFmtId="41" fontId="5" fillId="0" borderId="15" xfId="2" quotePrefix="1" applyNumberFormat="1" applyFont="1" applyBorder="1" applyAlignment="1">
      <alignment horizontal="right" vertical="center"/>
    </xf>
    <xf numFmtId="41" fontId="5" fillId="0" borderId="44" xfId="2" applyNumberFormat="1" applyFont="1" applyBorder="1" applyAlignment="1">
      <alignment horizontal="right" vertical="center"/>
    </xf>
    <xf numFmtId="41" fontId="5" fillId="0" borderId="4" xfId="2" applyNumberFormat="1" applyFont="1" applyBorder="1" applyAlignment="1">
      <alignment vertical="center"/>
    </xf>
    <xf numFmtId="41" fontId="5" fillId="0" borderId="46" xfId="2" applyNumberFormat="1" applyFont="1" applyBorder="1" applyAlignment="1">
      <alignment horizontal="right" vertical="center"/>
    </xf>
    <xf numFmtId="41" fontId="5" fillId="0" borderId="15" xfId="2" applyNumberFormat="1" applyFont="1" applyBorder="1" applyAlignment="1">
      <alignment horizontal="right" vertical="center"/>
    </xf>
    <xf numFmtId="41" fontId="5" fillId="0" borderId="45" xfId="2" applyNumberFormat="1" applyFont="1" applyBorder="1" applyAlignment="1">
      <alignment horizontal="right" vertical="center"/>
    </xf>
    <xf numFmtId="41" fontId="5" fillId="0" borderId="52" xfId="2" quotePrefix="1" applyNumberFormat="1" applyFont="1" applyBorder="1" applyAlignment="1">
      <alignment horizontal="right" vertical="center"/>
    </xf>
    <xf numFmtId="41" fontId="5" fillId="0" borderId="53" xfId="2" quotePrefix="1" applyNumberFormat="1" applyFont="1" applyBorder="1" applyAlignment="1">
      <alignment horizontal="right" vertical="center"/>
    </xf>
    <xf numFmtId="41" fontId="5" fillId="0" borderId="54" xfId="2" quotePrefix="1" applyNumberFormat="1" applyFont="1" applyBorder="1" applyAlignment="1">
      <alignment horizontal="right" vertical="center"/>
    </xf>
    <xf numFmtId="41" fontId="5" fillId="0" borderId="22" xfId="2" quotePrefix="1" applyNumberFormat="1" applyFont="1" applyBorder="1" applyAlignment="1">
      <alignment horizontal="right" vertical="center"/>
    </xf>
    <xf numFmtId="41" fontId="5" fillId="0" borderId="20" xfId="2" applyNumberFormat="1" applyFont="1" applyBorder="1" applyAlignment="1">
      <alignment vertical="center"/>
    </xf>
    <xf numFmtId="41" fontId="5" fillId="0" borderId="48" xfId="2" quotePrefix="1" applyNumberFormat="1" applyFont="1" applyBorder="1" applyAlignment="1">
      <alignment horizontal="right" vertical="center"/>
    </xf>
    <xf numFmtId="41" fontId="5" fillId="0" borderId="49" xfId="2" quotePrefix="1" applyNumberFormat="1" applyFont="1" applyBorder="1" applyAlignment="1">
      <alignment horizontal="right" vertical="center"/>
    </xf>
    <xf numFmtId="41" fontId="5" fillId="0" borderId="50" xfId="2" quotePrefix="1" applyNumberFormat="1" applyFont="1" applyBorder="1" applyAlignment="1">
      <alignment horizontal="right" vertical="center"/>
    </xf>
    <xf numFmtId="41" fontId="5" fillId="0" borderId="18" xfId="2" quotePrefix="1" applyNumberFormat="1" applyFont="1" applyBorder="1" applyAlignment="1">
      <alignment horizontal="right" vertical="center"/>
    </xf>
    <xf numFmtId="41" fontId="5" fillId="0" borderId="5" xfId="2" applyNumberFormat="1" applyFont="1" applyBorder="1" applyAlignment="1">
      <alignment vertical="center"/>
    </xf>
    <xf numFmtId="0" fontId="5" fillId="0" borderId="0" xfId="2" applyFont="1" applyAlignment="1">
      <alignment horizontal="center"/>
    </xf>
    <xf numFmtId="181" fontId="5" fillId="0" borderId="27" xfId="2" applyNumberFormat="1" applyFont="1" applyBorder="1" applyAlignment="1">
      <alignment horizontal="distributed" vertical="center" justifyLastLine="1"/>
    </xf>
    <xf numFmtId="176" fontId="5" fillId="0" borderId="25" xfId="2" applyNumberFormat="1" applyFont="1" applyBorder="1" applyAlignment="1">
      <alignment horizontal="center" vertical="center" shrinkToFit="1"/>
    </xf>
    <xf numFmtId="176" fontId="5" fillId="0" borderId="0" xfId="2" applyNumberFormat="1" applyFont="1" applyAlignment="1">
      <alignment vertical="center" justifyLastLine="1"/>
    </xf>
    <xf numFmtId="178" fontId="5" fillId="0" borderId="56" xfId="2" applyNumberFormat="1" applyFont="1" applyBorder="1" applyAlignment="1">
      <alignment horizontal="center" vertical="center" shrinkToFit="1"/>
    </xf>
    <xf numFmtId="179" fontId="5" fillId="0" borderId="57" xfId="2" applyNumberFormat="1" applyFont="1" applyBorder="1" applyAlignment="1">
      <alignment horizontal="center" vertical="center" shrinkToFit="1"/>
    </xf>
    <xf numFmtId="178" fontId="5" fillId="0" borderId="58" xfId="2" applyNumberFormat="1" applyFont="1" applyBorder="1" applyAlignment="1">
      <alignment horizontal="center" vertical="center" shrinkToFit="1"/>
    </xf>
    <xf numFmtId="179" fontId="5" fillId="0" borderId="59" xfId="2" applyNumberFormat="1" applyFont="1" applyBorder="1" applyAlignment="1">
      <alignment horizontal="center" vertical="center" shrinkToFit="1"/>
    </xf>
    <xf numFmtId="0" fontId="6" fillId="0" borderId="29" xfId="2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177" fontId="5" fillId="0" borderId="56" xfId="2" applyNumberFormat="1" applyFont="1" applyBorder="1" applyAlignment="1">
      <alignment vertical="center"/>
    </xf>
    <xf numFmtId="177" fontId="5" fillId="0" borderId="29" xfId="2" applyNumberFormat="1" applyFont="1" applyBorder="1" applyAlignment="1">
      <alignment vertical="center"/>
    </xf>
    <xf numFmtId="177" fontId="5" fillId="0" borderId="57" xfId="2" applyNumberFormat="1" applyFont="1" applyBorder="1" applyAlignment="1">
      <alignment vertical="center"/>
    </xf>
    <xf numFmtId="0" fontId="5" fillId="0" borderId="60" xfId="2" applyFont="1" applyBorder="1" applyAlignment="1">
      <alignment vertical="center"/>
    </xf>
    <xf numFmtId="0" fontId="5" fillId="0" borderId="15" xfId="2" applyFont="1" applyBorder="1" applyAlignment="1">
      <alignment horizontal="center" vertical="center" shrinkToFit="1"/>
    </xf>
    <xf numFmtId="177" fontId="5" fillId="0" borderId="46" xfId="2" applyNumberFormat="1" applyFont="1" applyBorder="1" applyAlignment="1">
      <alignment vertical="center"/>
    </xf>
    <xf numFmtId="0" fontId="5" fillId="0" borderId="45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177" fontId="5" fillId="0" borderId="54" xfId="2" applyNumberFormat="1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11" xfId="2" applyFont="1" applyBorder="1" applyAlignment="1">
      <alignment horizontal="center" vertical="center" shrinkToFit="1"/>
    </xf>
    <xf numFmtId="177" fontId="9" fillId="0" borderId="42" xfId="2" applyNumberFormat="1" applyFont="1" applyBorder="1" applyAlignment="1">
      <alignment vertical="center"/>
    </xf>
    <xf numFmtId="177" fontId="9" fillId="0" borderId="11" xfId="2" applyNumberFormat="1" applyFont="1" applyBorder="1" applyAlignment="1">
      <alignment vertical="center"/>
    </xf>
    <xf numFmtId="177" fontId="9" fillId="0" borderId="12" xfId="2" applyNumberFormat="1" applyFont="1" applyBorder="1" applyAlignment="1">
      <alignment vertical="center"/>
    </xf>
    <xf numFmtId="0" fontId="9" fillId="0" borderId="61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15" xfId="2" applyFont="1" applyBorder="1" applyAlignment="1">
      <alignment horizontal="center" vertical="center" shrinkToFit="1"/>
    </xf>
    <xf numFmtId="177" fontId="9" fillId="0" borderId="46" xfId="2" quotePrefix="1" applyNumberFormat="1" applyFont="1" applyBorder="1" applyAlignment="1">
      <alignment horizontal="right" vertical="center"/>
    </xf>
    <xf numFmtId="177" fontId="9" fillId="0" borderId="14" xfId="2" quotePrefix="1" applyNumberFormat="1" applyFont="1" applyBorder="1" applyAlignment="1">
      <alignment horizontal="right" vertical="center"/>
    </xf>
    <xf numFmtId="177" fontId="9" fillId="0" borderId="46" xfId="2" applyNumberFormat="1" applyFont="1" applyBorder="1" applyAlignment="1">
      <alignment horizontal="right" vertical="center"/>
    </xf>
    <xf numFmtId="177" fontId="9" fillId="0" borderId="15" xfId="2" quotePrefix="1" applyNumberFormat="1" applyFont="1" applyBorder="1" applyAlignment="1">
      <alignment horizontal="right" vertical="center"/>
    </xf>
    <xf numFmtId="177" fontId="9" fillId="0" borderId="15" xfId="2" applyNumberFormat="1" applyFont="1" applyBorder="1" applyAlignment="1">
      <alignment horizontal="right" vertical="center"/>
    </xf>
    <xf numFmtId="0" fontId="9" fillId="0" borderId="45" xfId="2" applyFont="1" applyBorder="1" applyAlignment="1">
      <alignment horizontal="center" vertical="center" shrinkToFit="1"/>
    </xf>
    <xf numFmtId="0" fontId="9" fillId="0" borderId="23" xfId="2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0" fontId="9" fillId="0" borderId="49" xfId="2" applyFont="1" applyBorder="1" applyAlignment="1">
      <alignment horizontal="center" vertical="center" shrinkToFit="1"/>
    </xf>
    <xf numFmtId="177" fontId="9" fillId="0" borderId="50" xfId="2" quotePrefix="1" applyNumberFormat="1" applyFont="1" applyBorder="1" applyAlignment="1">
      <alignment horizontal="right" vertical="center"/>
    </xf>
    <xf numFmtId="177" fontId="9" fillId="0" borderId="17" xfId="2" quotePrefix="1" applyNumberFormat="1" applyFont="1" applyBorder="1" applyAlignment="1">
      <alignment horizontal="right" vertical="center"/>
    </xf>
    <xf numFmtId="177" fontId="9" fillId="0" borderId="50" xfId="2" applyNumberFormat="1" applyFont="1" applyBorder="1" applyAlignment="1">
      <alignment horizontal="right" vertical="center"/>
    </xf>
    <xf numFmtId="177" fontId="9" fillId="0" borderId="18" xfId="2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 shrinkToFit="1"/>
    </xf>
    <xf numFmtId="177" fontId="9" fillId="0" borderId="61" xfId="2" applyNumberFormat="1" applyFont="1" applyBorder="1" applyAlignment="1">
      <alignment vertical="center"/>
    </xf>
    <xf numFmtId="177" fontId="9" fillId="0" borderId="0" xfId="2" applyNumberFormat="1" applyFont="1" applyAlignment="1">
      <alignment vertical="center"/>
    </xf>
    <xf numFmtId="177" fontId="9" fillId="0" borderId="62" xfId="2" applyNumberFormat="1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177" fontId="5" fillId="0" borderId="58" xfId="2" applyNumberFormat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77" fontId="5" fillId="0" borderId="44" xfId="2" applyNumberFormat="1" applyFont="1" applyBorder="1" applyAlignment="1">
      <alignment vertical="center"/>
    </xf>
    <xf numFmtId="177" fontId="5" fillId="0" borderId="52" xfId="2" applyNumberFormat="1" applyFont="1" applyBorder="1" applyAlignment="1">
      <alignment vertical="center"/>
    </xf>
    <xf numFmtId="0" fontId="9" fillId="0" borderId="63" xfId="2" applyFont="1" applyBorder="1" applyAlignment="1">
      <alignment horizontal="center" vertical="center" shrinkToFit="1"/>
    </xf>
    <xf numFmtId="177" fontId="9" fillId="0" borderId="40" xfId="2" applyNumberFormat="1" applyFont="1" applyBorder="1" applyAlignment="1">
      <alignment vertical="center"/>
    </xf>
    <xf numFmtId="177" fontId="9" fillId="0" borderId="44" xfId="2" quotePrefix="1" applyNumberFormat="1" applyFont="1" applyBorder="1" applyAlignment="1">
      <alignment horizontal="right" vertical="center"/>
    </xf>
    <xf numFmtId="177" fontId="9" fillId="0" borderId="0" xfId="2" applyNumberFormat="1" applyFont="1" applyAlignment="1">
      <alignment horizontal="right" vertical="center"/>
    </xf>
    <xf numFmtId="0" fontId="9" fillId="0" borderId="18" xfId="2" applyFont="1" applyBorder="1" applyAlignment="1">
      <alignment horizontal="center" vertical="center" shrinkToFit="1"/>
    </xf>
    <xf numFmtId="177" fontId="9" fillId="0" borderId="48" xfId="2" quotePrefix="1" applyNumberFormat="1" applyFont="1" applyBorder="1" applyAlignment="1">
      <alignment horizontal="right" vertical="center"/>
    </xf>
    <xf numFmtId="0" fontId="9" fillId="0" borderId="55" xfId="2" applyFont="1" applyBorder="1" applyAlignment="1">
      <alignment horizontal="center" vertical="center" shrinkToFit="1"/>
    </xf>
    <xf numFmtId="177" fontId="9" fillId="0" borderId="60" xfId="2" applyNumberFormat="1" applyFont="1" applyBorder="1" applyAlignment="1">
      <alignment vertical="center"/>
    </xf>
    <xf numFmtId="0" fontId="5" fillId="0" borderId="37" xfId="2" applyFont="1" applyBorder="1" applyAlignment="1">
      <alignment vertical="center"/>
    </xf>
    <xf numFmtId="0" fontId="5" fillId="0" borderId="38" xfId="2" applyFont="1" applyBorder="1" applyAlignment="1">
      <alignment vertical="center"/>
    </xf>
    <xf numFmtId="0" fontId="5" fillId="0" borderId="32" xfId="2" applyFont="1" applyBorder="1" applyAlignment="1">
      <alignment horizontal="center" vertical="center" shrinkToFit="1"/>
    </xf>
    <xf numFmtId="177" fontId="5" fillId="0" borderId="48" xfId="2" applyNumberFormat="1" applyFont="1" applyBorder="1" applyAlignment="1">
      <alignment vertical="center"/>
    </xf>
    <xf numFmtId="177" fontId="5" fillId="0" borderId="50" xfId="2" applyNumberFormat="1" applyFont="1" applyBorder="1" applyAlignment="1">
      <alignment vertical="center"/>
    </xf>
    <xf numFmtId="0" fontId="5" fillId="0" borderId="64" xfId="2" applyFont="1" applyBorder="1" applyAlignment="1">
      <alignment vertical="center"/>
    </xf>
    <xf numFmtId="0" fontId="5" fillId="0" borderId="65" xfId="2" applyFont="1" applyBorder="1" applyAlignment="1">
      <alignment horizontal="center" vertical="center" shrinkToFit="1"/>
    </xf>
    <xf numFmtId="0" fontId="6" fillId="0" borderId="0" xfId="2" applyFont="1" applyAlignment="1">
      <alignment vertical="center"/>
    </xf>
    <xf numFmtId="177" fontId="5" fillId="0" borderId="0" xfId="2" applyNumberFormat="1" applyFont="1" applyAlignment="1">
      <alignment vertical="center"/>
    </xf>
    <xf numFmtId="176" fontId="13" fillId="0" borderId="25" xfId="2" applyNumberFormat="1" applyFont="1" applyBorder="1" applyAlignment="1">
      <alignment horizontal="center" vertical="center" wrapText="1" shrinkToFit="1"/>
    </xf>
    <xf numFmtId="0" fontId="6" fillId="0" borderId="36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177" fontId="5" fillId="0" borderId="34" xfId="2" applyNumberFormat="1" applyFont="1" applyBorder="1" applyAlignment="1">
      <alignment vertical="center"/>
    </xf>
    <xf numFmtId="177" fontId="5" fillId="0" borderId="1" xfId="2" applyNumberFormat="1" applyFont="1" applyBorder="1" applyAlignment="1">
      <alignment vertical="center"/>
    </xf>
    <xf numFmtId="177" fontId="5" fillId="0" borderId="27" xfId="2" applyNumberFormat="1" applyFont="1" applyBorder="1" applyAlignment="1">
      <alignment vertical="center"/>
    </xf>
    <xf numFmtId="0" fontId="5" fillId="0" borderId="66" xfId="2" applyFont="1" applyBorder="1" applyAlignment="1">
      <alignment vertical="center"/>
    </xf>
    <xf numFmtId="177" fontId="5" fillId="0" borderId="67" xfId="2" applyNumberFormat="1" applyFont="1" applyBorder="1" applyAlignment="1">
      <alignment horizontal="right" vertical="center"/>
    </xf>
    <xf numFmtId="177" fontId="5" fillId="0" borderId="65" xfId="2" applyNumberFormat="1" applyFont="1" applyBorder="1" applyAlignment="1">
      <alignment horizontal="right" vertical="center"/>
    </xf>
    <xf numFmtId="177" fontId="5" fillId="0" borderId="68" xfId="2" applyNumberFormat="1" applyFont="1" applyBorder="1" applyAlignment="1">
      <alignment horizontal="right" vertical="center"/>
    </xf>
    <xf numFmtId="177" fontId="5" fillId="0" borderId="63" xfId="2" applyNumberFormat="1" applyFont="1" applyBorder="1" applyAlignment="1">
      <alignment horizontal="right" vertical="center"/>
    </xf>
    <xf numFmtId="177" fontId="5" fillId="0" borderId="44" xfId="2" applyNumberFormat="1" applyFont="1" applyBorder="1" applyAlignment="1">
      <alignment horizontal="right" vertical="center"/>
    </xf>
    <xf numFmtId="177" fontId="5" fillId="0" borderId="46" xfId="2" applyNumberFormat="1" applyFont="1" applyBorder="1" applyAlignment="1">
      <alignment horizontal="right" vertical="center"/>
    </xf>
    <xf numFmtId="177" fontId="5" fillId="0" borderId="43" xfId="2" applyNumberFormat="1" applyFont="1" applyBorder="1" applyAlignment="1">
      <alignment horizontal="right" vertical="center"/>
    </xf>
    <xf numFmtId="177" fontId="5" fillId="0" borderId="52" xfId="2" applyNumberFormat="1" applyFont="1" applyBorder="1" applyAlignment="1">
      <alignment horizontal="right" vertical="center"/>
    </xf>
    <xf numFmtId="177" fontId="5" fillId="0" borderId="21" xfId="2" applyNumberFormat="1" applyFont="1" applyBorder="1" applyAlignment="1">
      <alignment horizontal="right" vertical="center"/>
    </xf>
    <xf numFmtId="177" fontId="5" fillId="0" borderId="54" xfId="2" applyNumberFormat="1" applyFont="1" applyBorder="1" applyAlignment="1">
      <alignment horizontal="right" vertical="center"/>
    </xf>
    <xf numFmtId="177" fontId="5" fillId="0" borderId="51" xfId="2" applyNumberFormat="1" applyFont="1" applyBorder="1" applyAlignment="1">
      <alignment horizontal="right" vertical="center"/>
    </xf>
    <xf numFmtId="177" fontId="5" fillId="0" borderId="51" xfId="2" applyNumberFormat="1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5" fillId="0" borderId="49" xfId="2" applyFont="1" applyBorder="1" applyAlignment="1">
      <alignment vertical="center"/>
    </xf>
    <xf numFmtId="177" fontId="5" fillId="0" borderId="48" xfId="2" applyNumberFormat="1" applyFont="1" applyBorder="1" applyAlignment="1">
      <alignment horizontal="right" vertical="center"/>
    </xf>
    <xf numFmtId="177" fontId="5" fillId="0" borderId="17" xfId="2" applyNumberFormat="1" applyFont="1" applyBorder="1" applyAlignment="1">
      <alignment horizontal="right" vertical="center"/>
    </xf>
    <xf numFmtId="177" fontId="5" fillId="0" borderId="50" xfId="2" applyNumberFormat="1" applyFont="1" applyBorder="1" applyAlignment="1">
      <alignment horizontal="right" vertical="center"/>
    </xf>
    <xf numFmtId="177" fontId="5" fillId="0" borderId="47" xfId="2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 shrinkToFit="1"/>
    </xf>
    <xf numFmtId="177" fontId="5" fillId="0" borderId="0" xfId="2" applyNumberFormat="1" applyFont="1" applyAlignment="1">
      <alignment horizontal="right" vertical="center"/>
    </xf>
    <xf numFmtId="176" fontId="13" fillId="0" borderId="25" xfId="2" applyNumberFormat="1" applyFont="1" applyBorder="1" applyAlignment="1">
      <alignment vertical="center" wrapText="1" shrinkToFit="1"/>
    </xf>
    <xf numFmtId="178" fontId="5" fillId="0" borderId="25" xfId="2" applyNumberFormat="1" applyFont="1" applyBorder="1" applyAlignment="1">
      <alignment vertical="center" shrinkToFit="1"/>
    </xf>
    <xf numFmtId="58" fontId="15" fillId="0" borderId="9" xfId="2" applyNumberFormat="1" applyFont="1" applyBorder="1" applyAlignment="1">
      <alignment vertical="center"/>
    </xf>
    <xf numFmtId="0" fontId="16" fillId="0" borderId="29" xfId="2" applyFont="1" applyBorder="1" applyAlignment="1">
      <alignment vertical="center"/>
    </xf>
    <xf numFmtId="0" fontId="15" fillId="0" borderId="29" xfId="2" applyFont="1" applyBorder="1" applyAlignment="1">
      <alignment vertical="center"/>
    </xf>
    <xf numFmtId="0" fontId="17" fillId="0" borderId="29" xfId="2" applyFont="1" applyBorder="1" applyAlignment="1">
      <alignment vertical="center"/>
    </xf>
    <xf numFmtId="0" fontId="17" fillId="0" borderId="30" xfId="2" applyFont="1" applyBorder="1" applyAlignment="1">
      <alignment vertical="center"/>
    </xf>
    <xf numFmtId="177" fontId="18" fillId="0" borderId="56" xfId="2" applyNumberFormat="1" applyFont="1" applyBorder="1" applyAlignment="1">
      <alignment vertical="center"/>
    </xf>
    <xf numFmtId="177" fontId="18" fillId="0" borderId="30" xfId="2" applyNumberFormat="1" applyFont="1" applyBorder="1" applyAlignment="1">
      <alignment vertical="center"/>
    </xf>
    <xf numFmtId="177" fontId="18" fillId="0" borderId="29" xfId="2" applyNumberFormat="1" applyFont="1" applyBorder="1" applyAlignment="1">
      <alignment vertical="center"/>
    </xf>
    <xf numFmtId="177" fontId="18" fillId="0" borderId="69" xfId="2" applyNumberFormat="1" applyFont="1" applyBorder="1" applyAlignment="1">
      <alignment vertical="center"/>
    </xf>
    <xf numFmtId="41" fontId="18" fillId="0" borderId="46" xfId="2" applyNumberFormat="1" applyFont="1" applyBorder="1" applyAlignment="1">
      <alignment horizontal="right" vertical="center"/>
    </xf>
    <xf numFmtId="41" fontId="18" fillId="0" borderId="43" xfId="2" applyNumberFormat="1" applyFont="1" applyBorder="1" applyAlignment="1">
      <alignment horizontal="right" vertical="center"/>
    </xf>
    <xf numFmtId="41" fontId="18" fillId="0" borderId="14" xfId="2" applyNumberFormat="1" applyFont="1" applyBorder="1" applyAlignment="1">
      <alignment horizontal="right" vertical="center"/>
    </xf>
    <xf numFmtId="41" fontId="18" fillId="0" borderId="4" xfId="2" applyNumberFormat="1" applyFont="1" applyBorder="1" applyAlignment="1">
      <alignment vertical="center"/>
    </xf>
    <xf numFmtId="41" fontId="18" fillId="0" borderId="54" xfId="2" applyNumberFormat="1" applyFont="1" applyBorder="1" applyAlignment="1">
      <alignment horizontal="right" vertical="center"/>
    </xf>
    <xf numFmtId="41" fontId="18" fillId="0" borderId="51" xfId="2" applyNumberFormat="1" applyFont="1" applyBorder="1" applyAlignment="1">
      <alignment horizontal="right" vertical="center"/>
    </xf>
    <xf numFmtId="41" fontId="18" fillId="0" borderId="21" xfId="2" applyNumberFormat="1" applyFont="1" applyBorder="1" applyAlignment="1">
      <alignment horizontal="right" vertical="center"/>
    </xf>
    <xf numFmtId="41" fontId="18" fillId="0" borderId="54" xfId="2" applyNumberFormat="1" applyFont="1" applyBorder="1" applyAlignment="1">
      <alignment vertical="center"/>
    </xf>
    <xf numFmtId="41" fontId="18" fillId="0" borderId="51" xfId="2" applyNumberFormat="1" applyFont="1" applyBorder="1" applyAlignment="1">
      <alignment vertical="center"/>
    </xf>
    <xf numFmtId="41" fontId="18" fillId="0" borderId="21" xfId="2" applyNumberFormat="1" applyFont="1" applyBorder="1" applyAlignment="1">
      <alignment vertical="center"/>
    </xf>
    <xf numFmtId="41" fontId="18" fillId="0" borderId="50" xfId="2" applyNumberFormat="1" applyFont="1" applyBorder="1" applyAlignment="1">
      <alignment horizontal="right" vertical="center"/>
    </xf>
    <xf numFmtId="41" fontId="18" fillId="0" borderId="47" xfId="2" applyNumberFormat="1" applyFont="1" applyBorder="1" applyAlignment="1">
      <alignment horizontal="right" vertical="center"/>
    </xf>
    <xf numFmtId="41" fontId="18" fillId="0" borderId="50" xfId="2" applyNumberFormat="1" applyFont="1" applyBorder="1" applyAlignment="1">
      <alignment vertical="center"/>
    </xf>
    <xf numFmtId="41" fontId="18" fillId="0" borderId="47" xfId="2" applyNumberFormat="1" applyFont="1" applyBorder="1" applyAlignment="1">
      <alignment vertical="center"/>
    </xf>
    <xf numFmtId="41" fontId="18" fillId="0" borderId="17" xfId="2" applyNumberFormat="1" applyFont="1" applyBorder="1" applyAlignment="1">
      <alignment horizontal="right" vertical="center"/>
    </xf>
    <xf numFmtId="41" fontId="18" fillId="0" borderId="5" xfId="2" applyNumberFormat="1" applyFont="1" applyBorder="1" applyAlignment="1">
      <alignment vertical="center"/>
    </xf>
    <xf numFmtId="177" fontId="5" fillId="0" borderId="29" xfId="2" applyNumberFormat="1" applyFont="1" applyBorder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178" fontId="19" fillId="0" borderId="0" xfId="2" applyNumberFormat="1" applyFont="1" applyAlignment="1">
      <alignment horizontal="left" vertical="center"/>
    </xf>
    <xf numFmtId="179" fontId="19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horizontal="right" vertical="center"/>
    </xf>
    <xf numFmtId="180" fontId="19" fillId="0" borderId="0" xfId="2" applyNumberFormat="1" applyFont="1" applyAlignment="1">
      <alignment horizontal="right" vertical="center"/>
    </xf>
    <xf numFmtId="178" fontId="19" fillId="0" borderId="0" xfId="2" applyNumberFormat="1" applyFont="1" applyAlignment="1">
      <alignment horizontal="right" vertical="center"/>
    </xf>
    <xf numFmtId="176" fontId="19" fillId="0" borderId="0" xfId="2" applyNumberFormat="1" applyFont="1" applyAlignment="1">
      <alignment horizontal="right" vertical="center"/>
    </xf>
    <xf numFmtId="0" fontId="2" fillId="0" borderId="0" xfId="2" quotePrefix="1" applyFont="1" applyAlignment="1">
      <alignment vertical="center"/>
    </xf>
    <xf numFmtId="178" fontId="13" fillId="0" borderId="0" xfId="2" applyNumberFormat="1" applyFont="1" applyAlignment="1">
      <alignment horizontal="right"/>
    </xf>
    <xf numFmtId="179" fontId="13" fillId="0" borderId="0" xfId="2" applyNumberFormat="1" applyFont="1" applyAlignment="1">
      <alignment horizontal="right"/>
    </xf>
    <xf numFmtId="181" fontId="13" fillId="0" borderId="0" xfId="2" applyNumberFormat="1" applyFont="1" applyAlignment="1">
      <alignment horizontal="right"/>
    </xf>
    <xf numFmtId="180" fontId="13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81" fontId="5" fillId="0" borderId="27" xfId="2" applyNumberFormat="1" applyFont="1" applyBorder="1" applyAlignment="1">
      <alignment horizontal="center" vertical="center" shrinkToFit="1"/>
    </xf>
    <xf numFmtId="180" fontId="5" fillId="0" borderId="33" xfId="2" applyNumberFormat="1" applyFont="1" applyBorder="1" applyAlignment="1">
      <alignment horizontal="center" vertical="center" shrinkToFit="1"/>
    </xf>
    <xf numFmtId="177" fontId="6" fillId="0" borderId="34" xfId="2" quotePrefix="1" applyNumberFormat="1" applyFont="1" applyBorder="1" applyAlignment="1">
      <alignment horizontal="right" vertical="center"/>
    </xf>
    <xf numFmtId="177" fontId="6" fillId="0" borderId="26" xfId="2" quotePrefix="1" applyNumberFormat="1" applyFont="1" applyBorder="1" applyAlignment="1">
      <alignment horizontal="right" vertical="center"/>
    </xf>
    <xf numFmtId="177" fontId="6" fillId="0" borderId="27" xfId="2" quotePrefix="1" applyNumberFormat="1" applyFont="1" applyBorder="1" applyAlignment="1">
      <alignment horizontal="right" vertical="center"/>
    </xf>
    <xf numFmtId="0" fontId="6" fillId="0" borderId="2" xfId="2" applyFont="1" applyBorder="1"/>
    <xf numFmtId="0" fontId="6" fillId="0" borderId="70" xfId="2" applyFont="1" applyBorder="1" applyAlignment="1">
      <alignment horizontal="center" vertical="center" shrinkToFit="1"/>
    </xf>
    <xf numFmtId="0" fontId="6" fillId="0" borderId="63" xfId="2" applyFont="1" applyBorder="1" applyAlignment="1">
      <alignment horizontal="distributed" vertical="center"/>
    </xf>
    <xf numFmtId="177" fontId="5" fillId="0" borderId="68" xfId="2" quotePrefix="1" applyNumberFormat="1" applyFont="1" applyBorder="1" applyAlignment="1">
      <alignment horizontal="right" vertical="center"/>
    </xf>
    <xf numFmtId="177" fontId="5" fillId="0" borderId="71" xfId="2" quotePrefix="1" applyNumberFormat="1" applyFont="1" applyBorder="1" applyAlignment="1">
      <alignment horizontal="right" vertical="center"/>
    </xf>
    <xf numFmtId="177" fontId="5" fillId="0" borderId="63" xfId="2" quotePrefix="1" applyNumberFormat="1" applyFont="1" applyBorder="1" applyAlignment="1">
      <alignment horizontal="right" vertical="center"/>
    </xf>
    <xf numFmtId="49" fontId="6" fillId="0" borderId="13" xfId="2" applyNumberFormat="1" applyFont="1" applyBorder="1" applyAlignment="1">
      <alignment horizontal="center" vertical="center" shrinkToFit="1"/>
    </xf>
    <xf numFmtId="0" fontId="6" fillId="0" borderId="43" xfId="2" applyFont="1" applyBorder="1" applyAlignment="1">
      <alignment horizontal="distributed" vertical="center"/>
    </xf>
    <xf numFmtId="177" fontId="5" fillId="0" borderId="46" xfId="2" quotePrefix="1" applyNumberFormat="1" applyFont="1" applyBorder="1" applyAlignment="1">
      <alignment horizontal="right" vertical="center"/>
    </xf>
    <xf numFmtId="177" fontId="5" fillId="0" borderId="15" xfId="2" quotePrefix="1" applyNumberFormat="1" applyFont="1" applyBorder="1" applyAlignment="1">
      <alignment horizontal="right" vertical="center"/>
    </xf>
    <xf numFmtId="177" fontId="5" fillId="0" borderId="43" xfId="2" quotePrefix="1" applyNumberFormat="1" applyFont="1" applyBorder="1" applyAlignment="1">
      <alignment horizontal="right" vertical="center"/>
    </xf>
    <xf numFmtId="0" fontId="6" fillId="0" borderId="13" xfId="2" applyFont="1" applyBorder="1" applyAlignment="1">
      <alignment horizontal="center" vertical="center" shrinkToFit="1"/>
    </xf>
    <xf numFmtId="0" fontId="6" fillId="0" borderId="43" xfId="2" applyFont="1" applyBorder="1" applyAlignment="1">
      <alignment horizontal="distributed" vertical="center" wrapText="1"/>
    </xf>
    <xf numFmtId="0" fontId="6" fillId="0" borderId="43" xfId="2" applyFont="1" applyBorder="1" applyAlignment="1">
      <alignment horizontal="center" vertical="center" shrinkToFit="1"/>
    </xf>
    <xf numFmtId="0" fontId="6" fillId="0" borderId="8" xfId="2" applyFont="1" applyBorder="1"/>
    <xf numFmtId="49" fontId="6" fillId="0" borderId="16" xfId="2" applyNumberFormat="1" applyFont="1" applyBorder="1" applyAlignment="1">
      <alignment horizontal="center" vertical="center" shrinkToFit="1"/>
    </xf>
    <xf numFmtId="0" fontId="6" fillId="0" borderId="47" xfId="2" applyFont="1" applyBorder="1" applyAlignment="1">
      <alignment horizontal="distributed" vertical="center" shrinkToFit="1"/>
    </xf>
    <xf numFmtId="177" fontId="5" fillId="0" borderId="50" xfId="2" quotePrefix="1" applyNumberFormat="1" applyFont="1" applyBorder="1" applyAlignment="1">
      <alignment horizontal="right" vertical="center"/>
    </xf>
    <xf numFmtId="177" fontId="5" fillId="0" borderId="18" xfId="2" quotePrefix="1" applyNumberFormat="1" applyFont="1" applyBorder="1" applyAlignment="1">
      <alignment horizontal="right" vertical="center"/>
    </xf>
    <xf numFmtId="177" fontId="5" fillId="0" borderId="47" xfId="2" quotePrefix="1" applyNumberFormat="1" applyFont="1" applyBorder="1" applyAlignment="1">
      <alignment horizontal="right" vertical="center"/>
    </xf>
    <xf numFmtId="177" fontId="6" fillId="0" borderId="36" xfId="2" quotePrefix="1" applyNumberFormat="1" applyFont="1" applyBorder="1" applyAlignment="1">
      <alignment horizontal="right" vertical="center"/>
    </xf>
    <xf numFmtId="177" fontId="6" fillId="0" borderId="63" xfId="2" quotePrefix="1" applyNumberFormat="1" applyFont="1" applyBorder="1" applyAlignment="1">
      <alignment horizontal="distributed" vertical="center"/>
    </xf>
    <xf numFmtId="177" fontId="6" fillId="0" borderId="43" xfId="2" quotePrefix="1" applyNumberFormat="1" applyFont="1" applyBorder="1" applyAlignment="1">
      <alignment horizontal="distributed" vertical="center"/>
    </xf>
    <xf numFmtId="177" fontId="6" fillId="0" borderId="43" xfId="2" quotePrefix="1" applyNumberFormat="1" applyFont="1" applyBorder="1" applyAlignment="1">
      <alignment horizontal="distributed" vertical="center" wrapText="1" shrinkToFit="1"/>
    </xf>
    <xf numFmtId="177" fontId="7" fillId="0" borderId="0" xfId="2" applyNumberFormat="1" applyFont="1"/>
    <xf numFmtId="0" fontId="6" fillId="0" borderId="6" xfId="2" applyFont="1" applyBorder="1"/>
    <xf numFmtId="177" fontId="6" fillId="0" borderId="43" xfId="2" quotePrefix="1" applyNumberFormat="1" applyFont="1" applyBorder="1" applyAlignment="1">
      <alignment horizontal="center" vertical="center" shrinkToFit="1"/>
    </xf>
    <xf numFmtId="0" fontId="6" fillId="0" borderId="7" xfId="2" applyFont="1" applyBorder="1"/>
    <xf numFmtId="177" fontId="6" fillId="0" borderId="47" xfId="2" quotePrefix="1" applyNumberFormat="1" applyFont="1" applyBorder="1" applyAlignment="1">
      <alignment horizontal="distributed" vertical="center" wrapText="1" shrinkToFit="1"/>
    </xf>
    <xf numFmtId="177" fontId="6" fillId="0" borderId="8" xfId="2" quotePrefix="1" applyNumberFormat="1" applyFont="1" applyBorder="1" applyAlignment="1">
      <alignment horizontal="right" vertical="center"/>
    </xf>
    <xf numFmtId="177" fontId="6" fillId="0" borderId="24" xfId="2" quotePrefix="1" applyNumberFormat="1" applyFont="1" applyBorder="1" applyAlignment="1">
      <alignment horizontal="right" vertical="center"/>
    </xf>
    <xf numFmtId="177" fontId="6" fillId="0" borderId="23" xfId="2" quotePrefix="1" applyNumberFormat="1" applyFont="1" applyBorder="1" applyAlignment="1">
      <alignment horizontal="right" vertical="center"/>
    </xf>
    <xf numFmtId="177" fontId="6" fillId="0" borderId="32" xfId="2" quotePrefix="1" applyNumberFormat="1" applyFont="1" applyBorder="1" applyAlignment="1">
      <alignment horizontal="right" vertical="center"/>
    </xf>
    <xf numFmtId="0" fontId="5" fillId="0" borderId="70" xfId="2" applyFont="1" applyBorder="1" applyAlignment="1">
      <alignment horizontal="center" vertical="center" shrinkToFit="1"/>
    </xf>
    <xf numFmtId="177" fontId="5" fillId="0" borderId="63" xfId="2" applyNumberFormat="1" applyFont="1" applyBorder="1" applyAlignment="1">
      <alignment horizontal="distributed" vertical="center"/>
    </xf>
    <xf numFmtId="177" fontId="5" fillId="0" borderId="42" xfId="2" quotePrefix="1" applyNumberFormat="1" applyFont="1" applyBorder="1" applyAlignment="1">
      <alignment horizontal="right" vertical="center"/>
    </xf>
    <xf numFmtId="177" fontId="5" fillId="0" borderId="41" xfId="2" quotePrefix="1" applyNumberFormat="1" applyFont="1" applyBorder="1" applyAlignment="1">
      <alignment horizontal="right" vertical="center"/>
    </xf>
    <xf numFmtId="177" fontId="5" fillId="0" borderId="39" xfId="2" quotePrefix="1" applyNumberFormat="1" applyFont="1" applyBorder="1" applyAlignment="1">
      <alignment horizontal="right" vertical="center"/>
    </xf>
    <xf numFmtId="177" fontId="5" fillId="0" borderId="12" xfId="2" quotePrefix="1" applyNumberFormat="1" applyFont="1" applyBorder="1" applyAlignment="1">
      <alignment horizontal="right" vertical="center"/>
    </xf>
    <xf numFmtId="177" fontId="5" fillId="0" borderId="40" xfId="2" quotePrefix="1" applyNumberFormat="1" applyFont="1" applyBorder="1" applyAlignment="1">
      <alignment horizontal="right" vertical="center"/>
    </xf>
    <xf numFmtId="49" fontId="5" fillId="0" borderId="13" xfId="2" applyNumberFormat="1" applyFont="1" applyBorder="1" applyAlignment="1">
      <alignment horizontal="center" vertical="center" shrinkToFit="1"/>
    </xf>
    <xf numFmtId="177" fontId="5" fillId="0" borderId="43" xfId="2" applyNumberFormat="1" applyFont="1" applyBorder="1" applyAlignment="1">
      <alignment horizontal="distributed" vertical="center"/>
    </xf>
    <xf numFmtId="177" fontId="5" fillId="0" borderId="45" xfId="2" quotePrefix="1" applyNumberFormat="1" applyFont="1" applyBorder="1" applyAlignment="1">
      <alignment horizontal="right" vertical="center"/>
    </xf>
    <xf numFmtId="177" fontId="5" fillId="0" borderId="44" xfId="2" quotePrefix="1" applyNumberFormat="1" applyFont="1" applyBorder="1" applyAlignment="1">
      <alignment horizontal="right" vertical="center"/>
    </xf>
    <xf numFmtId="0" fontId="5" fillId="0" borderId="13" xfId="2" applyFont="1" applyBorder="1" applyAlignment="1">
      <alignment horizontal="center" vertical="center" shrinkToFit="1"/>
    </xf>
    <xf numFmtId="177" fontId="5" fillId="0" borderId="43" xfId="2" applyNumberFormat="1" applyFont="1" applyBorder="1" applyAlignment="1">
      <alignment horizontal="center" vertical="center" shrinkToFit="1"/>
    </xf>
    <xf numFmtId="177" fontId="9" fillId="0" borderId="43" xfId="2" applyNumberFormat="1" applyFont="1" applyBorder="1" applyAlignment="1">
      <alignment horizontal="distributed" vertical="center"/>
    </xf>
    <xf numFmtId="177" fontId="9" fillId="0" borderId="55" xfId="2" applyNumberFormat="1" applyFont="1" applyBorder="1" applyAlignment="1">
      <alignment horizontal="distributed" vertical="center"/>
    </xf>
    <xf numFmtId="177" fontId="5" fillId="0" borderId="43" xfId="2" quotePrefix="1" applyNumberFormat="1" applyFont="1" applyBorder="1" applyAlignment="1">
      <alignment horizontal="center" vertical="center" shrinkToFit="1"/>
    </xf>
    <xf numFmtId="49" fontId="5" fillId="0" borderId="16" xfId="2" applyNumberFormat="1" applyFont="1" applyBorder="1" applyAlignment="1">
      <alignment horizontal="center" vertical="center" shrinkToFit="1"/>
    </xf>
    <xf numFmtId="177" fontId="10" fillId="0" borderId="47" xfId="2" quotePrefix="1" applyNumberFormat="1" applyFont="1" applyBorder="1" applyAlignment="1">
      <alignment horizontal="distributed" vertical="center" wrapText="1" shrinkToFit="1"/>
    </xf>
    <xf numFmtId="177" fontId="5" fillId="0" borderId="49" xfId="2" quotePrefix="1" applyNumberFormat="1" applyFont="1" applyBorder="1" applyAlignment="1">
      <alignment horizontal="right" vertical="center"/>
    </xf>
    <xf numFmtId="177" fontId="5" fillId="0" borderId="48" xfId="2" quotePrefix="1" applyNumberFormat="1" applyFont="1" applyBorder="1" applyAlignment="1">
      <alignment horizontal="right" vertical="center"/>
    </xf>
    <xf numFmtId="49" fontId="5" fillId="0" borderId="0" xfId="2" applyNumberFormat="1" applyFont="1" applyAlignment="1">
      <alignment horizontal="center" vertical="center" shrinkToFit="1"/>
    </xf>
    <xf numFmtId="177" fontId="10" fillId="0" borderId="29" xfId="2" quotePrefix="1" applyNumberFormat="1" applyFont="1" applyBorder="1" applyAlignment="1">
      <alignment horizontal="distributed" vertical="center" wrapText="1" shrinkToFit="1"/>
    </xf>
    <xf numFmtId="177" fontId="5" fillId="0" borderId="1" xfId="2" quotePrefix="1" applyNumberFormat="1" applyFont="1" applyBorder="1" applyAlignment="1">
      <alignment horizontal="right" vertical="center"/>
    </xf>
    <xf numFmtId="177" fontId="5" fillId="0" borderId="31" xfId="2" quotePrefix="1" applyNumberFormat="1" applyFont="1" applyBorder="1" applyAlignment="1">
      <alignment horizontal="right" vertical="center"/>
    </xf>
    <xf numFmtId="177" fontId="5" fillId="0" borderId="0" xfId="2" quotePrefix="1" applyNumberFormat="1" applyFont="1" applyAlignment="1">
      <alignment horizontal="right" vertical="center"/>
    </xf>
    <xf numFmtId="178" fontId="5" fillId="0" borderId="0" xfId="2" applyNumberFormat="1" applyFont="1" applyAlignment="1">
      <alignment horizontal="center" vertical="center" shrinkToFit="1"/>
    </xf>
    <xf numFmtId="179" fontId="5" fillId="0" borderId="0" xfId="2" applyNumberFormat="1" applyFont="1" applyAlignment="1">
      <alignment horizontal="center" vertical="center" shrinkToFit="1"/>
    </xf>
    <xf numFmtId="177" fontId="6" fillId="0" borderId="35" xfId="2" quotePrefix="1" applyNumberFormat="1" applyFont="1" applyBorder="1" applyAlignment="1">
      <alignment horizontal="right" vertical="center"/>
    </xf>
    <xf numFmtId="177" fontId="6" fillId="0" borderId="0" xfId="2" quotePrefix="1" applyNumberFormat="1" applyFont="1" applyAlignment="1">
      <alignment horizontal="right" vertical="center"/>
    </xf>
    <xf numFmtId="0" fontId="11" fillId="0" borderId="29" xfId="2" applyFont="1" applyBorder="1" applyAlignment="1">
      <alignment vertical="center"/>
    </xf>
    <xf numFmtId="177" fontId="6" fillId="0" borderId="1" xfId="2" quotePrefix="1" applyNumberFormat="1" applyFont="1" applyBorder="1" applyAlignment="1">
      <alignment horizontal="right" vertical="center"/>
    </xf>
    <xf numFmtId="177" fontId="6" fillId="0" borderId="29" xfId="2" quotePrefix="1" applyNumberFormat="1" applyFont="1" applyBorder="1" applyAlignment="1">
      <alignment horizontal="right" vertical="center"/>
    </xf>
    <xf numFmtId="177" fontId="5" fillId="0" borderId="29" xfId="2" quotePrefix="1" applyNumberFormat="1" applyFont="1" applyBorder="1" applyAlignment="1">
      <alignment horizontal="right" vertical="center"/>
    </xf>
    <xf numFmtId="177" fontId="5" fillId="0" borderId="27" xfId="2" quotePrefix="1" applyNumberFormat="1" applyFont="1" applyBorder="1" applyAlignment="1">
      <alignment horizontal="right" vertical="center"/>
    </xf>
    <xf numFmtId="177" fontId="5" fillId="0" borderId="66" xfId="2" quotePrefix="1" applyNumberFormat="1" applyFont="1" applyBorder="1" applyAlignment="1">
      <alignment horizontal="right" vertical="center"/>
    </xf>
    <xf numFmtId="177" fontId="10" fillId="0" borderId="0" xfId="2" quotePrefix="1" applyNumberFormat="1" applyFont="1" applyAlignment="1">
      <alignment horizontal="distributed" vertical="center" wrapText="1" shrinkToFit="1"/>
    </xf>
    <xf numFmtId="176" fontId="7" fillId="0" borderId="0" xfId="2" applyNumberFormat="1" applyFont="1" applyAlignment="1">
      <alignment horizontal="right"/>
    </xf>
    <xf numFmtId="177" fontId="6" fillId="0" borderId="64" xfId="2" quotePrefix="1" applyNumberFormat="1" applyFont="1" applyBorder="1" applyAlignment="1">
      <alignment horizontal="right" vertical="center"/>
    </xf>
    <xf numFmtId="177" fontId="6" fillId="0" borderId="61" xfId="2" quotePrefix="1" applyNumberFormat="1" applyFont="1" applyBorder="1" applyAlignment="1">
      <alignment horizontal="right" vertical="center"/>
    </xf>
    <xf numFmtId="177" fontId="6" fillId="0" borderId="55" xfId="2" quotePrefix="1" applyNumberFormat="1" applyFont="1" applyBorder="1" applyAlignment="1">
      <alignment horizontal="right" vertical="center"/>
    </xf>
    <xf numFmtId="0" fontId="5" fillId="0" borderId="10" xfId="2" applyFont="1" applyBorder="1" applyAlignment="1">
      <alignment horizontal="center" vertical="center" shrinkToFit="1"/>
    </xf>
    <xf numFmtId="177" fontId="5" fillId="0" borderId="39" xfId="2" applyNumberFormat="1" applyFont="1" applyBorder="1" applyAlignment="1">
      <alignment horizontal="distributed" vertical="center"/>
    </xf>
    <xf numFmtId="177" fontId="15" fillId="0" borderId="64" xfId="2" quotePrefix="1" applyNumberFormat="1" applyFont="1" applyBorder="1" applyAlignment="1">
      <alignment horizontal="right" vertical="center"/>
    </xf>
    <xf numFmtId="177" fontId="15" fillId="0" borderId="61" xfId="2" quotePrefix="1" applyNumberFormat="1" applyFont="1" applyBorder="1" applyAlignment="1">
      <alignment horizontal="right" vertical="center"/>
    </xf>
    <xf numFmtId="177" fontId="15" fillId="0" borderId="55" xfId="2" quotePrefix="1" applyNumberFormat="1" applyFont="1" applyBorder="1" applyAlignment="1">
      <alignment horizontal="right" vertical="center"/>
    </xf>
    <xf numFmtId="41" fontId="18" fillId="0" borderId="42" xfId="2" quotePrefix="1" applyNumberFormat="1" applyFont="1" applyBorder="1" applyAlignment="1">
      <alignment horizontal="right" vertical="center"/>
    </xf>
    <xf numFmtId="41" fontId="18" fillId="0" borderId="12" xfId="2" quotePrefix="1" applyNumberFormat="1" applyFont="1" applyBorder="1" applyAlignment="1">
      <alignment horizontal="right" vertical="center"/>
    </xf>
    <xf numFmtId="41" fontId="18" fillId="0" borderId="41" xfId="2" quotePrefix="1" applyNumberFormat="1" applyFont="1" applyBorder="1" applyAlignment="1">
      <alignment horizontal="right" vertical="center"/>
    </xf>
    <xf numFmtId="41" fontId="18" fillId="0" borderId="39" xfId="2" quotePrefix="1" applyNumberFormat="1" applyFont="1" applyBorder="1" applyAlignment="1">
      <alignment horizontal="right" vertical="center"/>
    </xf>
    <xf numFmtId="41" fontId="18" fillId="0" borderId="68" xfId="2" quotePrefix="1" applyNumberFormat="1" applyFont="1" applyBorder="1" applyAlignment="1">
      <alignment horizontal="right" vertical="center"/>
    </xf>
    <xf numFmtId="41" fontId="18" fillId="0" borderId="66" xfId="2" quotePrefix="1" applyNumberFormat="1" applyFont="1" applyBorder="1" applyAlignment="1">
      <alignment horizontal="right" vertical="center"/>
    </xf>
    <xf numFmtId="41" fontId="18" fillId="0" borderId="46" xfId="2" quotePrefix="1" applyNumberFormat="1" applyFont="1" applyBorder="1" applyAlignment="1">
      <alignment horizontal="right" vertical="center"/>
    </xf>
    <xf numFmtId="41" fontId="18" fillId="0" borderId="15" xfId="2" quotePrefix="1" applyNumberFormat="1" applyFont="1" applyBorder="1" applyAlignment="1">
      <alignment horizontal="right" vertical="center"/>
    </xf>
    <xf numFmtId="41" fontId="18" fillId="0" borderId="43" xfId="2" quotePrefix="1" applyNumberFormat="1" applyFont="1" applyBorder="1" applyAlignment="1">
      <alignment horizontal="right" vertical="center"/>
    </xf>
    <xf numFmtId="41" fontId="18" fillId="0" borderId="45" xfId="2" quotePrefix="1" applyNumberFormat="1" applyFont="1" applyBorder="1" applyAlignment="1">
      <alignment horizontal="right" vertical="center"/>
    </xf>
    <xf numFmtId="41" fontId="18" fillId="0" borderId="50" xfId="2" quotePrefix="1" applyNumberFormat="1" applyFont="1" applyBorder="1" applyAlignment="1">
      <alignment horizontal="right" vertical="center"/>
    </xf>
    <xf numFmtId="41" fontId="18" fillId="0" borderId="49" xfId="2" quotePrefix="1" applyNumberFormat="1" applyFont="1" applyBorder="1" applyAlignment="1">
      <alignment horizontal="right" vertical="center"/>
    </xf>
    <xf numFmtId="41" fontId="18" fillId="0" borderId="47" xfId="2" quotePrefix="1" applyNumberFormat="1" applyFont="1" applyBorder="1" applyAlignment="1">
      <alignment horizontal="right" vertical="center"/>
    </xf>
    <xf numFmtId="41" fontId="18" fillId="0" borderId="18" xfId="2" quotePrefix="1" applyNumberFormat="1" applyFont="1" applyBorder="1" applyAlignment="1">
      <alignment horizontal="right" vertical="center"/>
    </xf>
    <xf numFmtId="178" fontId="7" fillId="0" borderId="0" xfId="2" applyNumberFormat="1" applyFont="1" applyAlignment="1">
      <alignment horizontal="right"/>
    </xf>
    <xf numFmtId="179" fontId="7" fillId="0" borderId="0" xfId="2" applyNumberFormat="1" applyFont="1" applyAlignment="1">
      <alignment horizontal="right"/>
    </xf>
    <xf numFmtId="181" fontId="7" fillId="0" borderId="0" xfId="2" applyNumberFormat="1" applyFont="1" applyAlignment="1">
      <alignment horizontal="right"/>
    </xf>
    <xf numFmtId="180" fontId="7" fillId="0" borderId="0" xfId="2" applyNumberFormat="1" applyFont="1" applyAlignment="1">
      <alignment horizontal="right"/>
    </xf>
    <xf numFmtId="0" fontId="21" fillId="0" borderId="0" xfId="4" applyFont="1">
      <alignment vertical="center"/>
    </xf>
    <xf numFmtId="0" fontId="23" fillId="0" borderId="0" xfId="4" applyFont="1">
      <alignment vertical="center"/>
    </xf>
    <xf numFmtId="0" fontId="24" fillId="0" borderId="25" xfId="4" applyFont="1" applyBorder="1" applyAlignment="1">
      <alignment horizontal="center" vertical="center"/>
    </xf>
    <xf numFmtId="0" fontId="24" fillId="0" borderId="25" xfId="4" applyFont="1" applyBorder="1">
      <alignment vertical="center"/>
    </xf>
    <xf numFmtId="0" fontId="25" fillId="0" borderId="25" xfId="4" applyFont="1" applyBorder="1">
      <alignment vertical="center"/>
    </xf>
    <xf numFmtId="0" fontId="24" fillId="0" borderId="25" xfId="5" applyFont="1" applyBorder="1" applyAlignment="1" applyProtection="1">
      <alignment vertical="center"/>
    </xf>
    <xf numFmtId="0" fontId="24" fillId="0" borderId="0" xfId="4" applyFont="1" applyAlignment="1">
      <alignment horizontal="center" vertical="center"/>
    </xf>
    <xf numFmtId="0" fontId="24" fillId="0" borderId="0" xfId="4" applyFont="1">
      <alignment vertical="center"/>
    </xf>
    <xf numFmtId="0" fontId="26" fillId="0" borderId="0" xfId="5" applyBorder="1" applyAlignment="1" applyProtection="1">
      <alignment horizontal="center"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center"/>
    </xf>
    <xf numFmtId="0" fontId="5" fillId="0" borderId="9" xfId="2" applyFont="1" applyBorder="1" applyAlignment="1">
      <alignment horizontal="distributed" vertical="center" justifyLastLine="1"/>
    </xf>
    <xf numFmtId="0" fontId="5" fillId="0" borderId="29" xfId="2" applyFont="1" applyBorder="1" applyAlignment="1">
      <alignment horizontal="distributed" vertical="center" justifyLastLine="1"/>
    </xf>
    <xf numFmtId="0" fontId="5" fillId="0" borderId="30" xfId="2" applyFont="1" applyBorder="1" applyAlignment="1">
      <alignment horizontal="distributed" vertical="center" justifyLastLine="1"/>
    </xf>
    <xf numFmtId="0" fontId="5" fillId="0" borderId="8" xfId="2" applyFont="1" applyBorder="1" applyAlignment="1">
      <alignment horizontal="distributed" vertical="center" justifyLastLine="1"/>
    </xf>
    <xf numFmtId="0" fontId="5" fillId="0" borderId="31" xfId="2" applyFont="1" applyBorder="1" applyAlignment="1">
      <alignment horizontal="distributed" vertical="center" justifyLastLine="1"/>
    </xf>
    <xf numFmtId="0" fontId="5" fillId="0" borderId="32" xfId="2" applyFont="1" applyBorder="1" applyAlignment="1">
      <alignment horizontal="distributed" vertical="center" justifyLastLine="1"/>
    </xf>
    <xf numFmtId="0" fontId="5" fillId="0" borderId="28" xfId="2" applyFont="1" applyBorder="1" applyAlignment="1">
      <alignment horizontal="distributed" vertical="center" justifyLastLine="1"/>
    </xf>
    <xf numFmtId="0" fontId="5" fillId="0" borderId="6" xfId="2" applyFont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justifyLastLine="1"/>
    </xf>
    <xf numFmtId="0" fontId="5" fillId="0" borderId="27" xfId="2" applyFont="1" applyBorder="1" applyAlignment="1">
      <alignment horizontal="distributed" vertical="center" justifyLastLine="1"/>
    </xf>
    <xf numFmtId="0" fontId="6" fillId="0" borderId="9" xfId="2" quotePrefix="1" applyFont="1" applyBorder="1" applyAlignment="1">
      <alignment vertical="center" wrapText="1"/>
    </xf>
    <xf numFmtId="0" fontId="6" fillId="0" borderId="29" xfId="2" quotePrefix="1" applyFont="1" applyBorder="1" applyAlignment="1">
      <alignment vertical="center" wrapText="1"/>
    </xf>
    <xf numFmtId="0" fontId="6" fillId="0" borderId="30" xfId="2" quotePrefix="1" applyFont="1" applyBorder="1" applyAlignment="1">
      <alignment vertical="center" wrapText="1"/>
    </xf>
    <xf numFmtId="176" fontId="5" fillId="0" borderId="25" xfId="2" applyNumberFormat="1" applyFont="1" applyBorder="1" applyAlignment="1">
      <alignment horizontal="distributed" vertical="center" justifyLastLine="1"/>
    </xf>
    <xf numFmtId="0" fontId="6" fillId="0" borderId="36" xfId="2" quotePrefix="1" applyFont="1" applyBorder="1" applyAlignment="1">
      <alignment vertical="center" wrapText="1"/>
    </xf>
    <xf numFmtId="0" fontId="6" fillId="0" borderId="1" xfId="2" quotePrefix="1" applyFont="1" applyBorder="1" applyAlignment="1">
      <alignment vertical="center" wrapText="1"/>
    </xf>
    <xf numFmtId="0" fontId="6" fillId="0" borderId="27" xfId="2" quotePrefix="1" applyFont="1" applyBorder="1" applyAlignment="1">
      <alignment vertical="center" wrapText="1"/>
    </xf>
    <xf numFmtId="0" fontId="5" fillId="0" borderId="9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179" fontId="5" fillId="0" borderId="33" xfId="2" applyNumberFormat="1" applyFont="1" applyBorder="1" applyAlignment="1">
      <alignment horizontal="distributed" vertical="center" justifyLastLine="1"/>
    </xf>
    <xf numFmtId="179" fontId="5" fillId="0" borderId="26" xfId="2" applyNumberFormat="1" applyFont="1" applyBorder="1" applyAlignment="1">
      <alignment horizontal="distributed" vertical="center" justifyLastLine="1"/>
    </xf>
    <xf numFmtId="178" fontId="5" fillId="0" borderId="25" xfId="2" applyNumberFormat="1" applyFont="1" applyBorder="1" applyAlignment="1">
      <alignment horizontal="distributed" vertical="center" justifyLastLine="1"/>
    </xf>
    <xf numFmtId="180" fontId="5" fillId="0" borderId="34" xfId="2" applyNumberFormat="1" applyFont="1" applyBorder="1" applyAlignment="1">
      <alignment horizontal="distributed" vertical="center" justifyLastLine="1"/>
    </xf>
    <xf numFmtId="180" fontId="5" fillId="0" borderId="26" xfId="2" applyNumberFormat="1" applyFont="1" applyBorder="1" applyAlignment="1">
      <alignment horizontal="distributed" vertical="center" justifyLastLine="1"/>
    </xf>
    <xf numFmtId="178" fontId="5" fillId="0" borderId="27" xfId="2" applyNumberFormat="1" applyFont="1" applyBorder="1" applyAlignment="1">
      <alignment horizontal="distributed" vertical="center" justifyLastLine="1"/>
    </xf>
    <xf numFmtId="0" fontId="6" fillId="0" borderId="3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27" xfId="2" applyFont="1" applyBorder="1" applyAlignment="1">
      <alignment vertical="center" wrapText="1"/>
    </xf>
    <xf numFmtId="0" fontId="5" fillId="0" borderId="9" xfId="2" applyFont="1" applyBorder="1" applyAlignment="1">
      <alignment horizontal="center" vertical="center" shrinkToFit="1"/>
    </xf>
    <xf numFmtId="0" fontId="5" fillId="0" borderId="29" xfId="2" applyFont="1" applyBorder="1" applyAlignment="1">
      <alignment horizontal="center" vertical="center" shrinkToFit="1"/>
    </xf>
    <xf numFmtId="0" fontId="5" fillId="0" borderId="30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shrinkToFit="1"/>
    </xf>
    <xf numFmtId="0" fontId="5" fillId="0" borderId="31" xfId="2" applyFont="1" applyBorder="1" applyAlignment="1">
      <alignment horizontal="center" vertical="center" shrinkToFit="1"/>
    </xf>
    <xf numFmtId="0" fontId="5" fillId="0" borderId="32" xfId="2" applyFont="1" applyBorder="1" applyAlignment="1">
      <alignment horizontal="center" vertical="center" shrinkToFit="1"/>
    </xf>
    <xf numFmtId="179" fontId="5" fillId="0" borderId="36" xfId="2" applyNumberFormat="1" applyFont="1" applyBorder="1" applyAlignment="1">
      <alignment horizontal="distributed" vertical="center" justifyLastLine="1"/>
    </xf>
    <xf numFmtId="179" fontId="5" fillId="0" borderId="27" xfId="2" applyNumberFormat="1" applyFont="1" applyBorder="1" applyAlignment="1">
      <alignment horizontal="distributed" vertical="center" justifyLastLine="1"/>
    </xf>
    <xf numFmtId="181" fontId="5" fillId="0" borderId="36" xfId="2" applyNumberFormat="1" applyFont="1" applyBorder="1" applyAlignment="1">
      <alignment horizontal="distributed" vertical="center" justifyLastLine="1"/>
    </xf>
    <xf numFmtId="181" fontId="5" fillId="0" borderId="27" xfId="2" applyNumberFormat="1" applyFont="1" applyBorder="1" applyAlignment="1">
      <alignment horizontal="distributed" vertical="center" justifyLastLine="1"/>
    </xf>
    <xf numFmtId="176" fontId="5" fillId="0" borderId="36" xfId="2" applyNumberFormat="1" applyFont="1" applyBorder="1" applyAlignment="1">
      <alignment horizontal="center" vertical="center" shrinkToFit="1"/>
    </xf>
    <xf numFmtId="176" fontId="5" fillId="0" borderId="27" xfId="2" applyNumberFormat="1" applyFont="1" applyBorder="1" applyAlignment="1">
      <alignment horizontal="center" vertical="center" shrinkToFit="1"/>
    </xf>
    <xf numFmtId="178" fontId="5" fillId="0" borderId="36" xfId="2" applyNumberFormat="1" applyFont="1" applyBorder="1" applyAlignment="1">
      <alignment horizontal="distributed" vertical="center" justifyLastLine="1"/>
    </xf>
    <xf numFmtId="180" fontId="5" fillId="0" borderId="36" xfId="2" applyNumberFormat="1" applyFont="1" applyBorder="1" applyAlignment="1">
      <alignment horizontal="center" vertical="center" shrinkToFit="1"/>
    </xf>
    <xf numFmtId="180" fontId="5" fillId="0" borderId="27" xfId="2" applyNumberFormat="1" applyFont="1" applyBorder="1" applyAlignment="1">
      <alignment horizontal="center" vertical="center" shrinkToFit="1"/>
    </xf>
    <xf numFmtId="178" fontId="5" fillId="0" borderId="0" xfId="2" applyNumberFormat="1" applyFont="1" applyAlignment="1">
      <alignment horizontal="distributed" vertical="center" justifyLastLine="1"/>
    </xf>
    <xf numFmtId="176" fontId="5" fillId="0" borderId="0" xfId="2" applyNumberFormat="1" applyFont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7" fontId="5" fillId="0" borderId="9" xfId="2" quotePrefix="1" applyNumberFormat="1" applyFont="1" applyBorder="1" applyAlignment="1">
      <alignment horizontal="center" vertical="center"/>
    </xf>
    <xf numFmtId="177" fontId="5" fillId="0" borderId="30" xfId="2" quotePrefix="1" applyNumberFormat="1" applyFont="1" applyBorder="1" applyAlignment="1">
      <alignment horizontal="center" vertical="center"/>
    </xf>
    <xf numFmtId="177" fontId="5" fillId="0" borderId="8" xfId="2" quotePrefix="1" applyNumberFormat="1" applyFont="1" applyBorder="1" applyAlignment="1">
      <alignment horizontal="center" vertical="center"/>
    </xf>
    <xf numFmtId="177" fontId="5" fillId="0" borderId="32" xfId="2" quotePrefix="1" applyNumberFormat="1" applyFont="1" applyBorder="1" applyAlignment="1">
      <alignment horizontal="center" vertical="center"/>
    </xf>
    <xf numFmtId="177" fontId="5" fillId="0" borderId="29" xfId="2" quotePrefix="1" applyNumberFormat="1" applyFont="1" applyBorder="1" applyAlignment="1">
      <alignment horizontal="center" vertical="center"/>
    </xf>
    <xf numFmtId="177" fontId="5" fillId="0" borderId="31" xfId="2" quotePrefix="1" applyNumberFormat="1" applyFont="1" applyBorder="1" applyAlignment="1">
      <alignment horizontal="center" vertical="center"/>
    </xf>
    <xf numFmtId="177" fontId="5" fillId="0" borderId="36" xfId="2" quotePrefix="1" applyNumberFormat="1" applyFont="1" applyBorder="1" applyAlignment="1">
      <alignment horizontal="center" vertical="center"/>
    </xf>
    <xf numFmtId="177" fontId="5" fillId="0" borderId="27" xfId="2" quotePrefix="1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55" xfId="2" applyFont="1" applyBorder="1" applyAlignment="1">
      <alignment horizontal="center" vertical="center" shrinkToFit="1"/>
    </xf>
    <xf numFmtId="179" fontId="5" fillId="0" borderId="9" xfId="2" applyNumberFormat="1" applyFont="1" applyBorder="1" applyAlignment="1">
      <alignment horizontal="center" vertical="center" justifyLastLine="1"/>
    </xf>
    <xf numFmtId="179" fontId="5" fillId="0" borderId="30" xfId="2" applyNumberFormat="1" applyFont="1" applyBorder="1" applyAlignment="1">
      <alignment horizontal="center" vertical="center" justifyLastLine="1"/>
    </xf>
    <xf numFmtId="179" fontId="5" fillId="0" borderId="8" xfId="2" applyNumberFormat="1" applyFont="1" applyBorder="1" applyAlignment="1">
      <alignment horizontal="center" vertical="center" justifyLastLine="1"/>
    </xf>
    <xf numFmtId="179" fontId="5" fillId="0" borderId="32" xfId="2" applyNumberFormat="1" applyFont="1" applyBorder="1" applyAlignment="1">
      <alignment horizontal="center" vertical="center" justifyLastLine="1"/>
    </xf>
    <xf numFmtId="181" fontId="5" fillId="0" borderId="0" xfId="2" applyNumberFormat="1" applyFont="1" applyAlignment="1">
      <alignment horizontal="center" vertical="center" justifyLastLine="1"/>
    </xf>
    <xf numFmtId="181" fontId="5" fillId="0" borderId="31" xfId="2" applyNumberFormat="1" applyFont="1" applyBorder="1" applyAlignment="1">
      <alignment horizontal="center" vertical="center" justifyLastLine="1"/>
    </xf>
    <xf numFmtId="0" fontId="6" fillId="0" borderId="9" xfId="2" applyFont="1" applyBorder="1" applyAlignment="1">
      <alignment vertical="center" wrapText="1"/>
    </xf>
    <xf numFmtId="0" fontId="6" fillId="0" borderId="29" xfId="2" applyFont="1" applyBorder="1" applyAlignment="1">
      <alignment vertical="center" wrapText="1"/>
    </xf>
    <xf numFmtId="0" fontId="6" fillId="0" borderId="30" xfId="2" applyFont="1" applyBorder="1" applyAlignment="1">
      <alignment vertical="center" wrapText="1"/>
    </xf>
    <xf numFmtId="181" fontId="5" fillId="0" borderId="29" xfId="2" applyNumberFormat="1" applyFont="1" applyBorder="1" applyAlignment="1">
      <alignment horizontal="center" vertical="center" justifyLastLine="1"/>
    </xf>
    <xf numFmtId="180" fontId="5" fillId="0" borderId="9" xfId="2" applyNumberFormat="1" applyFont="1" applyBorder="1" applyAlignment="1">
      <alignment horizontal="center" vertical="center" shrinkToFit="1"/>
    </xf>
    <xf numFmtId="180" fontId="5" fillId="0" borderId="30" xfId="2" applyNumberFormat="1" applyFont="1" applyBorder="1" applyAlignment="1">
      <alignment horizontal="center" vertical="center" shrinkToFit="1"/>
    </xf>
    <xf numFmtId="180" fontId="5" fillId="0" borderId="8" xfId="2" applyNumberFormat="1" applyFont="1" applyBorder="1" applyAlignment="1">
      <alignment horizontal="center" vertical="center" shrinkToFit="1"/>
    </xf>
    <xf numFmtId="180" fontId="5" fillId="0" borderId="32" xfId="2" applyNumberFormat="1" applyFont="1" applyBorder="1" applyAlignment="1">
      <alignment horizontal="center" vertical="center" shrinkToFit="1"/>
    </xf>
    <xf numFmtId="176" fontId="5" fillId="0" borderId="34" xfId="2" applyNumberFormat="1" applyFont="1" applyBorder="1" applyAlignment="1">
      <alignment horizontal="distributed" vertical="center" justifyLastLine="1"/>
    </xf>
    <xf numFmtId="176" fontId="5" fillId="0" borderId="26" xfId="2" applyNumberFormat="1" applyFont="1" applyBorder="1" applyAlignment="1">
      <alignment horizontal="distributed" vertical="center" justifyLastLine="1"/>
    </xf>
    <xf numFmtId="178" fontId="5" fillId="0" borderId="34" xfId="2" applyNumberFormat="1" applyFont="1" applyBorder="1" applyAlignment="1">
      <alignment horizontal="distributed" vertical="center" justifyLastLine="1"/>
    </xf>
    <xf numFmtId="178" fontId="5" fillId="0" borderId="26" xfId="2" applyNumberFormat="1" applyFont="1" applyBorder="1" applyAlignment="1">
      <alignment horizontal="distributed" vertical="center" justifyLastLine="1"/>
    </xf>
    <xf numFmtId="180" fontId="5" fillId="0" borderId="34" xfId="2" applyNumberFormat="1" applyFont="1" applyBorder="1" applyAlignment="1">
      <alignment horizontal="center" vertical="center" justifyLastLine="1"/>
    </xf>
    <xf numFmtId="180" fontId="5" fillId="0" borderId="26" xfId="2" applyNumberFormat="1" applyFont="1" applyBorder="1" applyAlignment="1">
      <alignment horizontal="center" vertical="center" justifyLastLine="1"/>
    </xf>
    <xf numFmtId="176" fontId="5" fillId="0" borderId="36" xfId="2" applyNumberFormat="1" applyFont="1" applyBorder="1" applyAlignment="1">
      <alignment horizontal="center" vertical="center" justifyLastLine="1"/>
    </xf>
    <xf numFmtId="176" fontId="5" fillId="0" borderId="27" xfId="2" applyNumberFormat="1" applyFont="1" applyBorder="1" applyAlignment="1">
      <alignment horizontal="center" vertical="center" justifyLastLine="1"/>
    </xf>
    <xf numFmtId="0" fontId="7" fillId="0" borderId="3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5" fillId="0" borderId="65" xfId="2" applyFont="1" applyBorder="1" applyAlignment="1">
      <alignment horizontal="left" vertical="center" shrinkToFit="1"/>
    </xf>
    <xf numFmtId="0" fontId="5" fillId="0" borderId="63" xfId="2" applyFont="1" applyBorder="1" applyAlignment="1">
      <alignment horizontal="left" vertical="center" shrinkToFit="1"/>
    </xf>
    <xf numFmtId="178" fontId="5" fillId="0" borderId="34" xfId="2" applyNumberFormat="1" applyFont="1" applyBorder="1" applyAlignment="1">
      <alignment horizontal="center" vertical="center" justifyLastLine="1"/>
    </xf>
    <xf numFmtId="178" fontId="5" fillId="0" borderId="26" xfId="2" applyNumberFormat="1" applyFont="1" applyBorder="1" applyAlignment="1">
      <alignment horizontal="center" vertical="center" justifyLastLine="1"/>
    </xf>
    <xf numFmtId="178" fontId="5" fillId="0" borderId="25" xfId="2" applyNumberFormat="1" applyFont="1" applyBorder="1" applyAlignment="1">
      <alignment horizontal="center" vertical="center" justifyLastLine="1"/>
    </xf>
    <xf numFmtId="178" fontId="5" fillId="0" borderId="27" xfId="2" applyNumberFormat="1" applyFont="1" applyBorder="1" applyAlignment="1">
      <alignment horizontal="center" vertical="center" justifyLastLine="1"/>
    </xf>
    <xf numFmtId="178" fontId="5" fillId="0" borderId="36" xfId="2" applyNumberFormat="1" applyFont="1" applyBorder="1" applyAlignment="1">
      <alignment horizontal="center" vertical="center" justifyLastLine="1"/>
    </xf>
    <xf numFmtId="0" fontId="5" fillId="0" borderId="9" xfId="2" applyFont="1" applyBorder="1" applyAlignment="1">
      <alignment horizontal="center" vertical="center" justifyLastLine="1"/>
    </xf>
    <xf numFmtId="0" fontId="5" fillId="0" borderId="29" xfId="2" applyFont="1" applyBorder="1" applyAlignment="1">
      <alignment horizontal="center" vertical="center" justifyLastLine="1"/>
    </xf>
    <xf numFmtId="0" fontId="5" fillId="0" borderId="30" xfId="2" applyFont="1" applyBorder="1" applyAlignment="1">
      <alignment horizontal="center" vertical="center" justifyLastLine="1"/>
    </xf>
    <xf numFmtId="0" fontId="5" fillId="0" borderId="8" xfId="2" applyFont="1" applyBorder="1" applyAlignment="1">
      <alignment horizontal="center" vertical="center" justifyLastLine="1"/>
    </xf>
    <xf numFmtId="0" fontId="5" fillId="0" borderId="31" xfId="2" applyFont="1" applyBorder="1" applyAlignment="1">
      <alignment horizontal="center" vertical="center" justifyLastLine="1"/>
    </xf>
    <xf numFmtId="0" fontId="5" fillId="0" borderId="32" xfId="2" applyFont="1" applyBorder="1" applyAlignment="1">
      <alignment horizontal="center" vertical="center" justifyLastLine="1"/>
    </xf>
    <xf numFmtId="179" fontId="5" fillId="0" borderId="36" xfId="2" applyNumberFormat="1" applyFont="1" applyBorder="1" applyAlignment="1">
      <alignment horizontal="center" vertical="center" justifyLastLine="1"/>
    </xf>
    <xf numFmtId="179" fontId="5" fillId="0" borderId="27" xfId="2" applyNumberFormat="1" applyFont="1" applyBorder="1" applyAlignment="1">
      <alignment horizontal="center" vertical="center" justifyLastLine="1"/>
    </xf>
    <xf numFmtId="180" fontId="5" fillId="0" borderId="36" xfId="2" applyNumberFormat="1" applyFont="1" applyBorder="1" applyAlignment="1">
      <alignment horizontal="center" vertical="center" justifyLastLine="1"/>
    </xf>
    <xf numFmtId="180" fontId="5" fillId="0" borderId="27" xfId="2" applyNumberFormat="1" applyFont="1" applyBorder="1" applyAlignment="1">
      <alignment horizontal="center" vertical="center" justifyLastLine="1"/>
    </xf>
    <xf numFmtId="0" fontId="5" fillId="0" borderId="25" xfId="2" applyFont="1" applyBorder="1" applyAlignment="1">
      <alignment horizontal="center" vertical="center" justifyLastLine="1"/>
    </xf>
    <xf numFmtId="176" fontId="5" fillId="0" borderId="1" xfId="2" applyNumberFormat="1" applyFont="1" applyBorder="1" applyAlignment="1">
      <alignment horizontal="center" vertical="center" justifyLastLine="1"/>
    </xf>
    <xf numFmtId="0" fontId="5" fillId="0" borderId="17" xfId="2" applyFont="1" applyBorder="1" applyAlignment="1">
      <alignment horizontal="left" vertical="center" shrinkToFit="1"/>
    </xf>
    <xf numFmtId="0" fontId="5" fillId="0" borderId="47" xfId="2" applyFont="1" applyBorder="1" applyAlignment="1">
      <alignment horizontal="left" vertical="center" shrinkToFit="1"/>
    </xf>
    <xf numFmtId="0" fontId="18" fillId="0" borderId="65" xfId="2" applyFont="1" applyBorder="1" applyAlignment="1">
      <alignment horizontal="left" vertical="center" shrinkToFit="1"/>
    </xf>
    <xf numFmtId="0" fontId="18" fillId="0" borderId="63" xfId="2" applyFont="1" applyBorder="1" applyAlignment="1">
      <alignment horizontal="left" vertical="center" shrinkToFit="1"/>
    </xf>
    <xf numFmtId="0" fontId="18" fillId="0" borderId="14" xfId="2" applyFont="1" applyBorder="1" applyAlignment="1">
      <alignment horizontal="left" vertical="center" shrinkToFit="1"/>
    </xf>
    <xf numFmtId="0" fontId="18" fillId="0" borderId="43" xfId="2" applyFont="1" applyBorder="1" applyAlignment="1">
      <alignment horizontal="left" vertical="center" shrinkToFit="1"/>
    </xf>
    <xf numFmtId="0" fontId="18" fillId="0" borderId="17" xfId="2" applyFont="1" applyBorder="1" applyAlignment="1">
      <alignment horizontal="left" vertical="center" shrinkToFit="1"/>
    </xf>
    <xf numFmtId="0" fontId="18" fillId="0" borderId="47" xfId="2" applyFont="1" applyBorder="1" applyAlignment="1">
      <alignment horizontal="left" vertical="center" shrinkToFit="1"/>
    </xf>
    <xf numFmtId="0" fontId="27" fillId="0" borderId="25" xfId="3" applyFont="1" applyFill="1" applyBorder="1" applyAlignment="1">
      <alignment horizontal="center" vertical="center"/>
    </xf>
  </cellXfs>
  <cellStyles count="6">
    <cellStyle name="ハイパーリンク" xfId="3" builtinId="8"/>
    <cellStyle name="ハイパーリンク 2" xfId="5" xr:uid="{ECBA5C21-8396-4221-86AF-0E80CCF2B1B7}"/>
    <cellStyle name="標準" xfId="0" builtinId="0"/>
    <cellStyle name="標準 2" xfId="1" xr:uid="{00000000-0005-0000-0000-000001000000}"/>
    <cellStyle name="標準 2 2" xfId="2" xr:uid="{00000000-0005-0000-0000-000002000000}"/>
    <cellStyle name="標準 3" xfId="4" xr:uid="{F9628143-99E7-47CB-BFE9-8DEB58BFB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B946-3635-4BFA-955F-502F93A41120}">
  <dimension ref="A1:D15"/>
  <sheetViews>
    <sheetView tabSelected="1" workbookViewId="0"/>
  </sheetViews>
  <sheetFormatPr defaultRowHeight="18.75" x14ac:dyDescent="0.15"/>
  <cols>
    <col min="1" max="1" width="9.140625" style="404"/>
    <col min="2" max="2" width="4.85546875" style="404" customWidth="1"/>
    <col min="3" max="3" width="46.42578125" style="404" customWidth="1"/>
    <col min="4" max="4" width="12.140625" style="404" customWidth="1"/>
    <col min="5" max="16384" width="9.140625" style="404"/>
  </cols>
  <sheetData>
    <row r="1" spans="1:4" ht="21" x14ac:dyDescent="0.15">
      <c r="A1" s="403" t="s">
        <v>291</v>
      </c>
      <c r="B1" s="403"/>
      <c r="C1" s="403"/>
    </row>
    <row r="2" spans="1:4" ht="21" x14ac:dyDescent="0.15">
      <c r="A2" s="403" t="s">
        <v>282</v>
      </c>
      <c r="B2" s="403"/>
      <c r="C2" s="403"/>
    </row>
    <row r="4" spans="1:4" x14ac:dyDescent="0.15">
      <c r="A4" s="405" t="s">
        <v>283</v>
      </c>
      <c r="B4" s="406" t="s">
        <v>284</v>
      </c>
      <c r="C4" s="407"/>
      <c r="D4" s="534" t="s">
        <v>283</v>
      </c>
    </row>
    <row r="5" spans="1:4" x14ac:dyDescent="0.15">
      <c r="A5" s="405" t="s">
        <v>285</v>
      </c>
      <c r="B5" s="406" t="s">
        <v>286</v>
      </c>
      <c r="C5" s="407"/>
      <c r="D5" s="534" t="s">
        <v>285</v>
      </c>
    </row>
    <row r="6" spans="1:4" x14ac:dyDescent="0.15">
      <c r="A6" s="405" t="s">
        <v>287</v>
      </c>
      <c r="B6" s="406" t="s">
        <v>288</v>
      </c>
      <c r="C6" s="407"/>
      <c r="D6" s="534" t="s">
        <v>287</v>
      </c>
    </row>
    <row r="7" spans="1:4" x14ac:dyDescent="0.15">
      <c r="A7" s="405" t="s">
        <v>289</v>
      </c>
      <c r="B7" s="408" t="s">
        <v>290</v>
      </c>
      <c r="C7" s="407"/>
      <c r="D7" s="534" t="s">
        <v>289</v>
      </c>
    </row>
    <row r="8" spans="1:4" x14ac:dyDescent="0.15">
      <c r="A8" s="409"/>
      <c r="B8" s="410"/>
      <c r="C8" s="410"/>
      <c r="D8" s="411"/>
    </row>
    <row r="9" spans="1:4" x14ac:dyDescent="0.15">
      <c r="A9" s="409"/>
      <c r="B9" s="410"/>
      <c r="C9" s="410"/>
      <c r="D9" s="411"/>
    </row>
    <row r="10" spans="1:4" x14ac:dyDescent="0.15">
      <c r="A10" s="409"/>
      <c r="B10" s="410"/>
      <c r="C10" s="412"/>
      <c r="D10" s="411"/>
    </row>
    <row r="11" spans="1:4" x14ac:dyDescent="0.15">
      <c r="A11" s="409"/>
      <c r="B11" s="410"/>
      <c r="C11" s="410"/>
      <c r="D11" s="411"/>
    </row>
    <row r="12" spans="1:4" x14ac:dyDescent="0.15">
      <c r="A12" s="409"/>
      <c r="B12" s="410"/>
      <c r="C12" s="410"/>
      <c r="D12" s="411"/>
    </row>
    <row r="13" spans="1:4" x14ac:dyDescent="0.15">
      <c r="A13" s="409"/>
      <c r="B13" s="410"/>
      <c r="C13" s="410"/>
      <c r="D13" s="411"/>
    </row>
    <row r="14" spans="1:4" x14ac:dyDescent="0.15">
      <c r="A14" s="413"/>
      <c r="B14" s="410"/>
      <c r="C14" s="410"/>
      <c r="D14" s="411"/>
    </row>
    <row r="15" spans="1:4" x14ac:dyDescent="0.15">
      <c r="A15" s="413"/>
      <c r="B15" s="410"/>
      <c r="C15" s="410"/>
      <c r="D15" s="411"/>
    </row>
  </sheetData>
  <phoneticPr fontId="3"/>
  <hyperlinks>
    <hyperlink ref="D4" location="'C-1'!A1" display="C-1" xr:uid="{3F86C47A-DF34-4F73-AB5E-AFEE582C083E}"/>
    <hyperlink ref="D5" location="'C-2'!A1" display="C-2" xr:uid="{AB8C1811-A1D6-452B-BBD9-F46F6E74DE81}"/>
    <hyperlink ref="D6" location="'C-3'!A1" display="C-3" xr:uid="{70B74FFD-021D-4EEC-99AE-E5E195B764A0}"/>
    <hyperlink ref="D7" location="'C-4'!A1" display="C-4" xr:uid="{5561E76F-C0A3-4E2E-B372-86E6730C430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8"/>
  <sheetViews>
    <sheetView showGridLines="0" zoomScaleNormal="100" zoomScaleSheetLayoutView="100" workbookViewId="0"/>
  </sheetViews>
  <sheetFormatPr defaultColWidth="9.140625" defaultRowHeight="12" x14ac:dyDescent="0.15"/>
  <cols>
    <col min="1" max="1" width="1.7109375" style="4" customWidth="1"/>
    <col min="2" max="2" width="3.7109375" style="4" customWidth="1"/>
    <col min="3" max="3" width="3.28515625" style="3" bestFit="1" customWidth="1"/>
    <col min="4" max="4" width="0.85546875" style="3" customWidth="1"/>
    <col min="5" max="5" width="29.7109375" style="4" bestFit="1" customWidth="1"/>
    <col min="6" max="6" width="0.85546875" style="4" customWidth="1"/>
    <col min="7" max="10" width="14.28515625" style="4" customWidth="1"/>
    <col min="11" max="16384" width="9.140625" style="4"/>
  </cols>
  <sheetData>
    <row r="1" spans="1:10" ht="30" customHeight="1" x14ac:dyDescent="0.15">
      <c r="A1" s="1" t="s">
        <v>4</v>
      </c>
      <c r="B1" s="2"/>
    </row>
    <row r="2" spans="1:10" ht="7.5" customHeight="1" x14ac:dyDescent="0.15">
      <c r="A2" s="2"/>
      <c r="B2" s="5"/>
    </row>
    <row r="3" spans="1:10" ht="22.5" customHeight="1" x14ac:dyDescent="0.15">
      <c r="A3" s="2"/>
      <c r="B3" s="5"/>
    </row>
    <row r="4" spans="1:10" ht="15" customHeight="1" x14ac:dyDescent="0.15">
      <c r="B4" s="414" t="s">
        <v>30</v>
      </c>
      <c r="C4" s="415"/>
      <c r="D4" s="415"/>
      <c r="E4" s="415"/>
      <c r="F4" s="416"/>
      <c r="G4" s="420" t="s">
        <v>0</v>
      </c>
      <c r="H4" s="414" t="s">
        <v>25</v>
      </c>
      <c r="I4" s="422"/>
      <c r="J4" s="423"/>
    </row>
    <row r="5" spans="1:10" ht="15" customHeight="1" x14ac:dyDescent="0.15">
      <c r="B5" s="417"/>
      <c r="C5" s="418"/>
      <c r="D5" s="418"/>
      <c r="E5" s="418"/>
      <c r="F5" s="419"/>
      <c r="G5" s="421"/>
      <c r="H5" s="6" t="s">
        <v>3</v>
      </c>
      <c r="I5" s="7" t="s">
        <v>1</v>
      </c>
      <c r="J5" s="8" t="s">
        <v>2</v>
      </c>
    </row>
    <row r="6" spans="1:10" ht="15" hidden="1" customHeight="1" x14ac:dyDescent="0.15">
      <c r="B6" s="9" t="s">
        <v>23</v>
      </c>
      <c r="C6" s="10"/>
      <c r="D6" s="10"/>
      <c r="E6" s="10"/>
      <c r="F6" s="10"/>
      <c r="G6" s="11">
        <v>4934</v>
      </c>
      <c r="H6" s="11">
        <v>38267</v>
      </c>
      <c r="I6" s="12">
        <v>20916</v>
      </c>
      <c r="J6" s="13">
        <v>17351</v>
      </c>
    </row>
    <row r="7" spans="1:10" s="14" customFormat="1" ht="13.5" hidden="1" customHeight="1" x14ac:dyDescent="0.15">
      <c r="B7" s="15"/>
      <c r="C7" s="16" t="s">
        <v>14</v>
      </c>
      <c r="D7" s="17"/>
      <c r="E7" s="18" t="s">
        <v>5</v>
      </c>
      <c r="F7" s="18"/>
      <c r="G7" s="19">
        <v>9</v>
      </c>
      <c r="H7" s="19">
        <v>123</v>
      </c>
      <c r="I7" s="20">
        <v>59</v>
      </c>
      <c r="J7" s="21">
        <v>64</v>
      </c>
    </row>
    <row r="8" spans="1:10" s="14" customFormat="1" ht="13.5" hidden="1" customHeight="1" x14ac:dyDescent="0.15">
      <c r="B8" s="22"/>
      <c r="C8" s="23" t="s">
        <v>15</v>
      </c>
      <c r="D8" s="24"/>
      <c r="E8" s="25" t="s">
        <v>6</v>
      </c>
      <c r="F8" s="25"/>
      <c r="G8" s="26">
        <v>0</v>
      </c>
      <c r="H8" s="26">
        <v>0</v>
      </c>
      <c r="I8" s="27">
        <v>0</v>
      </c>
      <c r="J8" s="28">
        <v>0</v>
      </c>
    </row>
    <row r="9" spans="1:10" s="14" customFormat="1" ht="13.5" hidden="1" customHeight="1" x14ac:dyDescent="0.15">
      <c r="B9" s="22"/>
      <c r="C9" s="23" t="s">
        <v>27</v>
      </c>
      <c r="D9" s="24"/>
      <c r="E9" s="25" t="s">
        <v>7</v>
      </c>
      <c r="F9" s="25"/>
      <c r="G9" s="26">
        <v>0</v>
      </c>
      <c r="H9" s="26">
        <v>0</v>
      </c>
      <c r="I9" s="27">
        <v>0</v>
      </c>
      <c r="J9" s="28">
        <v>0</v>
      </c>
    </row>
    <row r="10" spans="1:10" s="14" customFormat="1" ht="13.5" hidden="1" customHeight="1" x14ac:dyDescent="0.15">
      <c r="B10" s="22"/>
      <c r="C10" s="23" t="s">
        <v>26</v>
      </c>
      <c r="D10" s="24"/>
      <c r="E10" s="25" t="s">
        <v>24</v>
      </c>
      <c r="F10" s="25"/>
      <c r="G10" s="26">
        <v>3</v>
      </c>
      <c r="H10" s="26">
        <v>69</v>
      </c>
      <c r="I10" s="27">
        <v>61</v>
      </c>
      <c r="J10" s="28">
        <v>8</v>
      </c>
    </row>
    <row r="11" spans="1:10" s="14" customFormat="1" ht="13.5" hidden="1" customHeight="1" x14ac:dyDescent="0.15">
      <c r="B11" s="22"/>
      <c r="C11" s="23" t="s">
        <v>16</v>
      </c>
      <c r="D11" s="24"/>
      <c r="E11" s="25" t="s">
        <v>8</v>
      </c>
      <c r="F11" s="25"/>
      <c r="G11" s="26">
        <v>606</v>
      </c>
      <c r="H11" s="26">
        <v>3854</v>
      </c>
      <c r="I11" s="27">
        <v>3132</v>
      </c>
      <c r="J11" s="28">
        <v>722</v>
      </c>
    </row>
    <row r="12" spans="1:10" s="14" customFormat="1" ht="13.5" hidden="1" customHeight="1" x14ac:dyDescent="0.15">
      <c r="B12" s="22"/>
      <c r="C12" s="23" t="s">
        <v>28</v>
      </c>
      <c r="D12" s="24"/>
      <c r="E12" s="25" t="s">
        <v>9</v>
      </c>
      <c r="F12" s="25"/>
      <c r="G12" s="26">
        <v>1172</v>
      </c>
      <c r="H12" s="26">
        <v>13908</v>
      </c>
      <c r="I12" s="27">
        <v>7734</v>
      </c>
      <c r="J12" s="28">
        <v>6174</v>
      </c>
    </row>
    <row r="13" spans="1:10" s="14" customFormat="1" ht="13.5" hidden="1" customHeight="1" x14ac:dyDescent="0.15">
      <c r="B13" s="22"/>
      <c r="C13" s="23" t="s">
        <v>17</v>
      </c>
      <c r="D13" s="24"/>
      <c r="E13" s="25" t="s">
        <v>31</v>
      </c>
      <c r="F13" s="25"/>
      <c r="G13" s="26">
        <v>15</v>
      </c>
      <c r="H13" s="26">
        <v>309</v>
      </c>
      <c r="I13" s="27">
        <v>282</v>
      </c>
      <c r="J13" s="28">
        <v>27</v>
      </c>
    </row>
    <row r="14" spans="1:10" s="14" customFormat="1" ht="13.5" hidden="1" customHeight="1" x14ac:dyDescent="0.15">
      <c r="B14" s="22"/>
      <c r="C14" s="23" t="s">
        <v>18</v>
      </c>
      <c r="D14" s="24"/>
      <c r="E14" s="25" t="s">
        <v>10</v>
      </c>
      <c r="F14" s="25"/>
      <c r="G14" s="26">
        <v>131</v>
      </c>
      <c r="H14" s="26">
        <v>1823</v>
      </c>
      <c r="I14" s="27">
        <v>1375</v>
      </c>
      <c r="J14" s="28">
        <v>448</v>
      </c>
    </row>
    <row r="15" spans="1:10" s="14" customFormat="1" ht="13.5" hidden="1" customHeight="1" x14ac:dyDescent="0.15">
      <c r="B15" s="22"/>
      <c r="C15" s="23" t="s">
        <v>19</v>
      </c>
      <c r="D15" s="24"/>
      <c r="E15" s="25" t="s">
        <v>32</v>
      </c>
      <c r="F15" s="25"/>
      <c r="G15" s="26">
        <v>1673</v>
      </c>
      <c r="H15" s="26">
        <v>8373</v>
      </c>
      <c r="I15" s="27">
        <v>3847</v>
      </c>
      <c r="J15" s="28">
        <v>4526</v>
      </c>
    </row>
    <row r="16" spans="1:10" s="14" customFormat="1" ht="13.5" hidden="1" customHeight="1" x14ac:dyDescent="0.15">
      <c r="B16" s="22"/>
      <c r="C16" s="23" t="s">
        <v>29</v>
      </c>
      <c r="D16" s="24"/>
      <c r="E16" s="25" t="s">
        <v>33</v>
      </c>
      <c r="F16" s="25"/>
      <c r="G16" s="26">
        <v>62</v>
      </c>
      <c r="H16" s="26">
        <v>634</v>
      </c>
      <c r="I16" s="27">
        <v>289</v>
      </c>
      <c r="J16" s="28">
        <v>345</v>
      </c>
    </row>
    <row r="17" spans="2:10" s="14" customFormat="1" ht="13.5" hidden="1" customHeight="1" x14ac:dyDescent="0.15">
      <c r="B17" s="22"/>
      <c r="C17" s="23" t="s">
        <v>20</v>
      </c>
      <c r="D17" s="24"/>
      <c r="E17" s="25" t="s">
        <v>11</v>
      </c>
      <c r="F17" s="25"/>
      <c r="G17" s="26">
        <v>44</v>
      </c>
      <c r="H17" s="26">
        <v>132</v>
      </c>
      <c r="I17" s="27">
        <v>80</v>
      </c>
      <c r="J17" s="28">
        <v>52</v>
      </c>
    </row>
    <row r="18" spans="2:10" s="14" customFormat="1" ht="13.5" hidden="1" customHeight="1" x14ac:dyDescent="0.15">
      <c r="B18" s="22"/>
      <c r="C18" s="23" t="s">
        <v>21</v>
      </c>
      <c r="D18" s="24"/>
      <c r="E18" s="25" t="s">
        <v>12</v>
      </c>
      <c r="F18" s="25"/>
      <c r="G18" s="26">
        <v>1173</v>
      </c>
      <c r="H18" s="26">
        <v>8071</v>
      </c>
      <c r="I18" s="27">
        <v>3277</v>
      </c>
      <c r="J18" s="28">
        <v>4794</v>
      </c>
    </row>
    <row r="19" spans="2:10" s="14" customFormat="1" ht="13.5" hidden="1" customHeight="1" x14ac:dyDescent="0.15">
      <c r="B19" s="29"/>
      <c r="C19" s="30" t="s">
        <v>22</v>
      </c>
      <c r="D19" s="31"/>
      <c r="E19" s="32" t="s">
        <v>13</v>
      </c>
      <c r="F19" s="32"/>
      <c r="G19" s="33">
        <v>46</v>
      </c>
      <c r="H19" s="33">
        <v>971</v>
      </c>
      <c r="I19" s="34">
        <v>780</v>
      </c>
      <c r="J19" s="35">
        <v>191</v>
      </c>
    </row>
    <row r="20" spans="2:10" s="14" customFormat="1" ht="22.5" customHeight="1" x14ac:dyDescent="0.15">
      <c r="B20" s="9" t="s">
        <v>67</v>
      </c>
      <c r="C20" s="10"/>
      <c r="D20" s="10"/>
      <c r="E20" s="10"/>
      <c r="F20" s="10"/>
      <c r="G20" s="11">
        <v>4435</v>
      </c>
      <c r="H20" s="11">
        <v>35239</v>
      </c>
      <c r="I20" s="12">
        <v>19620</v>
      </c>
      <c r="J20" s="13">
        <v>15619</v>
      </c>
    </row>
    <row r="21" spans="2:10" s="14" customFormat="1" ht="16.5" hidden="1" customHeight="1" x14ac:dyDescent="0.15">
      <c r="B21" s="15"/>
      <c r="C21" s="16" t="s">
        <v>14</v>
      </c>
      <c r="D21" s="17"/>
      <c r="E21" s="18" t="s">
        <v>5</v>
      </c>
      <c r="F21" s="18"/>
      <c r="G21" s="19">
        <v>12</v>
      </c>
      <c r="H21" s="19">
        <v>258</v>
      </c>
      <c r="I21" s="20">
        <v>159</v>
      </c>
      <c r="J21" s="21">
        <v>99</v>
      </c>
    </row>
    <row r="22" spans="2:10" s="14" customFormat="1" ht="16.5" hidden="1" customHeight="1" x14ac:dyDescent="0.15">
      <c r="B22" s="15"/>
      <c r="C22" s="23" t="s">
        <v>15</v>
      </c>
      <c r="D22" s="24"/>
      <c r="E22" s="25" t="s">
        <v>6</v>
      </c>
      <c r="F22" s="25"/>
      <c r="G22" s="26">
        <v>0</v>
      </c>
      <c r="H22" s="26">
        <v>0</v>
      </c>
      <c r="I22" s="27">
        <v>0</v>
      </c>
      <c r="J22" s="28">
        <v>0</v>
      </c>
    </row>
    <row r="23" spans="2:10" s="14" customFormat="1" ht="16.5" hidden="1" customHeight="1" x14ac:dyDescent="0.15">
      <c r="B23" s="15"/>
      <c r="C23" s="23" t="s">
        <v>27</v>
      </c>
      <c r="D23" s="24"/>
      <c r="E23" s="25" t="s">
        <v>7</v>
      </c>
      <c r="F23" s="25"/>
      <c r="G23" s="26">
        <v>0</v>
      </c>
      <c r="H23" s="26">
        <v>0</v>
      </c>
      <c r="I23" s="27">
        <v>0</v>
      </c>
      <c r="J23" s="28">
        <v>0</v>
      </c>
    </row>
    <row r="24" spans="2:10" s="14" customFormat="1" ht="16.5" hidden="1" customHeight="1" x14ac:dyDescent="0.15">
      <c r="B24" s="15"/>
      <c r="C24" s="23" t="s">
        <v>26</v>
      </c>
      <c r="D24" s="24"/>
      <c r="E24" s="25" t="s">
        <v>24</v>
      </c>
      <c r="F24" s="25"/>
      <c r="G24" s="26">
        <v>0</v>
      </c>
      <c r="H24" s="26">
        <v>0</v>
      </c>
      <c r="I24" s="27">
        <v>0</v>
      </c>
      <c r="J24" s="28">
        <v>0</v>
      </c>
    </row>
    <row r="25" spans="2:10" s="14" customFormat="1" ht="16.5" hidden="1" customHeight="1" x14ac:dyDescent="0.15">
      <c r="B25" s="15"/>
      <c r="C25" s="23" t="s">
        <v>16</v>
      </c>
      <c r="D25" s="24"/>
      <c r="E25" s="25" t="s">
        <v>8</v>
      </c>
      <c r="F25" s="25"/>
      <c r="G25" s="26">
        <v>604</v>
      </c>
      <c r="H25" s="26">
        <v>3719</v>
      </c>
      <c r="I25" s="27">
        <v>3041</v>
      </c>
      <c r="J25" s="28">
        <v>678</v>
      </c>
    </row>
    <row r="26" spans="2:10" s="14" customFormat="1" ht="16.5" hidden="1" customHeight="1" x14ac:dyDescent="0.15">
      <c r="B26" s="15"/>
      <c r="C26" s="23" t="s">
        <v>28</v>
      </c>
      <c r="D26" s="24"/>
      <c r="E26" s="25" t="s">
        <v>9</v>
      </c>
      <c r="F26" s="25"/>
      <c r="G26" s="26">
        <v>1018</v>
      </c>
      <c r="H26" s="26">
        <v>12967</v>
      </c>
      <c r="I26" s="27">
        <v>7566</v>
      </c>
      <c r="J26" s="28">
        <v>5401</v>
      </c>
    </row>
    <row r="27" spans="2:10" s="14" customFormat="1" ht="16.5" hidden="1" customHeight="1" x14ac:dyDescent="0.15">
      <c r="B27" s="15"/>
      <c r="C27" s="23" t="s">
        <v>17</v>
      </c>
      <c r="D27" s="24"/>
      <c r="E27" s="25" t="s">
        <v>31</v>
      </c>
      <c r="F27" s="25"/>
      <c r="G27" s="26">
        <v>4</v>
      </c>
      <c r="H27" s="26">
        <v>171</v>
      </c>
      <c r="I27" s="27">
        <v>157</v>
      </c>
      <c r="J27" s="28">
        <v>14</v>
      </c>
    </row>
    <row r="28" spans="2:10" s="14" customFormat="1" ht="16.5" hidden="1" customHeight="1" x14ac:dyDescent="0.15">
      <c r="B28" s="15"/>
      <c r="C28" s="23" t="s">
        <v>18</v>
      </c>
      <c r="D28" s="24"/>
      <c r="E28" s="25" t="s">
        <v>10</v>
      </c>
      <c r="F28" s="25"/>
      <c r="G28" s="26">
        <v>127</v>
      </c>
      <c r="H28" s="26">
        <v>1933</v>
      </c>
      <c r="I28" s="27">
        <v>1403</v>
      </c>
      <c r="J28" s="28">
        <v>530</v>
      </c>
    </row>
    <row r="29" spans="2:10" s="14" customFormat="1" ht="16.5" hidden="1" customHeight="1" x14ac:dyDescent="0.15">
      <c r="B29" s="15"/>
      <c r="C29" s="23" t="s">
        <v>19</v>
      </c>
      <c r="D29" s="24"/>
      <c r="E29" s="25" t="s">
        <v>32</v>
      </c>
      <c r="F29" s="25"/>
      <c r="G29" s="26">
        <v>1544</v>
      </c>
      <c r="H29" s="26">
        <v>8713</v>
      </c>
      <c r="I29" s="27">
        <v>4029</v>
      </c>
      <c r="J29" s="28">
        <v>4684</v>
      </c>
    </row>
    <row r="30" spans="2:10" s="14" customFormat="1" ht="16.5" hidden="1" customHeight="1" x14ac:dyDescent="0.15">
      <c r="B30" s="15"/>
      <c r="C30" s="23" t="s">
        <v>29</v>
      </c>
      <c r="D30" s="24"/>
      <c r="E30" s="25" t="s">
        <v>33</v>
      </c>
      <c r="F30" s="25"/>
      <c r="G30" s="26">
        <v>61</v>
      </c>
      <c r="H30" s="26">
        <v>583</v>
      </c>
      <c r="I30" s="27">
        <v>216</v>
      </c>
      <c r="J30" s="28">
        <v>367</v>
      </c>
    </row>
    <row r="31" spans="2:10" s="14" customFormat="1" ht="16.5" hidden="1" customHeight="1" x14ac:dyDescent="0.15">
      <c r="B31" s="15"/>
      <c r="C31" s="23" t="s">
        <v>20</v>
      </c>
      <c r="D31" s="24"/>
      <c r="E31" s="25" t="s">
        <v>11</v>
      </c>
      <c r="F31" s="25"/>
      <c r="G31" s="26">
        <v>45</v>
      </c>
      <c r="H31" s="26">
        <v>193</v>
      </c>
      <c r="I31" s="27">
        <v>127</v>
      </c>
      <c r="J31" s="28">
        <v>66</v>
      </c>
    </row>
    <row r="32" spans="2:10" s="14" customFormat="1" ht="16.5" hidden="1" customHeight="1" x14ac:dyDescent="0.15">
      <c r="B32" s="15"/>
      <c r="C32" s="23" t="s">
        <v>21</v>
      </c>
      <c r="D32" s="24"/>
      <c r="E32" s="25" t="s">
        <v>12</v>
      </c>
      <c r="F32" s="25"/>
      <c r="G32" s="26">
        <v>1018</v>
      </c>
      <c r="H32" s="26">
        <v>6654</v>
      </c>
      <c r="I32" s="27">
        <v>2881</v>
      </c>
      <c r="J32" s="28">
        <v>3773</v>
      </c>
    </row>
    <row r="33" spans="2:10" s="14" customFormat="1" ht="16.5" hidden="1" customHeight="1" x14ac:dyDescent="0.15">
      <c r="B33" s="36"/>
      <c r="C33" s="30" t="s">
        <v>22</v>
      </c>
      <c r="D33" s="31"/>
      <c r="E33" s="32" t="s">
        <v>13</v>
      </c>
      <c r="F33" s="32"/>
      <c r="G33" s="33">
        <v>246</v>
      </c>
      <c r="H33" s="33">
        <v>3926</v>
      </c>
      <c r="I33" s="34">
        <v>1854</v>
      </c>
      <c r="J33" s="35">
        <v>2072</v>
      </c>
    </row>
    <row r="34" spans="2:10" ht="22.5" customHeight="1" x14ac:dyDescent="0.15">
      <c r="B34" s="9" t="s">
        <v>68</v>
      </c>
      <c r="C34" s="10"/>
      <c r="D34" s="10"/>
      <c r="E34" s="10"/>
      <c r="F34" s="10"/>
      <c r="G34" s="11">
        <f>SUM(G35:G52)</f>
        <v>4290</v>
      </c>
      <c r="H34" s="11">
        <f>SUM(H35:H52)</f>
        <v>37322</v>
      </c>
      <c r="I34" s="12">
        <f>SUM(I35:I52)</f>
        <v>20354</v>
      </c>
      <c r="J34" s="13">
        <f>SUM(J35:J52)</f>
        <v>16968</v>
      </c>
    </row>
    <row r="35" spans="2:10" ht="16.5" hidden="1" customHeight="1" x14ac:dyDescent="0.15">
      <c r="B35" s="15"/>
      <c r="C35" s="16" t="s">
        <v>14</v>
      </c>
      <c r="D35" s="17"/>
      <c r="E35" s="18" t="s">
        <v>5</v>
      </c>
      <c r="F35" s="18"/>
      <c r="G35" s="19">
        <v>11</v>
      </c>
      <c r="H35" s="19">
        <f>+I35+J35</f>
        <v>124</v>
      </c>
      <c r="I35" s="20">
        <v>65</v>
      </c>
      <c r="J35" s="21">
        <v>59</v>
      </c>
    </row>
    <row r="36" spans="2:10" ht="16.5" hidden="1" customHeight="1" x14ac:dyDescent="0.15">
      <c r="B36" s="15"/>
      <c r="C36" s="23" t="s">
        <v>15</v>
      </c>
      <c r="D36" s="24"/>
      <c r="E36" s="25" t="s">
        <v>6</v>
      </c>
      <c r="F36" s="25"/>
      <c r="G36" s="26">
        <v>0</v>
      </c>
      <c r="H36" s="26">
        <f t="shared" ref="H36:H52" si="0">+I36+J36</f>
        <v>0</v>
      </c>
      <c r="I36" s="27">
        <v>0</v>
      </c>
      <c r="J36" s="28">
        <v>0</v>
      </c>
    </row>
    <row r="37" spans="2:10" ht="16.5" hidden="1" customHeight="1" x14ac:dyDescent="0.15">
      <c r="B37" s="15"/>
      <c r="C37" s="23" t="s">
        <v>27</v>
      </c>
      <c r="D37" s="24"/>
      <c r="E37" s="25" t="s">
        <v>7</v>
      </c>
      <c r="F37" s="25"/>
      <c r="G37" s="26">
        <v>1</v>
      </c>
      <c r="H37" s="26">
        <f t="shared" si="0"/>
        <v>2</v>
      </c>
      <c r="I37" s="27">
        <v>0</v>
      </c>
      <c r="J37" s="28">
        <v>2</v>
      </c>
    </row>
    <row r="38" spans="2:10" ht="16.5" hidden="1" customHeight="1" x14ac:dyDescent="0.15">
      <c r="B38" s="15"/>
      <c r="C38" s="23" t="s">
        <v>26</v>
      </c>
      <c r="D38" s="24"/>
      <c r="E38" s="25" t="s">
        <v>24</v>
      </c>
      <c r="F38" s="25"/>
      <c r="G38" s="26">
        <v>2</v>
      </c>
      <c r="H38" s="26">
        <f t="shared" si="0"/>
        <v>51</v>
      </c>
      <c r="I38" s="27">
        <v>46</v>
      </c>
      <c r="J38" s="28">
        <v>5</v>
      </c>
    </row>
    <row r="39" spans="2:10" ht="16.5" hidden="1" customHeight="1" x14ac:dyDescent="0.15">
      <c r="B39" s="15"/>
      <c r="C39" s="23" t="s">
        <v>16</v>
      </c>
      <c r="D39" s="24"/>
      <c r="E39" s="25" t="s">
        <v>8</v>
      </c>
      <c r="F39" s="25"/>
      <c r="G39" s="26">
        <v>545</v>
      </c>
      <c r="H39" s="26">
        <f t="shared" si="0"/>
        <v>3079</v>
      </c>
      <c r="I39" s="27">
        <v>2519</v>
      </c>
      <c r="J39" s="28">
        <v>560</v>
      </c>
    </row>
    <row r="40" spans="2:10" ht="16.5" hidden="1" customHeight="1" x14ac:dyDescent="0.15">
      <c r="B40" s="15"/>
      <c r="C40" s="23" t="s">
        <v>28</v>
      </c>
      <c r="D40" s="24"/>
      <c r="E40" s="25" t="s">
        <v>9</v>
      </c>
      <c r="F40" s="25"/>
      <c r="G40" s="26">
        <v>824</v>
      </c>
      <c r="H40" s="26">
        <f t="shared" si="0"/>
        <v>11454</v>
      </c>
      <c r="I40" s="27">
        <v>6902</v>
      </c>
      <c r="J40" s="28">
        <v>4552</v>
      </c>
    </row>
    <row r="41" spans="2:10" ht="16.5" hidden="1" customHeight="1" x14ac:dyDescent="0.15">
      <c r="B41" s="15"/>
      <c r="C41" s="23" t="s">
        <v>17</v>
      </c>
      <c r="D41" s="24"/>
      <c r="E41" s="25" t="s">
        <v>31</v>
      </c>
      <c r="F41" s="25"/>
      <c r="G41" s="26">
        <v>12</v>
      </c>
      <c r="H41" s="26">
        <f t="shared" si="0"/>
        <v>181</v>
      </c>
      <c r="I41" s="27">
        <v>164</v>
      </c>
      <c r="J41" s="28">
        <v>17</v>
      </c>
    </row>
    <row r="42" spans="2:10" ht="16.5" hidden="1" customHeight="1" x14ac:dyDescent="0.15">
      <c r="B42" s="15"/>
      <c r="C42" s="23" t="s">
        <v>18</v>
      </c>
      <c r="D42" s="37"/>
      <c r="E42" s="38" t="s">
        <v>35</v>
      </c>
      <c r="F42" s="38"/>
      <c r="G42" s="26">
        <v>30</v>
      </c>
      <c r="H42" s="26">
        <f t="shared" si="0"/>
        <v>801</v>
      </c>
      <c r="I42" s="27">
        <v>584</v>
      </c>
      <c r="J42" s="28">
        <v>217</v>
      </c>
    </row>
    <row r="43" spans="2:10" ht="16.5" hidden="1" customHeight="1" x14ac:dyDescent="0.15">
      <c r="B43" s="15"/>
      <c r="C43" s="23" t="s">
        <v>19</v>
      </c>
      <c r="D43" s="24"/>
      <c r="E43" s="25" t="s">
        <v>34</v>
      </c>
      <c r="F43" s="25"/>
      <c r="G43" s="26">
        <v>104</v>
      </c>
      <c r="H43" s="26">
        <f t="shared" si="0"/>
        <v>2295</v>
      </c>
      <c r="I43" s="27">
        <v>1606</v>
      </c>
      <c r="J43" s="28">
        <v>689</v>
      </c>
    </row>
    <row r="44" spans="2:10" ht="16.5" hidden="1" customHeight="1" x14ac:dyDescent="0.15">
      <c r="B44" s="15"/>
      <c r="C44" s="23" t="s">
        <v>29</v>
      </c>
      <c r="D44" s="24"/>
      <c r="E44" s="25" t="s">
        <v>36</v>
      </c>
      <c r="F44" s="25"/>
      <c r="G44" s="26">
        <v>1098</v>
      </c>
      <c r="H44" s="26">
        <f t="shared" si="0"/>
        <v>6708</v>
      </c>
      <c r="I44" s="27">
        <v>3165</v>
      </c>
      <c r="J44" s="28">
        <v>3543</v>
      </c>
    </row>
    <row r="45" spans="2:10" ht="16.5" hidden="1" customHeight="1" x14ac:dyDescent="0.15">
      <c r="B45" s="15"/>
      <c r="C45" s="23" t="s">
        <v>20</v>
      </c>
      <c r="D45" s="24"/>
      <c r="E45" s="25" t="s">
        <v>33</v>
      </c>
      <c r="F45" s="25"/>
      <c r="G45" s="26">
        <v>47</v>
      </c>
      <c r="H45" s="26">
        <f t="shared" si="0"/>
        <v>563</v>
      </c>
      <c r="I45" s="27">
        <v>182</v>
      </c>
      <c r="J45" s="28">
        <v>381</v>
      </c>
    </row>
    <row r="46" spans="2:10" ht="16.5" hidden="1" customHeight="1" x14ac:dyDescent="0.15">
      <c r="B46" s="15"/>
      <c r="C46" s="23" t="s">
        <v>21</v>
      </c>
      <c r="D46" s="24"/>
      <c r="E46" s="25" t="s">
        <v>11</v>
      </c>
      <c r="F46" s="25"/>
      <c r="G46" s="26">
        <v>62</v>
      </c>
      <c r="H46" s="26">
        <f t="shared" si="0"/>
        <v>127</v>
      </c>
      <c r="I46" s="27">
        <v>77</v>
      </c>
      <c r="J46" s="28">
        <v>50</v>
      </c>
    </row>
    <row r="47" spans="2:10" ht="16.5" hidden="1" customHeight="1" x14ac:dyDescent="0.15">
      <c r="B47" s="15"/>
      <c r="C47" s="39" t="s">
        <v>22</v>
      </c>
      <c r="D47" s="40"/>
      <c r="E47" s="25" t="s">
        <v>37</v>
      </c>
      <c r="F47" s="41"/>
      <c r="G47" s="42">
        <v>376</v>
      </c>
      <c r="H47" s="42">
        <f t="shared" si="0"/>
        <v>2454</v>
      </c>
      <c r="I47" s="43">
        <v>891</v>
      </c>
      <c r="J47" s="44">
        <v>1563</v>
      </c>
    </row>
    <row r="48" spans="2:10" ht="16.5" hidden="1" customHeight="1" x14ac:dyDescent="0.15">
      <c r="B48" s="22"/>
      <c r="C48" s="23" t="s">
        <v>43</v>
      </c>
      <c r="D48" s="37"/>
      <c r="E48" s="38" t="s">
        <v>38</v>
      </c>
      <c r="F48" s="38"/>
      <c r="G48" s="26">
        <v>177</v>
      </c>
      <c r="H48" s="26">
        <f t="shared" si="0"/>
        <v>2654</v>
      </c>
      <c r="I48" s="27">
        <v>499</v>
      </c>
      <c r="J48" s="28">
        <v>2155</v>
      </c>
    </row>
    <row r="49" spans="2:10" ht="16.5" hidden="1" customHeight="1" x14ac:dyDescent="0.15">
      <c r="B49" s="15"/>
      <c r="C49" s="23" t="s">
        <v>44</v>
      </c>
      <c r="D49" s="24"/>
      <c r="E49" s="25" t="s">
        <v>39</v>
      </c>
      <c r="F49" s="25"/>
      <c r="G49" s="26">
        <v>147</v>
      </c>
      <c r="H49" s="26">
        <f t="shared" si="0"/>
        <v>1475</v>
      </c>
      <c r="I49" s="27">
        <v>593</v>
      </c>
      <c r="J49" s="28">
        <v>882</v>
      </c>
    </row>
    <row r="50" spans="2:10" ht="16.5" hidden="1" customHeight="1" x14ac:dyDescent="0.15">
      <c r="B50" s="15"/>
      <c r="C50" s="23" t="s">
        <v>45</v>
      </c>
      <c r="D50" s="24"/>
      <c r="E50" s="25" t="s">
        <v>40</v>
      </c>
      <c r="F50" s="25"/>
      <c r="G50" s="26">
        <v>56</v>
      </c>
      <c r="H50" s="26">
        <f t="shared" si="0"/>
        <v>609</v>
      </c>
      <c r="I50" s="27">
        <v>387</v>
      </c>
      <c r="J50" s="28">
        <v>222</v>
      </c>
    </row>
    <row r="51" spans="2:10" ht="16.5" hidden="1" customHeight="1" x14ac:dyDescent="0.15">
      <c r="B51" s="15"/>
      <c r="C51" s="23" t="s">
        <v>46</v>
      </c>
      <c r="D51" s="24"/>
      <c r="E51" s="45" t="s">
        <v>41</v>
      </c>
      <c r="F51" s="45"/>
      <c r="G51" s="26">
        <v>760</v>
      </c>
      <c r="H51" s="26">
        <f t="shared" si="0"/>
        <v>3749</v>
      </c>
      <c r="I51" s="27">
        <v>1964</v>
      </c>
      <c r="J51" s="28">
        <v>1785</v>
      </c>
    </row>
    <row r="52" spans="2:10" ht="16.5" hidden="1" customHeight="1" x14ac:dyDescent="0.15">
      <c r="B52" s="15"/>
      <c r="C52" s="39" t="s">
        <v>47</v>
      </c>
      <c r="D52" s="40"/>
      <c r="E52" s="41" t="s">
        <v>42</v>
      </c>
      <c r="F52" s="41"/>
      <c r="G52" s="42">
        <v>38</v>
      </c>
      <c r="H52" s="42">
        <f t="shared" si="0"/>
        <v>996</v>
      </c>
      <c r="I52" s="43">
        <v>710</v>
      </c>
      <c r="J52" s="35">
        <v>286</v>
      </c>
    </row>
    <row r="53" spans="2:10" ht="22.5" customHeight="1" x14ac:dyDescent="0.15">
      <c r="B53" s="9" t="s">
        <v>69</v>
      </c>
      <c r="C53" s="10"/>
      <c r="D53" s="10"/>
      <c r="E53" s="10"/>
      <c r="F53" s="10"/>
      <c r="G53" s="11">
        <f>SUM(G54:G72)</f>
        <v>4231</v>
      </c>
      <c r="H53" s="46">
        <v>39122</v>
      </c>
      <c r="I53" s="47">
        <f>SUM(I54:I72)</f>
        <v>21445</v>
      </c>
      <c r="J53" s="48">
        <f>SUM(J54:J72)</f>
        <v>17665</v>
      </c>
    </row>
    <row r="54" spans="2:10" ht="16.5" hidden="1" customHeight="1" x14ac:dyDescent="0.15">
      <c r="B54" s="15"/>
      <c r="C54" s="16" t="s">
        <v>14</v>
      </c>
      <c r="D54" s="17"/>
      <c r="E54" s="18" t="s">
        <v>48</v>
      </c>
      <c r="F54" s="18"/>
      <c r="G54" s="19">
        <v>23</v>
      </c>
      <c r="H54" s="19">
        <v>255</v>
      </c>
      <c r="I54" s="20">
        <v>150</v>
      </c>
      <c r="J54" s="21">
        <v>105</v>
      </c>
    </row>
    <row r="55" spans="2:10" ht="16.5" hidden="1" customHeight="1" x14ac:dyDescent="0.15">
      <c r="B55" s="15"/>
      <c r="C55" s="23" t="s">
        <v>15</v>
      </c>
      <c r="D55" s="24"/>
      <c r="E55" s="25" t="s">
        <v>49</v>
      </c>
      <c r="F55" s="25"/>
      <c r="G55" s="26">
        <v>9</v>
      </c>
      <c r="H55" s="26">
        <v>71</v>
      </c>
      <c r="I55" s="27">
        <v>54</v>
      </c>
      <c r="J55" s="28">
        <v>17</v>
      </c>
    </row>
    <row r="56" spans="2:10" ht="16.5" hidden="1" customHeight="1" x14ac:dyDescent="0.15">
      <c r="B56" s="15"/>
      <c r="C56" s="23" t="s">
        <v>27</v>
      </c>
      <c r="D56" s="24"/>
      <c r="E56" s="25" t="s">
        <v>50</v>
      </c>
      <c r="F56" s="25"/>
      <c r="G56" s="26">
        <v>2</v>
      </c>
      <c r="H56" s="26">
        <v>9</v>
      </c>
      <c r="I56" s="27">
        <v>9</v>
      </c>
      <c r="J56" s="49" t="s">
        <v>62</v>
      </c>
    </row>
    <row r="57" spans="2:10" ht="16.5" hidden="1" customHeight="1" x14ac:dyDescent="0.15">
      <c r="B57" s="15"/>
      <c r="C57" s="23" t="s">
        <v>26</v>
      </c>
      <c r="D57" s="24"/>
      <c r="E57" s="25" t="s">
        <v>51</v>
      </c>
      <c r="F57" s="25"/>
      <c r="G57" s="26">
        <v>526</v>
      </c>
      <c r="H57" s="26">
        <v>2935</v>
      </c>
      <c r="I57" s="27">
        <v>2385</v>
      </c>
      <c r="J57" s="28">
        <v>550</v>
      </c>
    </row>
    <row r="58" spans="2:10" ht="16.5" hidden="1" customHeight="1" x14ac:dyDescent="0.15">
      <c r="B58" s="15"/>
      <c r="C58" s="23" t="s">
        <v>16</v>
      </c>
      <c r="D58" s="24"/>
      <c r="E58" s="25" t="s">
        <v>52</v>
      </c>
      <c r="F58" s="25"/>
      <c r="G58" s="26">
        <v>751</v>
      </c>
      <c r="H58" s="26">
        <v>12213</v>
      </c>
      <c r="I58" s="27">
        <v>7429</v>
      </c>
      <c r="J58" s="28">
        <v>4784</v>
      </c>
    </row>
    <row r="59" spans="2:10" ht="16.5" hidden="1" customHeight="1" x14ac:dyDescent="0.15">
      <c r="B59" s="15"/>
      <c r="C59" s="23" t="s">
        <v>28</v>
      </c>
      <c r="D59" s="24"/>
      <c r="E59" s="25" t="s">
        <v>31</v>
      </c>
      <c r="F59" s="25"/>
      <c r="G59" s="26">
        <v>8</v>
      </c>
      <c r="H59" s="26">
        <v>134</v>
      </c>
      <c r="I59" s="27">
        <v>121</v>
      </c>
      <c r="J59" s="28">
        <v>13</v>
      </c>
    </row>
    <row r="60" spans="2:10" ht="16.5" hidden="1" customHeight="1" x14ac:dyDescent="0.15">
      <c r="B60" s="15"/>
      <c r="C60" s="23" t="s">
        <v>17</v>
      </c>
      <c r="D60" s="24"/>
      <c r="E60" s="25" t="s">
        <v>35</v>
      </c>
      <c r="F60" s="25"/>
      <c r="G60" s="26">
        <v>38</v>
      </c>
      <c r="H60" s="26">
        <v>874</v>
      </c>
      <c r="I60" s="27">
        <v>627</v>
      </c>
      <c r="J60" s="28">
        <v>247</v>
      </c>
    </row>
    <row r="61" spans="2:10" ht="16.5" hidden="1" customHeight="1" x14ac:dyDescent="0.15">
      <c r="B61" s="15"/>
      <c r="C61" s="23" t="s">
        <v>18</v>
      </c>
      <c r="D61" s="37"/>
      <c r="E61" s="38" t="s">
        <v>59</v>
      </c>
      <c r="F61" s="38"/>
      <c r="G61" s="26">
        <v>121</v>
      </c>
      <c r="H61" s="26">
        <v>1893</v>
      </c>
      <c r="I61" s="27">
        <v>1536</v>
      </c>
      <c r="J61" s="28">
        <v>357</v>
      </c>
    </row>
    <row r="62" spans="2:10" ht="16.5" hidden="1" customHeight="1" x14ac:dyDescent="0.15">
      <c r="B62" s="15"/>
      <c r="C62" s="23" t="s">
        <v>19</v>
      </c>
      <c r="D62" s="24"/>
      <c r="E62" s="25" t="s">
        <v>60</v>
      </c>
      <c r="F62" s="25"/>
      <c r="G62" s="26">
        <v>1059</v>
      </c>
      <c r="H62" s="26">
        <v>7184</v>
      </c>
      <c r="I62" s="27">
        <v>3444</v>
      </c>
      <c r="J62" s="28">
        <v>3728</v>
      </c>
    </row>
    <row r="63" spans="2:10" ht="16.5" hidden="1" customHeight="1" x14ac:dyDescent="0.15">
      <c r="B63" s="15"/>
      <c r="C63" s="23" t="s">
        <v>29</v>
      </c>
      <c r="D63" s="24"/>
      <c r="E63" s="25" t="s">
        <v>61</v>
      </c>
      <c r="F63" s="25"/>
      <c r="G63" s="26">
        <v>51</v>
      </c>
      <c r="H63" s="26">
        <v>753</v>
      </c>
      <c r="I63" s="27">
        <v>204</v>
      </c>
      <c r="J63" s="28">
        <v>549</v>
      </c>
    </row>
    <row r="64" spans="2:10" ht="16.5" hidden="1" customHeight="1" x14ac:dyDescent="0.15">
      <c r="B64" s="15"/>
      <c r="C64" s="23" t="s">
        <v>20</v>
      </c>
      <c r="D64" s="24"/>
      <c r="E64" s="25" t="s">
        <v>53</v>
      </c>
      <c r="F64" s="25"/>
      <c r="G64" s="26">
        <v>81</v>
      </c>
      <c r="H64" s="26">
        <v>297</v>
      </c>
      <c r="I64" s="27">
        <v>186</v>
      </c>
      <c r="J64" s="28">
        <v>111</v>
      </c>
    </row>
    <row r="65" spans="2:10" ht="16.5" hidden="1" customHeight="1" x14ac:dyDescent="0.15">
      <c r="B65" s="15"/>
      <c r="C65" s="23" t="s">
        <v>21</v>
      </c>
      <c r="D65" s="24"/>
      <c r="E65" s="25" t="s">
        <v>54</v>
      </c>
      <c r="F65" s="25"/>
      <c r="G65" s="26">
        <v>114</v>
      </c>
      <c r="H65" s="26">
        <v>867</v>
      </c>
      <c r="I65" s="27">
        <v>556</v>
      </c>
      <c r="J65" s="28">
        <v>311</v>
      </c>
    </row>
    <row r="66" spans="2:10" ht="16.5" hidden="1" customHeight="1" x14ac:dyDescent="0.15">
      <c r="B66" s="15"/>
      <c r="C66" s="39" t="s">
        <v>22</v>
      </c>
      <c r="D66" s="40"/>
      <c r="E66" s="25" t="s">
        <v>55</v>
      </c>
      <c r="F66" s="41"/>
      <c r="G66" s="42">
        <v>383</v>
      </c>
      <c r="H66" s="42">
        <v>2707</v>
      </c>
      <c r="I66" s="43">
        <v>987</v>
      </c>
      <c r="J66" s="44">
        <v>1720</v>
      </c>
    </row>
    <row r="67" spans="2:10" ht="16.5" hidden="1" customHeight="1" x14ac:dyDescent="0.15">
      <c r="B67" s="22"/>
      <c r="C67" s="23" t="s">
        <v>43</v>
      </c>
      <c r="D67" s="37"/>
      <c r="E67" s="38" t="s">
        <v>56</v>
      </c>
      <c r="F67" s="38"/>
      <c r="G67" s="26">
        <v>365</v>
      </c>
      <c r="H67" s="26">
        <v>1405</v>
      </c>
      <c r="I67" s="27">
        <v>573</v>
      </c>
      <c r="J67" s="28">
        <v>832</v>
      </c>
    </row>
    <row r="68" spans="2:10" ht="16.5" hidden="1" customHeight="1" x14ac:dyDescent="0.15">
      <c r="B68" s="15"/>
      <c r="C68" s="23" t="s">
        <v>44</v>
      </c>
      <c r="D68" s="24"/>
      <c r="E68" s="25" t="s">
        <v>39</v>
      </c>
      <c r="F68" s="25"/>
      <c r="G68" s="26">
        <v>141</v>
      </c>
      <c r="H68" s="26">
        <v>1426</v>
      </c>
      <c r="I68" s="27">
        <v>577</v>
      </c>
      <c r="J68" s="28">
        <v>849</v>
      </c>
    </row>
    <row r="69" spans="2:10" ht="16.5" hidden="1" customHeight="1" x14ac:dyDescent="0.15">
      <c r="B69" s="15"/>
      <c r="C69" s="23" t="s">
        <v>45</v>
      </c>
      <c r="D69" s="24"/>
      <c r="E69" s="25" t="s">
        <v>38</v>
      </c>
      <c r="F69" s="25"/>
      <c r="G69" s="26">
        <v>192</v>
      </c>
      <c r="H69" s="26">
        <v>3143</v>
      </c>
      <c r="I69" s="27">
        <v>679</v>
      </c>
      <c r="J69" s="28">
        <v>2464</v>
      </c>
    </row>
    <row r="70" spans="2:10" ht="16.5" hidden="1" customHeight="1" x14ac:dyDescent="0.15">
      <c r="B70" s="15"/>
      <c r="C70" s="23" t="s">
        <v>46</v>
      </c>
      <c r="D70" s="24"/>
      <c r="E70" s="45" t="s">
        <v>40</v>
      </c>
      <c r="F70" s="45"/>
      <c r="G70" s="26">
        <v>45</v>
      </c>
      <c r="H70" s="26">
        <v>471</v>
      </c>
      <c r="I70" s="27">
        <v>293</v>
      </c>
      <c r="J70" s="28">
        <v>178</v>
      </c>
    </row>
    <row r="71" spans="2:10" ht="16.5" hidden="1" customHeight="1" x14ac:dyDescent="0.15">
      <c r="B71" s="15"/>
      <c r="C71" s="39" t="s">
        <v>47</v>
      </c>
      <c r="D71" s="40"/>
      <c r="E71" s="41" t="s">
        <v>41</v>
      </c>
      <c r="F71" s="45"/>
      <c r="G71" s="26">
        <v>289</v>
      </c>
      <c r="H71" s="42">
        <v>1515</v>
      </c>
      <c r="I71" s="43">
        <v>922</v>
      </c>
      <c r="J71" s="44">
        <v>593</v>
      </c>
    </row>
    <row r="72" spans="2:10" ht="16.5" hidden="1" customHeight="1" x14ac:dyDescent="0.15">
      <c r="B72" s="36"/>
      <c r="C72" s="39" t="s">
        <v>57</v>
      </c>
      <c r="D72" s="40"/>
      <c r="E72" s="41" t="s">
        <v>58</v>
      </c>
      <c r="F72" s="41"/>
      <c r="G72" s="42">
        <v>33</v>
      </c>
      <c r="H72" s="26">
        <v>970</v>
      </c>
      <c r="I72" s="27">
        <v>713</v>
      </c>
      <c r="J72" s="35">
        <v>257</v>
      </c>
    </row>
    <row r="73" spans="2:10" ht="22.5" customHeight="1" x14ac:dyDescent="0.15">
      <c r="B73" s="9" t="s">
        <v>70</v>
      </c>
      <c r="C73" s="10"/>
      <c r="D73" s="10"/>
      <c r="E73" s="10"/>
      <c r="F73" s="10"/>
      <c r="G73" s="11">
        <f>SUM(G74:G91)</f>
        <v>3865</v>
      </c>
      <c r="H73" s="11">
        <f>SUM(H74:H91)</f>
        <v>34514</v>
      </c>
      <c r="I73" s="47">
        <f>SUM(I74:I91)</f>
        <v>18923</v>
      </c>
      <c r="J73" s="48">
        <f>SUM(J74:J91)</f>
        <v>15523</v>
      </c>
    </row>
    <row r="74" spans="2:10" ht="16.5" hidden="1" customHeight="1" x14ac:dyDescent="0.15">
      <c r="B74" s="15"/>
      <c r="C74" s="16" t="s">
        <v>65</v>
      </c>
      <c r="D74" s="17"/>
      <c r="E74" s="18" t="s">
        <v>66</v>
      </c>
      <c r="F74" s="18"/>
      <c r="G74" s="19">
        <v>30</v>
      </c>
      <c r="H74" s="19">
        <v>261</v>
      </c>
      <c r="I74" s="20">
        <v>167</v>
      </c>
      <c r="J74" s="21">
        <v>94</v>
      </c>
    </row>
    <row r="75" spans="2:10" ht="16.5" hidden="1" customHeight="1" x14ac:dyDescent="0.15">
      <c r="B75" s="15"/>
      <c r="C75" s="23" t="s">
        <v>27</v>
      </c>
      <c r="D75" s="24"/>
      <c r="E75" s="25" t="s">
        <v>50</v>
      </c>
      <c r="F75" s="25"/>
      <c r="G75" s="26">
        <v>2</v>
      </c>
      <c r="H75" s="26">
        <v>17</v>
      </c>
      <c r="I75" s="27">
        <v>14</v>
      </c>
      <c r="J75" s="49">
        <v>3</v>
      </c>
    </row>
    <row r="76" spans="2:10" ht="16.5" hidden="1" customHeight="1" x14ac:dyDescent="0.15">
      <c r="B76" s="15"/>
      <c r="C76" s="23" t="s">
        <v>26</v>
      </c>
      <c r="D76" s="24"/>
      <c r="E76" s="25" t="s">
        <v>51</v>
      </c>
      <c r="F76" s="25"/>
      <c r="G76" s="26">
        <v>482</v>
      </c>
      <c r="H76" s="26">
        <v>2781</v>
      </c>
      <c r="I76" s="27">
        <v>2296</v>
      </c>
      <c r="J76" s="28">
        <v>485</v>
      </c>
    </row>
    <row r="77" spans="2:10" ht="16.5" hidden="1" customHeight="1" x14ac:dyDescent="0.15">
      <c r="B77" s="15"/>
      <c r="C77" s="23" t="s">
        <v>16</v>
      </c>
      <c r="D77" s="24"/>
      <c r="E77" s="25" t="s">
        <v>52</v>
      </c>
      <c r="F77" s="25"/>
      <c r="G77" s="26">
        <v>705</v>
      </c>
      <c r="H77" s="26">
        <v>11469</v>
      </c>
      <c r="I77" s="27">
        <v>6841</v>
      </c>
      <c r="J77" s="28">
        <v>4610</v>
      </c>
    </row>
    <row r="78" spans="2:10" ht="16.5" hidden="1" customHeight="1" x14ac:dyDescent="0.15">
      <c r="B78" s="15"/>
      <c r="C78" s="23" t="s">
        <v>28</v>
      </c>
      <c r="D78" s="24"/>
      <c r="E78" s="25" t="s">
        <v>31</v>
      </c>
      <c r="F78" s="25"/>
      <c r="G78" s="26">
        <v>5</v>
      </c>
      <c r="H78" s="26">
        <v>111</v>
      </c>
      <c r="I78" s="27">
        <v>105</v>
      </c>
      <c r="J78" s="28">
        <v>6</v>
      </c>
    </row>
    <row r="79" spans="2:10" ht="16.5" hidden="1" customHeight="1" x14ac:dyDescent="0.15">
      <c r="B79" s="15"/>
      <c r="C79" s="23" t="s">
        <v>17</v>
      </c>
      <c r="D79" s="24"/>
      <c r="E79" s="25" t="s">
        <v>35</v>
      </c>
      <c r="F79" s="25"/>
      <c r="G79" s="26">
        <v>31</v>
      </c>
      <c r="H79" s="26">
        <v>770</v>
      </c>
      <c r="I79" s="27">
        <v>572</v>
      </c>
      <c r="J79" s="28">
        <v>198</v>
      </c>
    </row>
    <row r="80" spans="2:10" ht="16.5" hidden="1" customHeight="1" x14ac:dyDescent="0.15">
      <c r="B80" s="15"/>
      <c r="C80" s="23" t="s">
        <v>18</v>
      </c>
      <c r="D80" s="37"/>
      <c r="E80" s="38" t="s">
        <v>59</v>
      </c>
      <c r="F80" s="38"/>
      <c r="G80" s="26">
        <v>108</v>
      </c>
      <c r="H80" s="26">
        <v>1758</v>
      </c>
      <c r="I80" s="27">
        <v>1446</v>
      </c>
      <c r="J80" s="28">
        <v>312</v>
      </c>
    </row>
    <row r="81" spans="2:10" ht="16.5" hidden="1" customHeight="1" x14ac:dyDescent="0.15">
      <c r="B81" s="15"/>
      <c r="C81" s="23" t="s">
        <v>19</v>
      </c>
      <c r="D81" s="24"/>
      <c r="E81" s="25" t="s">
        <v>60</v>
      </c>
      <c r="F81" s="25"/>
      <c r="G81" s="26">
        <v>969</v>
      </c>
      <c r="H81" s="26">
        <v>6795</v>
      </c>
      <c r="I81" s="27">
        <v>3390</v>
      </c>
      <c r="J81" s="28">
        <v>3393</v>
      </c>
    </row>
    <row r="82" spans="2:10" ht="16.5" hidden="1" customHeight="1" x14ac:dyDescent="0.15">
      <c r="B82" s="15"/>
      <c r="C82" s="23" t="s">
        <v>29</v>
      </c>
      <c r="D82" s="24"/>
      <c r="E82" s="25" t="s">
        <v>61</v>
      </c>
      <c r="F82" s="25"/>
      <c r="G82" s="26">
        <v>57</v>
      </c>
      <c r="H82" s="26">
        <v>805</v>
      </c>
      <c r="I82" s="27">
        <v>243</v>
      </c>
      <c r="J82" s="28">
        <v>562</v>
      </c>
    </row>
    <row r="83" spans="2:10" ht="16.5" hidden="1" customHeight="1" x14ac:dyDescent="0.15">
      <c r="B83" s="15"/>
      <c r="C83" s="23" t="s">
        <v>20</v>
      </c>
      <c r="D83" s="24"/>
      <c r="E83" s="25" t="s">
        <v>53</v>
      </c>
      <c r="F83" s="25"/>
      <c r="G83" s="26">
        <v>76</v>
      </c>
      <c r="H83" s="26">
        <v>530</v>
      </c>
      <c r="I83" s="27">
        <v>387</v>
      </c>
      <c r="J83" s="28">
        <v>143</v>
      </c>
    </row>
    <row r="84" spans="2:10" ht="16.5" hidden="1" customHeight="1" x14ac:dyDescent="0.15">
      <c r="B84" s="15"/>
      <c r="C84" s="23" t="s">
        <v>21</v>
      </c>
      <c r="D84" s="24"/>
      <c r="E84" s="25" t="s">
        <v>54</v>
      </c>
      <c r="F84" s="25"/>
      <c r="G84" s="26">
        <v>109</v>
      </c>
      <c r="H84" s="26">
        <v>617</v>
      </c>
      <c r="I84" s="27">
        <v>385</v>
      </c>
      <c r="J84" s="28">
        <v>232</v>
      </c>
    </row>
    <row r="85" spans="2:10" ht="16.5" hidden="1" customHeight="1" x14ac:dyDescent="0.15">
      <c r="B85" s="15"/>
      <c r="C85" s="39" t="s">
        <v>22</v>
      </c>
      <c r="D85" s="40"/>
      <c r="E85" s="25" t="s">
        <v>55</v>
      </c>
      <c r="F85" s="41"/>
      <c r="G85" s="42">
        <v>393</v>
      </c>
      <c r="H85" s="42">
        <v>2761</v>
      </c>
      <c r="I85" s="43">
        <v>930</v>
      </c>
      <c r="J85" s="44">
        <v>1793</v>
      </c>
    </row>
    <row r="86" spans="2:10" ht="16.5" hidden="1" customHeight="1" x14ac:dyDescent="0.15">
      <c r="B86" s="22"/>
      <c r="C86" s="23" t="s">
        <v>43</v>
      </c>
      <c r="D86" s="37"/>
      <c r="E86" s="38" t="s">
        <v>56</v>
      </c>
      <c r="F86" s="38"/>
      <c r="G86" s="26">
        <v>344</v>
      </c>
      <c r="H86" s="26">
        <v>1166</v>
      </c>
      <c r="I86" s="27">
        <v>493</v>
      </c>
      <c r="J86" s="28">
        <v>673</v>
      </c>
    </row>
    <row r="87" spans="2:10" ht="16.5" hidden="1" customHeight="1" x14ac:dyDescent="0.15">
      <c r="B87" s="15"/>
      <c r="C87" s="23" t="s">
        <v>44</v>
      </c>
      <c r="D87" s="24"/>
      <c r="E87" s="25" t="s">
        <v>39</v>
      </c>
      <c r="F87" s="25"/>
      <c r="G87" s="26">
        <v>87</v>
      </c>
      <c r="H87" s="26">
        <v>273</v>
      </c>
      <c r="I87" s="27">
        <v>86</v>
      </c>
      <c r="J87" s="28">
        <v>187</v>
      </c>
    </row>
    <row r="88" spans="2:10" ht="16.5" hidden="1" customHeight="1" x14ac:dyDescent="0.15">
      <c r="B88" s="15"/>
      <c r="C88" s="23" t="s">
        <v>45</v>
      </c>
      <c r="D88" s="24"/>
      <c r="E88" s="25" t="s">
        <v>38</v>
      </c>
      <c r="F88" s="25"/>
      <c r="G88" s="26">
        <v>165</v>
      </c>
      <c r="H88" s="26">
        <v>2708</v>
      </c>
      <c r="I88" s="27">
        <v>525</v>
      </c>
      <c r="J88" s="28">
        <v>2183</v>
      </c>
    </row>
    <row r="89" spans="2:10" ht="16.5" hidden="1" customHeight="1" x14ac:dyDescent="0.15">
      <c r="B89" s="15"/>
      <c r="C89" s="23" t="s">
        <v>46</v>
      </c>
      <c r="D89" s="24"/>
      <c r="E89" s="45" t="s">
        <v>40</v>
      </c>
      <c r="F89" s="45"/>
      <c r="G89" s="26">
        <v>32</v>
      </c>
      <c r="H89" s="26">
        <v>393</v>
      </c>
      <c r="I89" s="27">
        <v>252</v>
      </c>
      <c r="J89" s="28">
        <v>141</v>
      </c>
    </row>
    <row r="90" spans="2:10" ht="16.5" hidden="1" customHeight="1" x14ac:dyDescent="0.15">
      <c r="B90" s="15"/>
      <c r="C90" s="39" t="s">
        <v>47</v>
      </c>
      <c r="D90" s="40"/>
      <c r="E90" s="41" t="s">
        <v>41</v>
      </c>
      <c r="F90" s="45"/>
      <c r="G90" s="26">
        <v>270</v>
      </c>
      <c r="H90" s="42">
        <v>1299</v>
      </c>
      <c r="I90" s="43">
        <v>791</v>
      </c>
      <c r="J90" s="44">
        <v>508</v>
      </c>
    </row>
    <row r="91" spans="2:10" ht="16.5" hidden="1" customHeight="1" x14ac:dyDescent="0.15">
      <c r="B91" s="36"/>
      <c r="C91" s="39" t="s">
        <v>57</v>
      </c>
      <c r="D91" s="40"/>
      <c r="E91" s="41" t="s">
        <v>58</v>
      </c>
      <c r="F91" s="41"/>
      <c r="G91" s="50" t="s">
        <v>63</v>
      </c>
      <c r="H91" s="51" t="s">
        <v>64</v>
      </c>
      <c r="I91" s="52" t="s">
        <v>63</v>
      </c>
      <c r="J91" s="53" t="s">
        <v>63</v>
      </c>
    </row>
    <row r="92" spans="2:10" ht="22.5" customHeight="1" x14ac:dyDescent="0.15">
      <c r="B92" s="9" t="s">
        <v>71</v>
      </c>
      <c r="C92" s="10"/>
      <c r="D92" s="10"/>
      <c r="E92" s="10"/>
      <c r="F92" s="10"/>
      <c r="G92" s="11">
        <v>4106</v>
      </c>
      <c r="H92" s="11">
        <v>37896</v>
      </c>
      <c r="I92" s="47">
        <v>20554</v>
      </c>
      <c r="J92" s="48">
        <v>17325</v>
      </c>
    </row>
    <row r="93" spans="2:10" ht="15" hidden="1" customHeight="1" x14ac:dyDescent="0.15">
      <c r="B93" s="15"/>
      <c r="C93" s="16" t="s">
        <v>65</v>
      </c>
      <c r="D93" s="17"/>
      <c r="E93" s="18" t="s">
        <v>66</v>
      </c>
      <c r="F93" s="18"/>
      <c r="G93" s="19">
        <v>36</v>
      </c>
      <c r="H93" s="19">
        <v>242</v>
      </c>
      <c r="I93" s="20">
        <v>167</v>
      </c>
      <c r="J93" s="21">
        <v>75</v>
      </c>
    </row>
    <row r="94" spans="2:10" ht="15" hidden="1" customHeight="1" x14ac:dyDescent="0.15">
      <c r="B94" s="15"/>
      <c r="C94" s="23" t="s">
        <v>27</v>
      </c>
      <c r="D94" s="24"/>
      <c r="E94" s="25" t="s">
        <v>50</v>
      </c>
      <c r="F94" s="25"/>
      <c r="G94" s="51" t="s">
        <v>62</v>
      </c>
      <c r="H94" s="51" t="s">
        <v>62</v>
      </c>
      <c r="I94" s="52" t="s">
        <v>62</v>
      </c>
      <c r="J94" s="49" t="s">
        <v>62</v>
      </c>
    </row>
    <row r="95" spans="2:10" ht="15" hidden="1" customHeight="1" x14ac:dyDescent="0.15">
      <c r="B95" s="15"/>
      <c r="C95" s="23" t="s">
        <v>26</v>
      </c>
      <c r="D95" s="24"/>
      <c r="E95" s="25" t="s">
        <v>51</v>
      </c>
      <c r="F95" s="25"/>
      <c r="G95" s="26">
        <v>478</v>
      </c>
      <c r="H95" s="26">
        <v>2655</v>
      </c>
      <c r="I95" s="27">
        <v>2142</v>
      </c>
      <c r="J95" s="28">
        <v>513</v>
      </c>
    </row>
    <row r="96" spans="2:10" ht="15" hidden="1" customHeight="1" x14ac:dyDescent="0.15">
      <c r="B96" s="15"/>
      <c r="C96" s="23" t="s">
        <v>16</v>
      </c>
      <c r="D96" s="24"/>
      <c r="E96" s="25" t="s">
        <v>52</v>
      </c>
      <c r="F96" s="25"/>
      <c r="G96" s="26">
        <v>693</v>
      </c>
      <c r="H96" s="26">
        <v>10816</v>
      </c>
      <c r="I96" s="27">
        <v>6644</v>
      </c>
      <c r="J96" s="28">
        <v>4172</v>
      </c>
    </row>
    <row r="97" spans="2:10" ht="15" hidden="1" customHeight="1" x14ac:dyDescent="0.15">
      <c r="B97" s="15"/>
      <c r="C97" s="23" t="s">
        <v>28</v>
      </c>
      <c r="D97" s="24"/>
      <c r="E97" s="25" t="s">
        <v>31</v>
      </c>
      <c r="F97" s="25"/>
      <c r="G97" s="26">
        <v>13</v>
      </c>
      <c r="H97" s="26">
        <v>188</v>
      </c>
      <c r="I97" s="27">
        <v>171</v>
      </c>
      <c r="J97" s="28">
        <v>17</v>
      </c>
    </row>
    <row r="98" spans="2:10" ht="15" hidden="1" customHeight="1" x14ac:dyDescent="0.15">
      <c r="B98" s="15"/>
      <c r="C98" s="23" t="s">
        <v>17</v>
      </c>
      <c r="D98" s="24"/>
      <c r="E98" s="25" t="s">
        <v>35</v>
      </c>
      <c r="F98" s="25"/>
      <c r="G98" s="26">
        <v>32</v>
      </c>
      <c r="H98" s="26">
        <v>829</v>
      </c>
      <c r="I98" s="27">
        <v>624</v>
      </c>
      <c r="J98" s="28">
        <v>205</v>
      </c>
    </row>
    <row r="99" spans="2:10" ht="15" hidden="1" customHeight="1" x14ac:dyDescent="0.15">
      <c r="B99" s="15"/>
      <c r="C99" s="23" t="s">
        <v>18</v>
      </c>
      <c r="D99" s="37"/>
      <c r="E99" s="38" t="s">
        <v>59</v>
      </c>
      <c r="F99" s="38"/>
      <c r="G99" s="26">
        <v>119</v>
      </c>
      <c r="H99" s="26">
        <v>1953</v>
      </c>
      <c r="I99" s="27">
        <v>1616</v>
      </c>
      <c r="J99" s="28">
        <v>337</v>
      </c>
    </row>
    <row r="100" spans="2:10" ht="15" hidden="1" customHeight="1" x14ac:dyDescent="0.15">
      <c r="B100" s="15"/>
      <c r="C100" s="23" t="s">
        <v>19</v>
      </c>
      <c r="D100" s="24"/>
      <c r="E100" s="25" t="s">
        <v>60</v>
      </c>
      <c r="F100" s="25"/>
      <c r="G100" s="26">
        <v>984</v>
      </c>
      <c r="H100" s="26">
        <v>6991</v>
      </c>
      <c r="I100" s="27">
        <v>3518</v>
      </c>
      <c r="J100" s="28">
        <v>3473</v>
      </c>
    </row>
    <row r="101" spans="2:10" ht="15" hidden="1" customHeight="1" x14ac:dyDescent="0.15">
      <c r="B101" s="15"/>
      <c r="C101" s="23" t="s">
        <v>29</v>
      </c>
      <c r="D101" s="24"/>
      <c r="E101" s="25" t="s">
        <v>61</v>
      </c>
      <c r="F101" s="25"/>
      <c r="G101" s="26">
        <v>41</v>
      </c>
      <c r="H101" s="26">
        <v>474</v>
      </c>
      <c r="I101" s="27">
        <v>138</v>
      </c>
      <c r="J101" s="28">
        <v>336</v>
      </c>
    </row>
    <row r="102" spans="2:10" ht="15" hidden="1" customHeight="1" x14ac:dyDescent="0.15">
      <c r="B102" s="15"/>
      <c r="C102" s="23" t="s">
        <v>20</v>
      </c>
      <c r="D102" s="24"/>
      <c r="E102" s="25" t="s">
        <v>53</v>
      </c>
      <c r="F102" s="25"/>
      <c r="G102" s="26">
        <v>72</v>
      </c>
      <c r="H102" s="26">
        <v>279</v>
      </c>
      <c r="I102" s="27">
        <v>160</v>
      </c>
      <c r="J102" s="28">
        <v>119</v>
      </c>
    </row>
    <row r="103" spans="2:10" ht="15" hidden="1" customHeight="1" x14ac:dyDescent="0.15">
      <c r="B103" s="15"/>
      <c r="C103" s="23" t="s">
        <v>21</v>
      </c>
      <c r="D103" s="24"/>
      <c r="E103" s="25" t="s">
        <v>54</v>
      </c>
      <c r="F103" s="25"/>
      <c r="G103" s="26">
        <v>115</v>
      </c>
      <c r="H103" s="26">
        <v>815</v>
      </c>
      <c r="I103" s="27">
        <v>517</v>
      </c>
      <c r="J103" s="28">
        <v>298</v>
      </c>
    </row>
    <row r="104" spans="2:10" ht="15" hidden="1" customHeight="1" x14ac:dyDescent="0.15">
      <c r="B104" s="15"/>
      <c r="C104" s="39" t="s">
        <v>22</v>
      </c>
      <c r="D104" s="40"/>
      <c r="E104" s="25" t="s">
        <v>55</v>
      </c>
      <c r="F104" s="41"/>
      <c r="G104" s="42">
        <v>391</v>
      </c>
      <c r="H104" s="42">
        <v>2709</v>
      </c>
      <c r="I104" s="43">
        <v>896</v>
      </c>
      <c r="J104" s="44">
        <v>1796</v>
      </c>
    </row>
    <row r="105" spans="2:10" ht="15" hidden="1" customHeight="1" x14ac:dyDescent="0.15">
      <c r="B105" s="22"/>
      <c r="C105" s="23" t="s">
        <v>43</v>
      </c>
      <c r="D105" s="37"/>
      <c r="E105" s="38" t="s">
        <v>56</v>
      </c>
      <c r="F105" s="38"/>
      <c r="G105" s="26">
        <v>349</v>
      </c>
      <c r="H105" s="26">
        <v>1438</v>
      </c>
      <c r="I105" s="27">
        <v>582</v>
      </c>
      <c r="J105" s="28">
        <v>856</v>
      </c>
    </row>
    <row r="106" spans="2:10" ht="15" hidden="1" customHeight="1" x14ac:dyDescent="0.15">
      <c r="B106" s="15"/>
      <c r="C106" s="23" t="s">
        <v>44</v>
      </c>
      <c r="D106" s="24"/>
      <c r="E106" s="25" t="s">
        <v>39</v>
      </c>
      <c r="F106" s="25"/>
      <c r="G106" s="26">
        <v>163</v>
      </c>
      <c r="H106" s="26">
        <v>1504</v>
      </c>
      <c r="I106" s="27">
        <v>582</v>
      </c>
      <c r="J106" s="28">
        <v>922</v>
      </c>
    </row>
    <row r="107" spans="2:10" ht="15" hidden="1" customHeight="1" x14ac:dyDescent="0.15">
      <c r="B107" s="15"/>
      <c r="C107" s="23" t="s">
        <v>45</v>
      </c>
      <c r="D107" s="24"/>
      <c r="E107" s="25" t="s">
        <v>38</v>
      </c>
      <c r="F107" s="25"/>
      <c r="G107" s="26">
        <v>268</v>
      </c>
      <c r="H107" s="26">
        <v>3883</v>
      </c>
      <c r="I107" s="27">
        <v>851</v>
      </c>
      <c r="J107" s="28">
        <v>3032</v>
      </c>
    </row>
    <row r="108" spans="2:10" ht="15" hidden="1" customHeight="1" x14ac:dyDescent="0.15">
      <c r="B108" s="15"/>
      <c r="C108" s="23" t="s">
        <v>46</v>
      </c>
      <c r="D108" s="24"/>
      <c r="E108" s="45" t="s">
        <v>40</v>
      </c>
      <c r="F108" s="45"/>
      <c r="G108" s="26">
        <v>40</v>
      </c>
      <c r="H108" s="26">
        <v>649</v>
      </c>
      <c r="I108" s="27">
        <v>408</v>
      </c>
      <c r="J108" s="28">
        <v>241</v>
      </c>
    </row>
    <row r="109" spans="2:10" ht="15" hidden="1" customHeight="1" x14ac:dyDescent="0.15">
      <c r="B109" s="15"/>
      <c r="C109" s="39" t="s">
        <v>47</v>
      </c>
      <c r="D109" s="40"/>
      <c r="E109" s="41" t="s">
        <v>41</v>
      </c>
      <c r="F109" s="45"/>
      <c r="G109" s="26">
        <v>274</v>
      </c>
      <c r="H109" s="42">
        <v>1540</v>
      </c>
      <c r="I109" s="43">
        <v>853</v>
      </c>
      <c r="J109" s="44">
        <v>687</v>
      </c>
    </row>
    <row r="110" spans="2:10" ht="15" hidden="1" customHeight="1" x14ac:dyDescent="0.15">
      <c r="B110" s="36"/>
      <c r="C110" s="39" t="s">
        <v>57</v>
      </c>
      <c r="D110" s="40"/>
      <c r="E110" s="41" t="s">
        <v>58</v>
      </c>
      <c r="F110" s="41"/>
      <c r="G110" s="50">
        <v>38</v>
      </c>
      <c r="H110" s="51">
        <v>931</v>
      </c>
      <c r="I110" s="52">
        <v>685</v>
      </c>
      <c r="J110" s="53">
        <v>246</v>
      </c>
    </row>
    <row r="111" spans="2:10" ht="22.5" customHeight="1" x14ac:dyDescent="0.15">
      <c r="B111" s="9" t="s">
        <v>72</v>
      </c>
      <c r="C111" s="10"/>
      <c r="D111" s="10"/>
      <c r="E111" s="10"/>
      <c r="F111" s="10"/>
      <c r="G111" s="11">
        <f>SUM(G112:G128)</f>
        <v>3754</v>
      </c>
      <c r="H111" s="11">
        <f>SUM(H112:H128)</f>
        <v>34682</v>
      </c>
      <c r="I111" s="47">
        <f>SUM(I112:I128)</f>
        <v>18973</v>
      </c>
      <c r="J111" s="48">
        <f>SUM(J112:J128)</f>
        <v>15655</v>
      </c>
    </row>
    <row r="112" spans="2:10" ht="15" customHeight="1" x14ac:dyDescent="0.15">
      <c r="B112" s="15"/>
      <c r="C112" s="16" t="s">
        <v>65</v>
      </c>
      <c r="D112" s="17"/>
      <c r="E112" s="18" t="s">
        <v>66</v>
      </c>
      <c r="F112" s="18"/>
      <c r="G112" s="19">
        <v>37</v>
      </c>
      <c r="H112" s="19">
        <v>330</v>
      </c>
      <c r="I112" s="20">
        <v>203</v>
      </c>
      <c r="J112" s="21">
        <v>124</v>
      </c>
    </row>
    <row r="113" spans="2:10" ht="15" customHeight="1" x14ac:dyDescent="0.15">
      <c r="B113" s="15"/>
      <c r="C113" s="23" t="s">
        <v>27</v>
      </c>
      <c r="D113" s="24"/>
      <c r="E113" s="25" t="s">
        <v>50</v>
      </c>
      <c r="F113" s="25"/>
      <c r="G113" s="51" t="s">
        <v>62</v>
      </c>
      <c r="H113" s="51" t="s">
        <v>62</v>
      </c>
      <c r="I113" s="52" t="s">
        <v>62</v>
      </c>
      <c r="J113" s="49" t="s">
        <v>62</v>
      </c>
    </row>
    <row r="114" spans="2:10" ht="15" customHeight="1" x14ac:dyDescent="0.15">
      <c r="B114" s="15"/>
      <c r="C114" s="23" t="s">
        <v>26</v>
      </c>
      <c r="D114" s="24"/>
      <c r="E114" s="25" t="s">
        <v>51</v>
      </c>
      <c r="F114" s="25"/>
      <c r="G114" s="26">
        <v>448</v>
      </c>
      <c r="H114" s="26">
        <v>2674</v>
      </c>
      <c r="I114" s="27">
        <v>2168</v>
      </c>
      <c r="J114" s="28">
        <v>506</v>
      </c>
    </row>
    <row r="115" spans="2:10" ht="15" customHeight="1" x14ac:dyDescent="0.15">
      <c r="B115" s="15"/>
      <c r="C115" s="23" t="s">
        <v>16</v>
      </c>
      <c r="D115" s="24"/>
      <c r="E115" s="25" t="s">
        <v>52</v>
      </c>
      <c r="F115" s="25"/>
      <c r="G115" s="26">
        <v>651</v>
      </c>
      <c r="H115" s="26">
        <v>10661</v>
      </c>
      <c r="I115" s="27">
        <v>6586</v>
      </c>
      <c r="J115" s="28">
        <v>4075</v>
      </c>
    </row>
    <row r="116" spans="2:10" ht="15" customHeight="1" x14ac:dyDescent="0.15">
      <c r="B116" s="15"/>
      <c r="C116" s="23" t="s">
        <v>28</v>
      </c>
      <c r="D116" s="24"/>
      <c r="E116" s="25" t="s">
        <v>31</v>
      </c>
      <c r="F116" s="25"/>
      <c r="G116" s="26">
        <v>7</v>
      </c>
      <c r="H116" s="26">
        <v>162</v>
      </c>
      <c r="I116" s="27">
        <v>148</v>
      </c>
      <c r="J116" s="28">
        <v>14</v>
      </c>
    </row>
    <row r="117" spans="2:10" ht="15" customHeight="1" x14ac:dyDescent="0.15">
      <c r="B117" s="15"/>
      <c r="C117" s="23" t="s">
        <v>17</v>
      </c>
      <c r="D117" s="24"/>
      <c r="E117" s="25" t="s">
        <v>35</v>
      </c>
      <c r="F117" s="25"/>
      <c r="G117" s="26">
        <v>37</v>
      </c>
      <c r="H117" s="26">
        <v>825</v>
      </c>
      <c r="I117" s="27">
        <v>599</v>
      </c>
      <c r="J117" s="28">
        <v>216</v>
      </c>
    </row>
    <row r="118" spans="2:10" ht="15" customHeight="1" x14ac:dyDescent="0.15">
      <c r="B118" s="15"/>
      <c r="C118" s="23" t="s">
        <v>18</v>
      </c>
      <c r="D118" s="37"/>
      <c r="E118" s="38" t="s">
        <v>59</v>
      </c>
      <c r="F118" s="38"/>
      <c r="G118" s="26">
        <v>106</v>
      </c>
      <c r="H118" s="26">
        <v>1677</v>
      </c>
      <c r="I118" s="27">
        <v>1343</v>
      </c>
      <c r="J118" s="28">
        <v>334</v>
      </c>
    </row>
    <row r="119" spans="2:10" ht="15" customHeight="1" x14ac:dyDescent="0.15">
      <c r="B119" s="15"/>
      <c r="C119" s="23" t="s">
        <v>19</v>
      </c>
      <c r="D119" s="24"/>
      <c r="E119" s="25" t="s">
        <v>60</v>
      </c>
      <c r="F119" s="25"/>
      <c r="G119" s="26">
        <v>930</v>
      </c>
      <c r="H119" s="26">
        <v>6702</v>
      </c>
      <c r="I119" s="27">
        <v>3288</v>
      </c>
      <c r="J119" s="28">
        <v>3412</v>
      </c>
    </row>
    <row r="120" spans="2:10" ht="15" customHeight="1" x14ac:dyDescent="0.15">
      <c r="B120" s="15"/>
      <c r="C120" s="23" t="s">
        <v>29</v>
      </c>
      <c r="D120" s="24"/>
      <c r="E120" s="25" t="s">
        <v>61</v>
      </c>
      <c r="F120" s="25"/>
      <c r="G120" s="26">
        <v>41</v>
      </c>
      <c r="H120" s="26">
        <v>481</v>
      </c>
      <c r="I120" s="27">
        <v>145</v>
      </c>
      <c r="J120" s="28">
        <v>336</v>
      </c>
    </row>
    <row r="121" spans="2:10" ht="15" customHeight="1" x14ac:dyDescent="0.15">
      <c r="B121" s="15"/>
      <c r="C121" s="23" t="s">
        <v>20</v>
      </c>
      <c r="D121" s="24"/>
      <c r="E121" s="25" t="s">
        <v>53</v>
      </c>
      <c r="F121" s="25"/>
      <c r="G121" s="26">
        <v>72</v>
      </c>
      <c r="H121" s="26">
        <v>445</v>
      </c>
      <c r="I121" s="27">
        <v>279</v>
      </c>
      <c r="J121" s="28">
        <v>166</v>
      </c>
    </row>
    <row r="122" spans="2:10" ht="15" customHeight="1" x14ac:dyDescent="0.15">
      <c r="B122" s="15"/>
      <c r="C122" s="23" t="s">
        <v>21</v>
      </c>
      <c r="D122" s="24"/>
      <c r="E122" s="25" t="s">
        <v>54</v>
      </c>
      <c r="F122" s="25"/>
      <c r="G122" s="26">
        <v>115</v>
      </c>
      <c r="H122" s="26">
        <v>668</v>
      </c>
      <c r="I122" s="27">
        <v>397</v>
      </c>
      <c r="J122" s="28">
        <v>266</v>
      </c>
    </row>
    <row r="123" spans="2:10" ht="15" customHeight="1" x14ac:dyDescent="0.15">
      <c r="B123" s="15"/>
      <c r="C123" s="39" t="s">
        <v>22</v>
      </c>
      <c r="D123" s="40"/>
      <c r="E123" s="25" t="s">
        <v>55</v>
      </c>
      <c r="F123" s="41"/>
      <c r="G123" s="42">
        <v>376</v>
      </c>
      <c r="H123" s="42">
        <v>2523</v>
      </c>
      <c r="I123" s="43">
        <v>925</v>
      </c>
      <c r="J123" s="44">
        <v>1595</v>
      </c>
    </row>
    <row r="124" spans="2:10" ht="15" customHeight="1" x14ac:dyDescent="0.15">
      <c r="B124" s="22"/>
      <c r="C124" s="23" t="s">
        <v>43</v>
      </c>
      <c r="D124" s="37"/>
      <c r="E124" s="38" t="s">
        <v>56</v>
      </c>
      <c r="F124" s="38"/>
      <c r="G124" s="26">
        <v>330</v>
      </c>
      <c r="H124" s="26">
        <v>1246</v>
      </c>
      <c r="I124" s="27">
        <v>519</v>
      </c>
      <c r="J124" s="28">
        <v>726</v>
      </c>
    </row>
    <row r="125" spans="2:10" ht="15" customHeight="1" x14ac:dyDescent="0.15">
      <c r="B125" s="15"/>
      <c r="C125" s="23" t="s">
        <v>44</v>
      </c>
      <c r="D125" s="24"/>
      <c r="E125" s="25" t="s">
        <v>39</v>
      </c>
      <c r="F125" s="25"/>
      <c r="G125" s="26">
        <v>95</v>
      </c>
      <c r="H125" s="26">
        <v>253</v>
      </c>
      <c r="I125" s="27">
        <v>97</v>
      </c>
      <c r="J125" s="28">
        <v>156</v>
      </c>
    </row>
    <row r="126" spans="2:10" ht="15" customHeight="1" x14ac:dyDescent="0.15">
      <c r="B126" s="15"/>
      <c r="C126" s="23" t="s">
        <v>45</v>
      </c>
      <c r="D126" s="24"/>
      <c r="E126" s="25" t="s">
        <v>38</v>
      </c>
      <c r="F126" s="25"/>
      <c r="G126" s="26">
        <v>200</v>
      </c>
      <c r="H126" s="26">
        <v>3530</v>
      </c>
      <c r="I126" s="27">
        <v>804</v>
      </c>
      <c r="J126" s="28">
        <v>2713</v>
      </c>
    </row>
    <row r="127" spans="2:10" ht="15" customHeight="1" x14ac:dyDescent="0.15">
      <c r="B127" s="15"/>
      <c r="C127" s="23" t="s">
        <v>46</v>
      </c>
      <c r="D127" s="24"/>
      <c r="E127" s="45" t="s">
        <v>40</v>
      </c>
      <c r="F127" s="45"/>
      <c r="G127" s="26">
        <v>36</v>
      </c>
      <c r="H127" s="26">
        <v>624</v>
      </c>
      <c r="I127" s="27">
        <v>395</v>
      </c>
      <c r="J127" s="28">
        <v>229</v>
      </c>
    </row>
    <row r="128" spans="2:10" ht="15" customHeight="1" x14ac:dyDescent="0.15">
      <c r="B128" s="36"/>
      <c r="C128" s="30" t="s">
        <v>47</v>
      </c>
      <c r="D128" s="31"/>
      <c r="E128" s="32" t="s">
        <v>41</v>
      </c>
      <c r="F128" s="54"/>
      <c r="G128" s="33">
        <v>273</v>
      </c>
      <c r="H128" s="33">
        <v>1881</v>
      </c>
      <c r="I128" s="34">
        <v>1077</v>
      </c>
      <c r="J128" s="35">
        <v>787</v>
      </c>
    </row>
    <row r="129" spans="2:10" ht="22.5" customHeight="1" x14ac:dyDescent="0.15">
      <c r="B129" s="9" t="s">
        <v>75</v>
      </c>
      <c r="C129" s="10"/>
      <c r="D129" s="10"/>
      <c r="E129" s="10"/>
      <c r="F129" s="10"/>
      <c r="G129" s="11">
        <f>SUM(G130:G146)</f>
        <v>3592</v>
      </c>
      <c r="H129" s="11">
        <f>SUM(H130:H146)</f>
        <v>35608</v>
      </c>
      <c r="I129" s="47">
        <f>SUM(I130:I146)</f>
        <v>19793</v>
      </c>
      <c r="J129" s="48">
        <f>SUM(J130:J146)</f>
        <v>15551</v>
      </c>
    </row>
    <row r="130" spans="2:10" ht="15" customHeight="1" x14ac:dyDescent="0.15">
      <c r="B130" s="15"/>
      <c r="C130" s="16" t="s">
        <v>65</v>
      </c>
      <c r="D130" s="17"/>
      <c r="E130" s="18" t="s">
        <v>66</v>
      </c>
      <c r="F130" s="18"/>
      <c r="G130" s="19">
        <v>73</v>
      </c>
      <c r="H130" s="19">
        <v>752</v>
      </c>
      <c r="I130" s="20">
        <v>548</v>
      </c>
      <c r="J130" s="21">
        <v>204</v>
      </c>
    </row>
    <row r="131" spans="2:10" ht="15" customHeight="1" x14ac:dyDescent="0.15">
      <c r="B131" s="15"/>
      <c r="C131" s="23" t="s">
        <v>27</v>
      </c>
      <c r="D131" s="24"/>
      <c r="E131" s="25" t="s">
        <v>50</v>
      </c>
      <c r="F131" s="25"/>
      <c r="G131" s="51">
        <v>1</v>
      </c>
      <c r="H131" s="51">
        <v>1</v>
      </c>
      <c r="I131" s="52">
        <v>1</v>
      </c>
      <c r="J131" s="49" t="s">
        <v>76</v>
      </c>
    </row>
    <row r="132" spans="2:10" ht="15" customHeight="1" x14ac:dyDescent="0.15">
      <c r="B132" s="15"/>
      <c r="C132" s="23" t="s">
        <v>26</v>
      </c>
      <c r="D132" s="24"/>
      <c r="E132" s="25" t="s">
        <v>51</v>
      </c>
      <c r="F132" s="25"/>
      <c r="G132" s="26">
        <v>414</v>
      </c>
      <c r="H132" s="26">
        <v>2610</v>
      </c>
      <c r="I132" s="27">
        <v>1889</v>
      </c>
      <c r="J132" s="28">
        <v>517</v>
      </c>
    </row>
    <row r="133" spans="2:10" ht="15" customHeight="1" x14ac:dyDescent="0.15">
      <c r="B133" s="15"/>
      <c r="C133" s="23" t="s">
        <v>16</v>
      </c>
      <c r="D133" s="24"/>
      <c r="E133" s="25" t="s">
        <v>52</v>
      </c>
      <c r="F133" s="25"/>
      <c r="G133" s="26">
        <v>575</v>
      </c>
      <c r="H133" s="26">
        <v>11064</v>
      </c>
      <c r="I133" s="27">
        <v>7097</v>
      </c>
      <c r="J133" s="28">
        <v>3967</v>
      </c>
    </row>
    <row r="134" spans="2:10" ht="15" customHeight="1" x14ac:dyDescent="0.15">
      <c r="B134" s="15"/>
      <c r="C134" s="23" t="s">
        <v>28</v>
      </c>
      <c r="D134" s="24"/>
      <c r="E134" s="25" t="s">
        <v>31</v>
      </c>
      <c r="F134" s="25"/>
      <c r="G134" s="26">
        <v>7</v>
      </c>
      <c r="H134" s="26">
        <v>124</v>
      </c>
      <c r="I134" s="27">
        <v>108</v>
      </c>
      <c r="J134" s="28">
        <v>16</v>
      </c>
    </row>
    <row r="135" spans="2:10" ht="15" customHeight="1" x14ac:dyDescent="0.15">
      <c r="B135" s="15"/>
      <c r="C135" s="23" t="s">
        <v>17</v>
      </c>
      <c r="D135" s="24"/>
      <c r="E135" s="25" t="s">
        <v>35</v>
      </c>
      <c r="F135" s="25"/>
      <c r="G135" s="26">
        <v>42</v>
      </c>
      <c r="H135" s="26">
        <v>914</v>
      </c>
      <c r="I135" s="27">
        <v>661</v>
      </c>
      <c r="J135" s="28">
        <v>253</v>
      </c>
    </row>
    <row r="136" spans="2:10" ht="15" customHeight="1" x14ac:dyDescent="0.15">
      <c r="B136" s="15"/>
      <c r="C136" s="23" t="s">
        <v>18</v>
      </c>
      <c r="D136" s="37"/>
      <c r="E136" s="38" t="s">
        <v>59</v>
      </c>
      <c r="F136" s="38"/>
      <c r="G136" s="26">
        <v>115</v>
      </c>
      <c r="H136" s="26">
        <v>2000</v>
      </c>
      <c r="I136" s="27">
        <v>1447</v>
      </c>
      <c r="J136" s="28">
        <v>553</v>
      </c>
    </row>
    <row r="137" spans="2:10" ht="15" customHeight="1" x14ac:dyDescent="0.15">
      <c r="B137" s="15"/>
      <c r="C137" s="23" t="s">
        <v>19</v>
      </c>
      <c r="D137" s="24"/>
      <c r="E137" s="25" t="s">
        <v>60</v>
      </c>
      <c r="F137" s="25"/>
      <c r="G137" s="26">
        <v>880</v>
      </c>
      <c r="H137" s="26">
        <v>6852</v>
      </c>
      <c r="I137" s="27">
        <v>3452</v>
      </c>
      <c r="J137" s="28">
        <v>3400</v>
      </c>
    </row>
    <row r="138" spans="2:10" ht="15" customHeight="1" x14ac:dyDescent="0.15">
      <c r="B138" s="15"/>
      <c r="C138" s="23" t="s">
        <v>29</v>
      </c>
      <c r="D138" s="24"/>
      <c r="E138" s="25" t="s">
        <v>61</v>
      </c>
      <c r="F138" s="25"/>
      <c r="G138" s="26">
        <v>39</v>
      </c>
      <c r="H138" s="26">
        <v>489</v>
      </c>
      <c r="I138" s="27">
        <v>123</v>
      </c>
      <c r="J138" s="28">
        <v>366</v>
      </c>
    </row>
    <row r="139" spans="2:10" ht="15" customHeight="1" x14ac:dyDescent="0.15">
      <c r="B139" s="15"/>
      <c r="C139" s="23" t="s">
        <v>20</v>
      </c>
      <c r="D139" s="24"/>
      <c r="E139" s="25" t="s">
        <v>53</v>
      </c>
      <c r="F139" s="25"/>
      <c r="G139" s="26">
        <v>83</v>
      </c>
      <c r="H139" s="26">
        <v>246</v>
      </c>
      <c r="I139" s="27">
        <v>139</v>
      </c>
      <c r="J139" s="28">
        <v>107</v>
      </c>
    </row>
    <row r="140" spans="2:10" ht="15" customHeight="1" x14ac:dyDescent="0.15">
      <c r="B140" s="15"/>
      <c r="C140" s="23" t="s">
        <v>21</v>
      </c>
      <c r="D140" s="24"/>
      <c r="E140" s="25" t="s">
        <v>54</v>
      </c>
      <c r="F140" s="25"/>
      <c r="G140" s="26">
        <v>125</v>
      </c>
      <c r="H140" s="26">
        <v>1018</v>
      </c>
      <c r="I140" s="27">
        <v>663</v>
      </c>
      <c r="J140" s="28">
        <v>355</v>
      </c>
    </row>
    <row r="141" spans="2:10" ht="15" customHeight="1" x14ac:dyDescent="0.15">
      <c r="B141" s="15"/>
      <c r="C141" s="39" t="s">
        <v>22</v>
      </c>
      <c r="D141" s="40"/>
      <c r="E141" s="25" t="s">
        <v>55</v>
      </c>
      <c r="F141" s="41"/>
      <c r="G141" s="42">
        <v>338</v>
      </c>
      <c r="H141" s="42">
        <v>2287</v>
      </c>
      <c r="I141" s="43">
        <v>820</v>
      </c>
      <c r="J141" s="44">
        <v>1415</v>
      </c>
    </row>
    <row r="142" spans="2:10" ht="15" customHeight="1" x14ac:dyDescent="0.15">
      <c r="B142" s="22"/>
      <c r="C142" s="23" t="s">
        <v>43</v>
      </c>
      <c r="D142" s="37"/>
      <c r="E142" s="38" t="s">
        <v>56</v>
      </c>
      <c r="F142" s="38"/>
      <c r="G142" s="26">
        <v>303</v>
      </c>
      <c r="H142" s="26">
        <v>1105</v>
      </c>
      <c r="I142" s="27">
        <v>488</v>
      </c>
      <c r="J142" s="28">
        <v>609</v>
      </c>
    </row>
    <row r="143" spans="2:10" ht="15" customHeight="1" x14ac:dyDescent="0.15">
      <c r="B143" s="15"/>
      <c r="C143" s="23" t="s">
        <v>44</v>
      </c>
      <c r="D143" s="24"/>
      <c r="E143" s="25" t="s">
        <v>39</v>
      </c>
      <c r="F143" s="25"/>
      <c r="G143" s="26">
        <v>86</v>
      </c>
      <c r="H143" s="26">
        <v>445</v>
      </c>
      <c r="I143" s="27">
        <v>127</v>
      </c>
      <c r="J143" s="28">
        <v>318</v>
      </c>
    </row>
    <row r="144" spans="2:10" ht="15" customHeight="1" x14ac:dyDescent="0.15">
      <c r="B144" s="15"/>
      <c r="C144" s="23" t="s">
        <v>45</v>
      </c>
      <c r="D144" s="24"/>
      <c r="E144" s="25" t="s">
        <v>38</v>
      </c>
      <c r="F144" s="25"/>
      <c r="G144" s="26">
        <v>209</v>
      </c>
      <c r="H144" s="26">
        <v>3597</v>
      </c>
      <c r="I144" s="27">
        <v>940</v>
      </c>
      <c r="J144" s="28">
        <v>2657</v>
      </c>
    </row>
    <row r="145" spans="2:10" ht="15" customHeight="1" x14ac:dyDescent="0.15">
      <c r="B145" s="15"/>
      <c r="C145" s="23" t="s">
        <v>46</v>
      </c>
      <c r="D145" s="24"/>
      <c r="E145" s="45" t="s">
        <v>40</v>
      </c>
      <c r="F145" s="45"/>
      <c r="G145" s="26">
        <v>33</v>
      </c>
      <c r="H145" s="26">
        <v>739</v>
      </c>
      <c r="I145" s="27">
        <v>493</v>
      </c>
      <c r="J145" s="28">
        <v>246</v>
      </c>
    </row>
    <row r="146" spans="2:10" ht="15" customHeight="1" x14ac:dyDescent="0.15">
      <c r="B146" s="36"/>
      <c r="C146" s="30" t="s">
        <v>47</v>
      </c>
      <c r="D146" s="31"/>
      <c r="E146" s="32" t="s">
        <v>41</v>
      </c>
      <c r="F146" s="54"/>
      <c r="G146" s="33">
        <v>269</v>
      </c>
      <c r="H146" s="33">
        <v>1365</v>
      </c>
      <c r="I146" s="34">
        <v>797</v>
      </c>
      <c r="J146" s="35">
        <v>568</v>
      </c>
    </row>
    <row r="147" spans="2:10" ht="15" customHeight="1" x14ac:dyDescent="0.15">
      <c r="B147" s="55" t="s">
        <v>73</v>
      </c>
      <c r="G147" s="56"/>
      <c r="H147" s="56"/>
      <c r="I147" s="56"/>
      <c r="J147" s="57"/>
    </row>
    <row r="148" spans="2:10" ht="15" customHeight="1" x14ac:dyDescent="0.15">
      <c r="B148" s="58" t="s">
        <v>74</v>
      </c>
      <c r="J148" s="59"/>
    </row>
  </sheetData>
  <mergeCells count="3">
    <mergeCell ref="B4:F5"/>
    <mergeCell ref="G4:G5"/>
    <mergeCell ref="H4:J4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Ｐゴシック,標準"&amp;11 3.事  業  所</oddHeader>
    <oddFooter>&amp;C&amp;"ＭＳ Ｐゴシック,標準"&amp;11-27-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D9EA-6101-4DD4-A963-D2500C2DC6BA}">
  <sheetPr>
    <pageSetUpPr fitToPage="1"/>
  </sheetPr>
  <dimension ref="A1:S134"/>
  <sheetViews>
    <sheetView showGridLines="0"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9.140625" defaultRowHeight="12" x14ac:dyDescent="0.15"/>
  <cols>
    <col min="1" max="1" width="1.7109375" style="4" customWidth="1"/>
    <col min="2" max="2" width="2.140625" style="164" customWidth="1"/>
    <col min="3" max="3" width="2.140625" style="2" customWidth="1"/>
    <col min="4" max="4" width="15" style="60" customWidth="1"/>
    <col min="5" max="5" width="6.42578125" style="66" customWidth="1"/>
    <col min="6" max="6" width="6.85546875" style="67" customWidth="1"/>
    <col min="7" max="7" width="6.42578125" style="68" customWidth="1"/>
    <col min="8" max="8" width="6.42578125" style="69" customWidth="1"/>
    <col min="9" max="9" width="6.42578125" style="70" customWidth="1"/>
    <col min="10" max="10" width="6.42578125" style="66" customWidth="1"/>
    <col min="11" max="11" width="6.42578125" style="70" customWidth="1"/>
    <col min="12" max="12" width="6.42578125" style="66" customWidth="1"/>
    <col min="13" max="13" width="6.42578125" style="69" customWidth="1"/>
    <col min="14" max="14" width="6.42578125" style="66" customWidth="1"/>
    <col min="15" max="15" width="6.42578125" style="69" customWidth="1"/>
    <col min="16" max="16" width="6.42578125" style="68" customWidth="1"/>
    <col min="17" max="17" width="6.42578125" style="4" customWidth="1"/>
    <col min="18" max="16384" width="9.140625" style="4"/>
  </cols>
  <sheetData>
    <row r="1" spans="1:17" ht="30" customHeight="1" x14ac:dyDescent="0.15">
      <c r="A1" s="1" t="s">
        <v>77</v>
      </c>
      <c r="B1" s="37"/>
      <c r="C1" s="58"/>
      <c r="E1" s="61"/>
      <c r="F1" s="62"/>
      <c r="G1" s="57"/>
      <c r="H1" s="61"/>
      <c r="I1" s="63"/>
      <c r="J1" s="64"/>
      <c r="K1" s="63"/>
      <c r="L1" s="64"/>
      <c r="M1" s="65"/>
      <c r="N1" s="64"/>
      <c r="O1" s="65"/>
      <c r="P1" s="57"/>
    </row>
    <row r="2" spans="1:17" ht="7.5" customHeight="1" x14ac:dyDescent="0.15">
      <c r="A2" s="1"/>
      <c r="B2" s="37"/>
      <c r="C2" s="58"/>
      <c r="E2" s="61"/>
      <c r="F2" s="62"/>
      <c r="G2" s="57"/>
      <c r="H2" s="61"/>
      <c r="I2" s="63"/>
      <c r="J2" s="64"/>
      <c r="K2" s="63"/>
      <c r="L2" s="64"/>
      <c r="M2" s="65"/>
      <c r="N2" s="64"/>
      <c r="O2" s="65"/>
      <c r="P2" s="57"/>
    </row>
    <row r="3" spans="1:17" ht="22.5" customHeight="1" x14ac:dyDescent="0.15">
      <c r="B3" s="5"/>
    </row>
    <row r="4" spans="1:17" s="71" customFormat="1" ht="16.5" customHeight="1" x14ac:dyDescent="0.15">
      <c r="B4" s="431" t="s">
        <v>78</v>
      </c>
      <c r="C4" s="432"/>
      <c r="D4" s="433"/>
      <c r="E4" s="437" t="s">
        <v>3</v>
      </c>
      <c r="F4" s="438"/>
      <c r="G4" s="427" t="s">
        <v>79</v>
      </c>
      <c r="H4" s="427"/>
      <c r="I4" s="439" t="s">
        <v>80</v>
      </c>
      <c r="J4" s="439"/>
      <c r="K4" s="440" t="s">
        <v>81</v>
      </c>
      <c r="L4" s="441"/>
      <c r="M4" s="442" t="s">
        <v>82</v>
      </c>
      <c r="N4" s="439"/>
      <c r="O4" s="427" t="s">
        <v>83</v>
      </c>
      <c r="P4" s="427"/>
      <c r="Q4" s="72" t="s">
        <v>84</v>
      </c>
    </row>
    <row r="5" spans="1:17" s="73" customFormat="1" ht="15" customHeight="1" x14ac:dyDescent="0.15">
      <c r="B5" s="434"/>
      <c r="C5" s="435"/>
      <c r="D5" s="436"/>
      <c r="E5" s="74" t="s">
        <v>0</v>
      </c>
      <c r="F5" s="75" t="s">
        <v>85</v>
      </c>
      <c r="G5" s="76" t="s">
        <v>86</v>
      </c>
      <c r="H5" s="77" t="s">
        <v>87</v>
      </c>
      <c r="I5" s="74" t="s">
        <v>0</v>
      </c>
      <c r="J5" s="78" t="s">
        <v>85</v>
      </c>
      <c r="K5" s="79" t="s">
        <v>0</v>
      </c>
      <c r="L5" s="80" t="s">
        <v>85</v>
      </c>
      <c r="M5" s="74" t="s">
        <v>0</v>
      </c>
      <c r="N5" s="78" t="s">
        <v>85</v>
      </c>
      <c r="O5" s="81" t="s">
        <v>0</v>
      </c>
      <c r="P5" s="78" t="s">
        <v>85</v>
      </c>
      <c r="Q5" s="82" t="s">
        <v>0</v>
      </c>
    </row>
    <row r="6" spans="1:17" s="83" customFormat="1" ht="21.75" customHeight="1" x14ac:dyDescent="0.15">
      <c r="B6" s="428" t="s">
        <v>88</v>
      </c>
      <c r="C6" s="429"/>
      <c r="D6" s="430"/>
      <c r="E6" s="84">
        <v>4421</v>
      </c>
      <c r="F6" s="85">
        <v>33831</v>
      </c>
      <c r="G6" s="86">
        <v>2823</v>
      </c>
      <c r="H6" s="85">
        <v>6142</v>
      </c>
      <c r="I6" s="86">
        <v>766</v>
      </c>
      <c r="J6" s="87">
        <v>5046</v>
      </c>
      <c r="K6" s="86">
        <v>473</v>
      </c>
      <c r="L6" s="87">
        <v>6203</v>
      </c>
      <c r="M6" s="84">
        <v>160</v>
      </c>
      <c r="N6" s="85">
        <v>3798</v>
      </c>
      <c r="O6" s="86">
        <v>199</v>
      </c>
      <c r="P6" s="87">
        <v>12642</v>
      </c>
      <c r="Q6" s="88" t="s">
        <v>62</v>
      </c>
    </row>
    <row r="7" spans="1:17" ht="12.75" hidden="1" customHeight="1" x14ac:dyDescent="0.15">
      <c r="B7" s="89"/>
      <c r="C7" s="16" t="s">
        <v>89</v>
      </c>
      <c r="D7" s="90" t="s">
        <v>90</v>
      </c>
      <c r="E7" s="91">
        <v>11</v>
      </c>
      <c r="F7" s="92">
        <v>220</v>
      </c>
      <c r="G7" s="93">
        <v>2</v>
      </c>
      <c r="H7" s="92">
        <v>4</v>
      </c>
      <c r="I7" s="93">
        <v>2</v>
      </c>
      <c r="J7" s="94">
        <v>18</v>
      </c>
      <c r="K7" s="93">
        <v>4</v>
      </c>
      <c r="L7" s="94">
        <v>59</v>
      </c>
      <c r="M7" s="91">
        <v>1</v>
      </c>
      <c r="N7" s="92">
        <v>34</v>
      </c>
      <c r="O7" s="93">
        <v>2</v>
      </c>
      <c r="P7" s="94">
        <v>105</v>
      </c>
      <c r="Q7" s="95" t="s">
        <v>62</v>
      </c>
    </row>
    <row r="8" spans="1:17" ht="12.75" hidden="1" customHeight="1" x14ac:dyDescent="0.15">
      <c r="B8" s="89"/>
      <c r="C8" s="96" t="s">
        <v>91</v>
      </c>
      <c r="D8" s="97" t="s">
        <v>92</v>
      </c>
      <c r="E8" s="98">
        <v>0</v>
      </c>
      <c r="F8" s="99">
        <v>0</v>
      </c>
      <c r="G8" s="100">
        <v>0</v>
      </c>
      <c r="H8" s="99">
        <v>0</v>
      </c>
      <c r="I8" s="100">
        <v>0</v>
      </c>
      <c r="J8" s="101">
        <v>0</v>
      </c>
      <c r="K8" s="100">
        <v>0</v>
      </c>
      <c r="L8" s="101">
        <v>0</v>
      </c>
      <c r="M8" s="98">
        <v>0</v>
      </c>
      <c r="N8" s="99">
        <v>0</v>
      </c>
      <c r="O8" s="100">
        <v>0</v>
      </c>
      <c r="P8" s="101">
        <v>0</v>
      </c>
      <c r="Q8" s="102" t="s">
        <v>62</v>
      </c>
    </row>
    <row r="9" spans="1:17" ht="12.75" hidden="1" customHeight="1" x14ac:dyDescent="0.15">
      <c r="B9" s="89"/>
      <c r="C9" s="96" t="s">
        <v>93</v>
      </c>
      <c r="D9" s="97" t="s">
        <v>94</v>
      </c>
      <c r="E9" s="98">
        <v>0</v>
      </c>
      <c r="F9" s="99">
        <v>0</v>
      </c>
      <c r="G9" s="100">
        <v>0</v>
      </c>
      <c r="H9" s="99">
        <v>0</v>
      </c>
      <c r="I9" s="100">
        <v>0</v>
      </c>
      <c r="J9" s="101">
        <v>0</v>
      </c>
      <c r="K9" s="100">
        <v>0</v>
      </c>
      <c r="L9" s="101">
        <v>0</v>
      </c>
      <c r="M9" s="98">
        <v>0</v>
      </c>
      <c r="N9" s="99">
        <v>0</v>
      </c>
      <c r="O9" s="100">
        <v>0</v>
      </c>
      <c r="P9" s="101">
        <v>0</v>
      </c>
      <c r="Q9" s="102" t="s">
        <v>62</v>
      </c>
    </row>
    <row r="10" spans="1:17" ht="12.75" hidden="1" customHeight="1" x14ac:dyDescent="0.15">
      <c r="B10" s="89"/>
      <c r="C10" s="96" t="s">
        <v>95</v>
      </c>
      <c r="D10" s="97" t="s">
        <v>96</v>
      </c>
      <c r="E10" s="98">
        <v>2</v>
      </c>
      <c r="F10" s="99">
        <v>48</v>
      </c>
      <c r="G10" s="100">
        <v>0</v>
      </c>
      <c r="H10" s="99">
        <v>0</v>
      </c>
      <c r="I10" s="100">
        <v>0</v>
      </c>
      <c r="J10" s="101">
        <v>0</v>
      </c>
      <c r="K10" s="100">
        <v>1</v>
      </c>
      <c r="L10" s="101">
        <v>18</v>
      </c>
      <c r="M10" s="98">
        <v>0</v>
      </c>
      <c r="N10" s="99">
        <v>0</v>
      </c>
      <c r="O10" s="100">
        <v>1</v>
      </c>
      <c r="P10" s="101">
        <v>30</v>
      </c>
      <c r="Q10" s="102" t="s">
        <v>62</v>
      </c>
    </row>
    <row r="11" spans="1:17" ht="12.75" hidden="1" customHeight="1" x14ac:dyDescent="0.15">
      <c r="B11" s="89"/>
      <c r="C11" s="23" t="s">
        <v>97</v>
      </c>
      <c r="D11" s="97" t="s">
        <v>98</v>
      </c>
      <c r="E11" s="98">
        <v>604</v>
      </c>
      <c r="F11" s="99">
        <v>3719</v>
      </c>
      <c r="G11" s="100">
        <v>349</v>
      </c>
      <c r="H11" s="99">
        <v>817</v>
      </c>
      <c r="I11" s="100">
        <v>144</v>
      </c>
      <c r="J11" s="101">
        <v>969</v>
      </c>
      <c r="K11" s="100">
        <v>80</v>
      </c>
      <c r="L11" s="101">
        <v>1021</v>
      </c>
      <c r="M11" s="98">
        <v>23</v>
      </c>
      <c r="N11" s="99">
        <v>527</v>
      </c>
      <c r="O11" s="100">
        <v>8</v>
      </c>
      <c r="P11" s="101">
        <v>385</v>
      </c>
      <c r="Q11" s="102" t="s">
        <v>62</v>
      </c>
    </row>
    <row r="12" spans="1:17" ht="12.75" hidden="1" customHeight="1" x14ac:dyDescent="0.15">
      <c r="B12" s="89"/>
      <c r="C12" s="96" t="s">
        <v>99</v>
      </c>
      <c r="D12" s="97" t="s">
        <v>100</v>
      </c>
      <c r="E12" s="98">
        <v>1013</v>
      </c>
      <c r="F12" s="99">
        <v>11765</v>
      </c>
      <c r="G12" s="100">
        <v>555</v>
      </c>
      <c r="H12" s="99">
        <v>1268</v>
      </c>
      <c r="I12" s="100">
        <v>177</v>
      </c>
      <c r="J12" s="101">
        <v>1188</v>
      </c>
      <c r="K12" s="100">
        <v>136</v>
      </c>
      <c r="L12" s="101">
        <v>1843</v>
      </c>
      <c r="M12" s="98">
        <v>54</v>
      </c>
      <c r="N12" s="99">
        <v>1313</v>
      </c>
      <c r="O12" s="100">
        <v>91</v>
      </c>
      <c r="P12" s="101">
        <v>6153</v>
      </c>
      <c r="Q12" s="102" t="s">
        <v>62</v>
      </c>
    </row>
    <row r="13" spans="1:17" ht="12.75" hidden="1" customHeight="1" x14ac:dyDescent="0.15">
      <c r="B13" s="89"/>
      <c r="C13" s="96" t="s">
        <v>101</v>
      </c>
      <c r="D13" s="103" t="s">
        <v>102</v>
      </c>
      <c r="E13" s="98">
        <v>4</v>
      </c>
      <c r="F13" s="99">
        <v>171</v>
      </c>
      <c r="G13" s="100">
        <v>0</v>
      </c>
      <c r="H13" s="99">
        <v>0</v>
      </c>
      <c r="I13" s="100">
        <v>1</v>
      </c>
      <c r="J13" s="101">
        <v>7</v>
      </c>
      <c r="K13" s="100">
        <v>1</v>
      </c>
      <c r="L13" s="101">
        <v>14</v>
      </c>
      <c r="M13" s="98">
        <v>0</v>
      </c>
      <c r="N13" s="99">
        <v>0</v>
      </c>
      <c r="O13" s="100">
        <v>2</v>
      </c>
      <c r="P13" s="101">
        <v>150</v>
      </c>
      <c r="Q13" s="102" t="s">
        <v>62</v>
      </c>
    </row>
    <row r="14" spans="1:17" ht="12.75" hidden="1" customHeight="1" x14ac:dyDescent="0.15">
      <c r="B14" s="89"/>
      <c r="C14" s="96" t="s">
        <v>103</v>
      </c>
      <c r="D14" s="97" t="s">
        <v>104</v>
      </c>
      <c r="E14" s="98">
        <v>125</v>
      </c>
      <c r="F14" s="99">
        <v>1910</v>
      </c>
      <c r="G14" s="100">
        <v>51</v>
      </c>
      <c r="H14" s="99">
        <v>120</v>
      </c>
      <c r="I14" s="100">
        <v>19</v>
      </c>
      <c r="J14" s="101">
        <v>143</v>
      </c>
      <c r="K14" s="100">
        <v>25</v>
      </c>
      <c r="L14" s="101">
        <v>333</v>
      </c>
      <c r="M14" s="98">
        <v>16</v>
      </c>
      <c r="N14" s="99">
        <v>376</v>
      </c>
      <c r="O14" s="100">
        <v>14</v>
      </c>
      <c r="P14" s="101">
        <v>938</v>
      </c>
      <c r="Q14" s="102" t="s">
        <v>62</v>
      </c>
    </row>
    <row r="15" spans="1:17" ht="12.75" hidden="1" customHeight="1" x14ac:dyDescent="0.15">
      <c r="B15" s="89"/>
      <c r="C15" s="96" t="s">
        <v>105</v>
      </c>
      <c r="D15" s="103" t="s">
        <v>106</v>
      </c>
      <c r="E15" s="98">
        <v>1543</v>
      </c>
      <c r="F15" s="99">
        <v>8713</v>
      </c>
      <c r="G15" s="100">
        <v>1055</v>
      </c>
      <c r="H15" s="99">
        <v>2338</v>
      </c>
      <c r="I15" s="100">
        <v>268</v>
      </c>
      <c r="J15" s="101">
        <v>1684</v>
      </c>
      <c r="K15" s="100">
        <v>151</v>
      </c>
      <c r="L15" s="101">
        <v>1953</v>
      </c>
      <c r="M15" s="98">
        <v>35</v>
      </c>
      <c r="N15" s="99">
        <v>800</v>
      </c>
      <c r="O15" s="100">
        <v>34</v>
      </c>
      <c r="P15" s="101">
        <v>1938</v>
      </c>
      <c r="Q15" s="102" t="s">
        <v>62</v>
      </c>
    </row>
    <row r="16" spans="1:17" ht="12.75" hidden="1" customHeight="1" x14ac:dyDescent="0.15">
      <c r="B16" s="89"/>
      <c r="C16" s="96" t="s">
        <v>107</v>
      </c>
      <c r="D16" s="97" t="s">
        <v>108</v>
      </c>
      <c r="E16" s="98">
        <v>61</v>
      </c>
      <c r="F16" s="99">
        <v>583</v>
      </c>
      <c r="G16" s="100">
        <v>24</v>
      </c>
      <c r="H16" s="99">
        <v>50</v>
      </c>
      <c r="I16" s="100">
        <v>11</v>
      </c>
      <c r="J16" s="101">
        <v>86</v>
      </c>
      <c r="K16" s="100">
        <v>16</v>
      </c>
      <c r="L16" s="101">
        <v>195</v>
      </c>
      <c r="M16" s="98">
        <v>9</v>
      </c>
      <c r="N16" s="99">
        <v>213</v>
      </c>
      <c r="O16" s="100">
        <v>1</v>
      </c>
      <c r="P16" s="101">
        <v>39</v>
      </c>
      <c r="Q16" s="102" t="s">
        <v>62</v>
      </c>
    </row>
    <row r="17" spans="2:17" ht="12.75" hidden="1" customHeight="1" x14ac:dyDescent="0.15">
      <c r="B17" s="89"/>
      <c r="C17" s="96" t="s">
        <v>109</v>
      </c>
      <c r="D17" s="97" t="s">
        <v>110</v>
      </c>
      <c r="E17" s="98">
        <v>44</v>
      </c>
      <c r="F17" s="99">
        <v>193</v>
      </c>
      <c r="G17" s="100">
        <v>37</v>
      </c>
      <c r="H17" s="99">
        <v>70</v>
      </c>
      <c r="I17" s="100">
        <v>3</v>
      </c>
      <c r="J17" s="101">
        <v>19</v>
      </c>
      <c r="K17" s="100">
        <v>1</v>
      </c>
      <c r="L17" s="101">
        <v>16</v>
      </c>
      <c r="M17" s="98">
        <v>2</v>
      </c>
      <c r="N17" s="99">
        <v>44</v>
      </c>
      <c r="O17" s="100">
        <v>1</v>
      </c>
      <c r="P17" s="101">
        <v>44</v>
      </c>
      <c r="Q17" s="102" t="s">
        <v>62</v>
      </c>
    </row>
    <row r="18" spans="2:17" ht="12.75" hidden="1" customHeight="1" x14ac:dyDescent="0.15">
      <c r="B18" s="104"/>
      <c r="C18" s="105" t="s">
        <v>111</v>
      </c>
      <c r="D18" s="106" t="s">
        <v>112</v>
      </c>
      <c r="E18" s="107">
        <v>1014</v>
      </c>
      <c r="F18" s="108">
        <v>6509</v>
      </c>
      <c r="G18" s="109">
        <v>750</v>
      </c>
      <c r="H18" s="108">
        <v>1475</v>
      </c>
      <c r="I18" s="109">
        <v>141</v>
      </c>
      <c r="J18" s="110">
        <v>932</v>
      </c>
      <c r="K18" s="109">
        <v>58</v>
      </c>
      <c r="L18" s="110">
        <v>751</v>
      </c>
      <c r="M18" s="107">
        <v>20</v>
      </c>
      <c r="N18" s="108">
        <v>491</v>
      </c>
      <c r="O18" s="109">
        <v>45</v>
      </c>
      <c r="P18" s="110">
        <v>2860</v>
      </c>
      <c r="Q18" s="111" t="s">
        <v>62</v>
      </c>
    </row>
    <row r="19" spans="2:17" ht="21.75" customHeight="1" x14ac:dyDescent="0.15">
      <c r="B19" s="428" t="s">
        <v>113</v>
      </c>
      <c r="C19" s="429"/>
      <c r="D19" s="430"/>
      <c r="E19" s="84">
        <f>SUM(E20:E36)</f>
        <v>4078</v>
      </c>
      <c r="F19" s="85">
        <f t="shared" ref="F19:Q19" si="0">SUM(F20:F36)</f>
        <v>33912</v>
      </c>
      <c r="G19" s="86">
        <f t="shared" si="0"/>
        <v>2539</v>
      </c>
      <c r="H19" s="85">
        <f t="shared" si="0"/>
        <v>5444</v>
      </c>
      <c r="I19" s="86">
        <f t="shared" si="0"/>
        <v>758</v>
      </c>
      <c r="J19" s="87">
        <f t="shared" si="0"/>
        <v>4994</v>
      </c>
      <c r="K19" s="86">
        <f t="shared" si="0"/>
        <v>432</v>
      </c>
      <c r="L19" s="87">
        <f t="shared" si="0"/>
        <v>5737</v>
      </c>
      <c r="M19" s="84">
        <f t="shared" si="0"/>
        <v>142</v>
      </c>
      <c r="N19" s="85">
        <f t="shared" si="0"/>
        <v>3337</v>
      </c>
      <c r="O19" s="86">
        <f t="shared" si="0"/>
        <v>201</v>
      </c>
      <c r="P19" s="87">
        <f t="shared" si="0"/>
        <v>14400</v>
      </c>
      <c r="Q19" s="112">
        <f t="shared" si="0"/>
        <v>6</v>
      </c>
    </row>
    <row r="20" spans="2:17" ht="12.75" hidden="1" customHeight="1" x14ac:dyDescent="0.15">
      <c r="B20" s="89"/>
      <c r="C20" s="16" t="s">
        <v>89</v>
      </c>
      <c r="D20" s="90" t="s">
        <v>90</v>
      </c>
      <c r="E20" s="91">
        <f t="shared" ref="E20:E36" si="1">+G20+I20+K20+M20+O20+Q20</f>
        <v>11</v>
      </c>
      <c r="F20" s="92">
        <f>+H20+J20+L20+N20+P20</f>
        <v>124</v>
      </c>
      <c r="G20" s="93">
        <v>2</v>
      </c>
      <c r="H20" s="92">
        <v>4</v>
      </c>
      <c r="I20" s="93">
        <v>3</v>
      </c>
      <c r="J20" s="94">
        <v>20</v>
      </c>
      <c r="K20" s="93">
        <v>5</v>
      </c>
      <c r="L20" s="94">
        <v>71</v>
      </c>
      <c r="M20" s="91">
        <v>1</v>
      </c>
      <c r="N20" s="92">
        <v>29</v>
      </c>
      <c r="O20" s="93">
        <v>0</v>
      </c>
      <c r="P20" s="94">
        <v>0</v>
      </c>
      <c r="Q20" s="113">
        <v>0</v>
      </c>
    </row>
    <row r="21" spans="2:17" ht="12.75" hidden="1" customHeight="1" x14ac:dyDescent="0.15">
      <c r="B21" s="89"/>
      <c r="C21" s="96" t="s">
        <v>91</v>
      </c>
      <c r="D21" s="97" t="s">
        <v>92</v>
      </c>
      <c r="E21" s="98">
        <f t="shared" si="1"/>
        <v>0</v>
      </c>
      <c r="F21" s="99">
        <f t="shared" ref="F21:F36" si="2">+H21+J21+L21+N21+P21</f>
        <v>0</v>
      </c>
      <c r="G21" s="100">
        <v>0</v>
      </c>
      <c r="H21" s="99">
        <v>0</v>
      </c>
      <c r="I21" s="100">
        <v>0</v>
      </c>
      <c r="J21" s="101">
        <v>0</v>
      </c>
      <c r="K21" s="100">
        <v>0</v>
      </c>
      <c r="L21" s="101">
        <v>0</v>
      </c>
      <c r="M21" s="98">
        <v>0</v>
      </c>
      <c r="N21" s="99">
        <v>0</v>
      </c>
      <c r="O21" s="100">
        <v>0</v>
      </c>
      <c r="P21" s="101">
        <v>0</v>
      </c>
      <c r="Q21" s="114">
        <v>0</v>
      </c>
    </row>
    <row r="22" spans="2:17" ht="12.75" hidden="1" customHeight="1" x14ac:dyDescent="0.15">
      <c r="B22" s="89"/>
      <c r="C22" s="96" t="s">
        <v>93</v>
      </c>
      <c r="D22" s="97" t="s">
        <v>94</v>
      </c>
      <c r="E22" s="98">
        <f t="shared" si="1"/>
        <v>1</v>
      </c>
      <c r="F22" s="99">
        <f t="shared" si="2"/>
        <v>2</v>
      </c>
      <c r="G22" s="100">
        <v>1</v>
      </c>
      <c r="H22" s="99">
        <v>2</v>
      </c>
      <c r="I22" s="100">
        <v>0</v>
      </c>
      <c r="J22" s="101">
        <v>0</v>
      </c>
      <c r="K22" s="100">
        <v>0</v>
      </c>
      <c r="L22" s="101">
        <v>0</v>
      </c>
      <c r="M22" s="98">
        <v>0</v>
      </c>
      <c r="N22" s="99">
        <v>0</v>
      </c>
      <c r="O22" s="100">
        <v>0</v>
      </c>
      <c r="P22" s="101">
        <v>0</v>
      </c>
      <c r="Q22" s="114">
        <v>0</v>
      </c>
    </row>
    <row r="23" spans="2:17" ht="12.75" hidden="1" customHeight="1" x14ac:dyDescent="0.15">
      <c r="B23" s="89"/>
      <c r="C23" s="96" t="s">
        <v>95</v>
      </c>
      <c r="D23" s="97" t="s">
        <v>96</v>
      </c>
      <c r="E23" s="98">
        <f t="shared" si="1"/>
        <v>2</v>
      </c>
      <c r="F23" s="99">
        <f t="shared" si="2"/>
        <v>51</v>
      </c>
      <c r="G23" s="100">
        <v>0</v>
      </c>
      <c r="H23" s="99">
        <v>0</v>
      </c>
      <c r="I23" s="100">
        <v>0</v>
      </c>
      <c r="J23" s="101">
        <v>0</v>
      </c>
      <c r="K23" s="100">
        <v>1</v>
      </c>
      <c r="L23" s="101">
        <v>16</v>
      </c>
      <c r="M23" s="98">
        <v>0</v>
      </c>
      <c r="N23" s="99">
        <v>0</v>
      </c>
      <c r="O23" s="100">
        <v>1</v>
      </c>
      <c r="P23" s="101">
        <v>35</v>
      </c>
      <c r="Q23" s="114">
        <v>0</v>
      </c>
    </row>
    <row r="24" spans="2:17" ht="12.75" hidden="1" customHeight="1" x14ac:dyDescent="0.15">
      <c r="B24" s="89"/>
      <c r="C24" s="23" t="s">
        <v>97</v>
      </c>
      <c r="D24" s="97" t="s">
        <v>98</v>
      </c>
      <c r="E24" s="98">
        <f t="shared" si="1"/>
        <v>545</v>
      </c>
      <c r="F24" s="99">
        <f t="shared" si="2"/>
        <v>3079</v>
      </c>
      <c r="G24" s="100">
        <v>328</v>
      </c>
      <c r="H24" s="99">
        <v>749</v>
      </c>
      <c r="I24" s="100">
        <v>127</v>
      </c>
      <c r="J24" s="101">
        <v>802</v>
      </c>
      <c r="K24" s="100">
        <v>68</v>
      </c>
      <c r="L24" s="101">
        <v>874</v>
      </c>
      <c r="M24" s="98">
        <v>18</v>
      </c>
      <c r="N24" s="99">
        <v>422</v>
      </c>
      <c r="O24" s="100">
        <v>4</v>
      </c>
      <c r="P24" s="101">
        <v>232</v>
      </c>
      <c r="Q24" s="114">
        <v>0</v>
      </c>
    </row>
    <row r="25" spans="2:17" ht="12.75" hidden="1" customHeight="1" x14ac:dyDescent="0.15">
      <c r="B25" s="89"/>
      <c r="C25" s="96" t="s">
        <v>99</v>
      </c>
      <c r="D25" s="97" t="s">
        <v>100</v>
      </c>
      <c r="E25" s="98">
        <f t="shared" si="1"/>
        <v>824</v>
      </c>
      <c r="F25" s="99">
        <f t="shared" si="2"/>
        <v>11454</v>
      </c>
      <c r="G25" s="100">
        <v>418</v>
      </c>
      <c r="H25" s="99">
        <v>985</v>
      </c>
      <c r="I25" s="100">
        <v>154</v>
      </c>
      <c r="J25" s="101">
        <v>1047</v>
      </c>
      <c r="K25" s="100">
        <v>120</v>
      </c>
      <c r="L25" s="101">
        <v>1669</v>
      </c>
      <c r="M25" s="98">
        <v>46</v>
      </c>
      <c r="N25" s="99">
        <v>1068</v>
      </c>
      <c r="O25" s="100">
        <v>85</v>
      </c>
      <c r="P25" s="101">
        <v>6685</v>
      </c>
      <c r="Q25" s="114">
        <v>1</v>
      </c>
    </row>
    <row r="26" spans="2:17" ht="12.75" hidden="1" customHeight="1" x14ac:dyDescent="0.15">
      <c r="B26" s="89"/>
      <c r="C26" s="96" t="s">
        <v>101</v>
      </c>
      <c r="D26" s="103" t="s">
        <v>102</v>
      </c>
      <c r="E26" s="98">
        <f t="shared" si="1"/>
        <v>4</v>
      </c>
      <c r="F26" s="99">
        <f t="shared" si="2"/>
        <v>109</v>
      </c>
      <c r="G26" s="100">
        <v>0</v>
      </c>
      <c r="H26" s="99">
        <v>0</v>
      </c>
      <c r="I26" s="100">
        <v>1</v>
      </c>
      <c r="J26" s="101">
        <v>9</v>
      </c>
      <c r="K26" s="100">
        <v>1</v>
      </c>
      <c r="L26" s="101">
        <v>13</v>
      </c>
      <c r="M26" s="98">
        <v>0</v>
      </c>
      <c r="N26" s="99">
        <v>0</v>
      </c>
      <c r="O26" s="100">
        <v>2</v>
      </c>
      <c r="P26" s="101">
        <v>87</v>
      </c>
      <c r="Q26" s="114">
        <v>0</v>
      </c>
    </row>
    <row r="27" spans="2:17" ht="12.75" hidden="1" customHeight="1" x14ac:dyDescent="0.15">
      <c r="B27" s="89"/>
      <c r="C27" s="96" t="s">
        <v>103</v>
      </c>
      <c r="D27" s="97" t="s">
        <v>114</v>
      </c>
      <c r="E27" s="98">
        <f t="shared" si="1"/>
        <v>30</v>
      </c>
      <c r="F27" s="99">
        <f t="shared" si="2"/>
        <v>801</v>
      </c>
      <c r="G27" s="100">
        <v>11</v>
      </c>
      <c r="H27" s="99">
        <v>22</v>
      </c>
      <c r="I27" s="100">
        <v>8</v>
      </c>
      <c r="J27" s="101">
        <v>54</v>
      </c>
      <c r="K27" s="100">
        <v>2</v>
      </c>
      <c r="L27" s="101">
        <v>23</v>
      </c>
      <c r="M27" s="98">
        <v>3</v>
      </c>
      <c r="N27" s="99">
        <v>69</v>
      </c>
      <c r="O27" s="100">
        <v>6</v>
      </c>
      <c r="P27" s="101">
        <v>633</v>
      </c>
      <c r="Q27" s="114">
        <v>0</v>
      </c>
    </row>
    <row r="28" spans="2:17" ht="12.75" hidden="1" customHeight="1" x14ac:dyDescent="0.15">
      <c r="B28" s="89"/>
      <c r="C28" s="96" t="s">
        <v>105</v>
      </c>
      <c r="D28" s="97" t="s">
        <v>115</v>
      </c>
      <c r="E28" s="98">
        <f t="shared" si="1"/>
        <v>102</v>
      </c>
      <c r="F28" s="99">
        <f t="shared" si="2"/>
        <v>2283</v>
      </c>
      <c r="G28" s="100">
        <v>27</v>
      </c>
      <c r="H28" s="99">
        <v>55</v>
      </c>
      <c r="I28" s="100">
        <v>24</v>
      </c>
      <c r="J28" s="101">
        <v>182</v>
      </c>
      <c r="K28" s="100">
        <v>25</v>
      </c>
      <c r="L28" s="101">
        <v>336</v>
      </c>
      <c r="M28" s="98">
        <v>10</v>
      </c>
      <c r="N28" s="99">
        <v>229</v>
      </c>
      <c r="O28" s="100">
        <v>16</v>
      </c>
      <c r="P28" s="101">
        <v>1481</v>
      </c>
      <c r="Q28" s="114">
        <v>0</v>
      </c>
    </row>
    <row r="29" spans="2:17" ht="12.75" hidden="1" customHeight="1" x14ac:dyDescent="0.15">
      <c r="B29" s="89"/>
      <c r="C29" s="96" t="s">
        <v>107</v>
      </c>
      <c r="D29" s="115" t="s">
        <v>116</v>
      </c>
      <c r="E29" s="98">
        <f t="shared" si="1"/>
        <v>1096</v>
      </c>
      <c r="F29" s="99">
        <f t="shared" si="2"/>
        <v>6655</v>
      </c>
      <c r="G29" s="100">
        <v>741</v>
      </c>
      <c r="H29" s="99">
        <v>1632</v>
      </c>
      <c r="I29" s="100">
        <v>193</v>
      </c>
      <c r="J29" s="101">
        <v>1256</v>
      </c>
      <c r="K29" s="100">
        <v>107</v>
      </c>
      <c r="L29" s="101">
        <v>1385</v>
      </c>
      <c r="M29" s="98">
        <v>21</v>
      </c>
      <c r="N29" s="99">
        <v>482</v>
      </c>
      <c r="O29" s="100">
        <v>34</v>
      </c>
      <c r="P29" s="101">
        <v>1900</v>
      </c>
      <c r="Q29" s="114">
        <v>0</v>
      </c>
    </row>
    <row r="30" spans="2:17" ht="12.75" hidden="1" customHeight="1" x14ac:dyDescent="0.15">
      <c r="B30" s="89"/>
      <c r="C30" s="96" t="s">
        <v>109</v>
      </c>
      <c r="D30" s="97" t="s">
        <v>108</v>
      </c>
      <c r="E30" s="98">
        <f t="shared" si="1"/>
        <v>47</v>
      </c>
      <c r="F30" s="99">
        <f t="shared" si="2"/>
        <v>563</v>
      </c>
      <c r="G30" s="100">
        <v>20</v>
      </c>
      <c r="H30" s="99">
        <v>40</v>
      </c>
      <c r="I30" s="100">
        <v>9</v>
      </c>
      <c r="J30" s="101">
        <v>61</v>
      </c>
      <c r="K30" s="100">
        <v>11</v>
      </c>
      <c r="L30" s="101">
        <v>151</v>
      </c>
      <c r="M30" s="98">
        <v>5</v>
      </c>
      <c r="N30" s="99">
        <v>117</v>
      </c>
      <c r="O30" s="100">
        <v>2</v>
      </c>
      <c r="P30" s="101">
        <v>194</v>
      </c>
      <c r="Q30" s="114">
        <v>0</v>
      </c>
    </row>
    <row r="31" spans="2:17" ht="12.75" hidden="1" customHeight="1" x14ac:dyDescent="0.15">
      <c r="B31" s="89"/>
      <c r="C31" s="96" t="s">
        <v>111</v>
      </c>
      <c r="D31" s="97" t="s">
        <v>110</v>
      </c>
      <c r="E31" s="98">
        <f t="shared" si="1"/>
        <v>62</v>
      </c>
      <c r="F31" s="99">
        <f t="shared" si="2"/>
        <v>127</v>
      </c>
      <c r="G31" s="100">
        <v>57</v>
      </c>
      <c r="H31" s="99">
        <v>86</v>
      </c>
      <c r="I31" s="100">
        <v>4</v>
      </c>
      <c r="J31" s="101">
        <v>26</v>
      </c>
      <c r="K31" s="100">
        <v>1</v>
      </c>
      <c r="L31" s="101">
        <v>15</v>
      </c>
      <c r="M31" s="98">
        <v>0</v>
      </c>
      <c r="N31" s="99">
        <v>0</v>
      </c>
      <c r="O31" s="100">
        <v>0</v>
      </c>
      <c r="P31" s="101">
        <v>0</v>
      </c>
      <c r="Q31" s="114">
        <v>0</v>
      </c>
    </row>
    <row r="32" spans="2:17" ht="12.75" hidden="1" customHeight="1" x14ac:dyDescent="0.15">
      <c r="B32" s="116"/>
      <c r="C32" s="96" t="s">
        <v>117</v>
      </c>
      <c r="D32" s="103" t="s">
        <v>118</v>
      </c>
      <c r="E32" s="98">
        <f t="shared" si="1"/>
        <v>374</v>
      </c>
      <c r="F32" s="99">
        <f t="shared" si="2"/>
        <v>2433</v>
      </c>
      <c r="G32" s="100">
        <v>212</v>
      </c>
      <c r="H32" s="99">
        <v>479</v>
      </c>
      <c r="I32" s="100">
        <v>91</v>
      </c>
      <c r="J32" s="101">
        <v>586</v>
      </c>
      <c r="K32" s="100">
        <v>41</v>
      </c>
      <c r="L32" s="101">
        <v>521</v>
      </c>
      <c r="M32" s="98">
        <v>17</v>
      </c>
      <c r="N32" s="99">
        <v>418</v>
      </c>
      <c r="O32" s="100">
        <v>9</v>
      </c>
      <c r="P32" s="101">
        <v>429</v>
      </c>
      <c r="Q32" s="114">
        <v>4</v>
      </c>
    </row>
    <row r="33" spans="2:19" ht="12.75" hidden="1" customHeight="1" x14ac:dyDescent="0.15">
      <c r="B33" s="116"/>
      <c r="C33" s="96" t="s">
        <v>119</v>
      </c>
      <c r="D33" s="97" t="s">
        <v>120</v>
      </c>
      <c r="E33" s="98">
        <f t="shared" si="1"/>
        <v>130</v>
      </c>
      <c r="F33" s="99">
        <f t="shared" si="2"/>
        <v>2146</v>
      </c>
      <c r="G33" s="100">
        <v>44</v>
      </c>
      <c r="H33" s="99">
        <v>112</v>
      </c>
      <c r="I33" s="100">
        <v>39</v>
      </c>
      <c r="J33" s="101">
        <v>267</v>
      </c>
      <c r="K33" s="100">
        <v>22</v>
      </c>
      <c r="L33" s="101">
        <v>298</v>
      </c>
      <c r="M33" s="98">
        <v>9</v>
      </c>
      <c r="N33" s="99">
        <v>206</v>
      </c>
      <c r="O33" s="100">
        <v>15</v>
      </c>
      <c r="P33" s="101">
        <v>1263</v>
      </c>
      <c r="Q33" s="114">
        <v>1</v>
      </c>
    </row>
    <row r="34" spans="2:19" ht="12.75" hidden="1" customHeight="1" x14ac:dyDescent="0.15">
      <c r="B34" s="116"/>
      <c r="C34" s="96" t="s">
        <v>121</v>
      </c>
      <c r="D34" s="103" t="s">
        <v>122</v>
      </c>
      <c r="E34" s="98">
        <f t="shared" si="1"/>
        <v>66</v>
      </c>
      <c r="F34" s="99">
        <f t="shared" si="2"/>
        <v>219</v>
      </c>
      <c r="G34" s="100">
        <v>56</v>
      </c>
      <c r="H34" s="99">
        <v>80</v>
      </c>
      <c r="I34" s="100">
        <v>4</v>
      </c>
      <c r="J34" s="101">
        <v>25</v>
      </c>
      <c r="K34" s="100">
        <v>4</v>
      </c>
      <c r="L34" s="101">
        <v>52</v>
      </c>
      <c r="M34" s="98">
        <v>1</v>
      </c>
      <c r="N34" s="99">
        <v>27</v>
      </c>
      <c r="O34" s="100">
        <v>1</v>
      </c>
      <c r="P34" s="101">
        <v>35</v>
      </c>
      <c r="Q34" s="114">
        <v>0</v>
      </c>
    </row>
    <row r="35" spans="2:19" ht="12.75" hidden="1" customHeight="1" x14ac:dyDescent="0.15">
      <c r="B35" s="116"/>
      <c r="C35" s="96" t="s">
        <v>123</v>
      </c>
      <c r="D35" s="103" t="s">
        <v>124</v>
      </c>
      <c r="E35" s="98">
        <f t="shared" si="1"/>
        <v>56</v>
      </c>
      <c r="F35" s="99">
        <f t="shared" si="2"/>
        <v>609</v>
      </c>
      <c r="G35" s="100">
        <v>35</v>
      </c>
      <c r="H35" s="99">
        <v>81</v>
      </c>
      <c r="I35" s="100">
        <v>11</v>
      </c>
      <c r="J35" s="101">
        <v>75</v>
      </c>
      <c r="K35" s="100">
        <v>1</v>
      </c>
      <c r="L35" s="101">
        <v>15</v>
      </c>
      <c r="M35" s="98">
        <v>2</v>
      </c>
      <c r="N35" s="99">
        <v>53</v>
      </c>
      <c r="O35" s="100">
        <v>7</v>
      </c>
      <c r="P35" s="101">
        <v>385</v>
      </c>
      <c r="Q35" s="114">
        <v>0</v>
      </c>
    </row>
    <row r="36" spans="2:19" ht="12.75" hidden="1" customHeight="1" x14ac:dyDescent="0.15">
      <c r="B36" s="117"/>
      <c r="C36" s="105" t="s">
        <v>125</v>
      </c>
      <c r="D36" s="118" t="s">
        <v>126</v>
      </c>
      <c r="E36" s="107">
        <f t="shared" si="1"/>
        <v>728</v>
      </c>
      <c r="F36" s="108">
        <f t="shared" si="2"/>
        <v>3257</v>
      </c>
      <c r="G36" s="109">
        <v>587</v>
      </c>
      <c r="H36" s="108">
        <v>1117</v>
      </c>
      <c r="I36" s="109">
        <v>90</v>
      </c>
      <c r="J36" s="110">
        <v>584</v>
      </c>
      <c r="K36" s="109">
        <v>23</v>
      </c>
      <c r="L36" s="110">
        <v>298</v>
      </c>
      <c r="M36" s="107">
        <v>9</v>
      </c>
      <c r="N36" s="108">
        <v>217</v>
      </c>
      <c r="O36" s="109">
        <v>19</v>
      </c>
      <c r="P36" s="110">
        <v>1041</v>
      </c>
      <c r="Q36" s="119">
        <v>0</v>
      </c>
    </row>
    <row r="37" spans="2:19" ht="21.75" customHeight="1" x14ac:dyDescent="0.15">
      <c r="B37" s="428" t="s">
        <v>127</v>
      </c>
      <c r="C37" s="429"/>
      <c r="D37" s="430"/>
      <c r="E37" s="84">
        <f>SUM(E38:E55)</f>
        <v>4059</v>
      </c>
      <c r="F37" s="85">
        <f t="shared" ref="F37:Q37" si="3">SUM(F38:F55)</f>
        <v>35969</v>
      </c>
      <c r="G37" s="86">
        <f t="shared" si="3"/>
        <v>2446</v>
      </c>
      <c r="H37" s="85">
        <f t="shared" si="3"/>
        <v>5218</v>
      </c>
      <c r="I37" s="86">
        <f t="shared" si="3"/>
        <v>785</v>
      </c>
      <c r="J37" s="87">
        <f t="shared" si="3"/>
        <v>5129</v>
      </c>
      <c r="K37" s="86">
        <f t="shared" si="3"/>
        <v>460</v>
      </c>
      <c r="L37" s="87">
        <f t="shared" si="3"/>
        <v>6127</v>
      </c>
      <c r="M37" s="84">
        <f t="shared" si="3"/>
        <v>141</v>
      </c>
      <c r="N37" s="85">
        <f t="shared" si="3"/>
        <v>3350</v>
      </c>
      <c r="O37" s="86">
        <f t="shared" si="3"/>
        <v>220</v>
      </c>
      <c r="P37" s="87">
        <f t="shared" si="3"/>
        <v>16145</v>
      </c>
      <c r="Q37" s="112">
        <f t="shared" si="3"/>
        <v>7</v>
      </c>
    </row>
    <row r="38" spans="2:19" ht="12.75" hidden="1" customHeight="1" x14ac:dyDescent="0.15">
      <c r="B38" s="89"/>
      <c r="C38" s="16" t="s">
        <v>89</v>
      </c>
      <c r="D38" s="90" t="s">
        <v>128</v>
      </c>
      <c r="E38" s="91">
        <v>23</v>
      </c>
      <c r="F38" s="92">
        <v>255</v>
      </c>
      <c r="G38" s="93">
        <v>4</v>
      </c>
      <c r="H38" s="92">
        <v>7</v>
      </c>
      <c r="I38" s="93">
        <v>9</v>
      </c>
      <c r="J38" s="94">
        <v>60</v>
      </c>
      <c r="K38" s="93">
        <v>5</v>
      </c>
      <c r="L38" s="94">
        <v>63</v>
      </c>
      <c r="M38" s="91">
        <v>4</v>
      </c>
      <c r="N38" s="92">
        <v>89</v>
      </c>
      <c r="O38" s="93">
        <v>1</v>
      </c>
      <c r="P38" s="94">
        <v>36</v>
      </c>
      <c r="Q38" s="113">
        <v>0</v>
      </c>
    </row>
    <row r="39" spans="2:19" ht="12.75" hidden="1" customHeight="1" x14ac:dyDescent="0.15">
      <c r="B39" s="89"/>
      <c r="C39" s="96" t="s">
        <v>91</v>
      </c>
      <c r="D39" s="97" t="s">
        <v>94</v>
      </c>
      <c r="E39" s="98">
        <v>9</v>
      </c>
      <c r="F39" s="99">
        <v>71</v>
      </c>
      <c r="G39" s="100">
        <v>2</v>
      </c>
      <c r="H39" s="99">
        <v>5</v>
      </c>
      <c r="I39" s="100">
        <v>4</v>
      </c>
      <c r="J39" s="101">
        <v>34</v>
      </c>
      <c r="K39" s="100">
        <v>3</v>
      </c>
      <c r="L39" s="101">
        <v>32</v>
      </c>
      <c r="M39" s="120">
        <v>0</v>
      </c>
      <c r="N39" s="99">
        <v>0</v>
      </c>
      <c r="O39" s="100">
        <v>0</v>
      </c>
      <c r="P39" s="101">
        <v>0</v>
      </c>
      <c r="Q39" s="114">
        <v>0</v>
      </c>
    </row>
    <row r="40" spans="2:19" ht="12.75" hidden="1" customHeight="1" x14ac:dyDescent="0.15">
      <c r="B40" s="89"/>
      <c r="C40" s="96" t="s">
        <v>93</v>
      </c>
      <c r="D40" s="121" t="s">
        <v>129</v>
      </c>
      <c r="E40" s="98">
        <v>2</v>
      </c>
      <c r="F40" s="99">
        <v>9</v>
      </c>
      <c r="G40" s="100">
        <v>1</v>
      </c>
      <c r="H40" s="99">
        <v>4</v>
      </c>
      <c r="I40" s="100">
        <v>1</v>
      </c>
      <c r="J40" s="101">
        <v>5</v>
      </c>
      <c r="K40" s="122">
        <v>0</v>
      </c>
      <c r="L40" s="123">
        <v>0</v>
      </c>
      <c r="M40" s="120">
        <v>0</v>
      </c>
      <c r="N40" s="99">
        <v>0</v>
      </c>
      <c r="O40" s="100">
        <v>0</v>
      </c>
      <c r="P40" s="101">
        <v>0</v>
      </c>
      <c r="Q40" s="114">
        <v>0</v>
      </c>
    </row>
    <row r="41" spans="2:19" ht="12.75" hidden="1" customHeight="1" x14ac:dyDescent="0.15">
      <c r="B41" s="89"/>
      <c r="C41" s="96" t="s">
        <v>95</v>
      </c>
      <c r="D41" s="97" t="s">
        <v>98</v>
      </c>
      <c r="E41" s="98">
        <v>526</v>
      </c>
      <c r="F41" s="99">
        <v>2935</v>
      </c>
      <c r="G41" s="100">
        <v>322</v>
      </c>
      <c r="H41" s="99">
        <v>737</v>
      </c>
      <c r="I41" s="100">
        <v>124</v>
      </c>
      <c r="J41" s="101">
        <v>788</v>
      </c>
      <c r="K41" s="100">
        <v>60</v>
      </c>
      <c r="L41" s="101">
        <v>744</v>
      </c>
      <c r="M41" s="98">
        <v>14</v>
      </c>
      <c r="N41" s="99">
        <v>340</v>
      </c>
      <c r="O41" s="100">
        <v>6</v>
      </c>
      <c r="P41" s="101">
        <v>326</v>
      </c>
      <c r="Q41" s="114">
        <v>0</v>
      </c>
    </row>
    <row r="42" spans="2:19" ht="12.75" hidden="1" customHeight="1" x14ac:dyDescent="0.15">
      <c r="B42" s="89"/>
      <c r="C42" s="23" t="s">
        <v>97</v>
      </c>
      <c r="D42" s="97" t="s">
        <v>100</v>
      </c>
      <c r="E42" s="98">
        <v>751</v>
      </c>
      <c r="F42" s="99">
        <v>12213</v>
      </c>
      <c r="G42" s="100">
        <v>352</v>
      </c>
      <c r="H42" s="99">
        <v>804</v>
      </c>
      <c r="I42" s="100">
        <v>157</v>
      </c>
      <c r="J42" s="101">
        <v>1040</v>
      </c>
      <c r="K42" s="100">
        <v>116</v>
      </c>
      <c r="L42" s="101">
        <v>1575</v>
      </c>
      <c r="M42" s="98">
        <v>41</v>
      </c>
      <c r="N42" s="99">
        <v>968</v>
      </c>
      <c r="O42" s="100">
        <v>85</v>
      </c>
      <c r="P42" s="101">
        <v>7826</v>
      </c>
      <c r="Q42" s="114">
        <v>0</v>
      </c>
      <c r="S42" s="64"/>
    </row>
    <row r="43" spans="2:19" ht="12.75" hidden="1" customHeight="1" x14ac:dyDescent="0.15">
      <c r="B43" s="89"/>
      <c r="C43" s="96" t="s">
        <v>99</v>
      </c>
      <c r="D43" s="121" t="s">
        <v>102</v>
      </c>
      <c r="E43" s="98">
        <v>4</v>
      </c>
      <c r="F43" s="99">
        <v>106</v>
      </c>
      <c r="G43" s="122">
        <v>0</v>
      </c>
      <c r="H43" s="124">
        <v>0</v>
      </c>
      <c r="I43" s="100">
        <v>1</v>
      </c>
      <c r="J43" s="101">
        <v>7</v>
      </c>
      <c r="K43" s="100">
        <v>1</v>
      </c>
      <c r="L43" s="101">
        <v>13</v>
      </c>
      <c r="M43" s="120">
        <v>0</v>
      </c>
      <c r="N43" s="99">
        <v>0</v>
      </c>
      <c r="O43" s="100">
        <v>2</v>
      </c>
      <c r="P43" s="101">
        <v>86</v>
      </c>
      <c r="Q43" s="114">
        <v>0</v>
      </c>
      <c r="S43" s="64"/>
    </row>
    <row r="44" spans="2:19" ht="12.75" hidden="1" customHeight="1" x14ac:dyDescent="0.15">
      <c r="B44" s="89"/>
      <c r="C44" s="96" t="s">
        <v>101</v>
      </c>
      <c r="D44" s="115" t="s">
        <v>114</v>
      </c>
      <c r="E44" s="98">
        <v>38</v>
      </c>
      <c r="F44" s="99">
        <v>874</v>
      </c>
      <c r="G44" s="100">
        <v>17</v>
      </c>
      <c r="H44" s="99">
        <v>30</v>
      </c>
      <c r="I44" s="100">
        <v>6</v>
      </c>
      <c r="J44" s="101">
        <v>39</v>
      </c>
      <c r="K44" s="100">
        <v>6</v>
      </c>
      <c r="L44" s="101">
        <v>84</v>
      </c>
      <c r="M44" s="98">
        <v>4</v>
      </c>
      <c r="N44" s="99">
        <v>102</v>
      </c>
      <c r="O44" s="100">
        <v>5</v>
      </c>
      <c r="P44" s="101">
        <v>619</v>
      </c>
      <c r="Q44" s="114">
        <v>0</v>
      </c>
      <c r="S44" s="64"/>
    </row>
    <row r="45" spans="2:19" ht="12.75" hidden="1" customHeight="1" x14ac:dyDescent="0.15">
      <c r="B45" s="89"/>
      <c r="C45" s="96" t="s">
        <v>103</v>
      </c>
      <c r="D45" s="97" t="s">
        <v>130</v>
      </c>
      <c r="E45" s="98">
        <v>120</v>
      </c>
      <c r="F45" s="99">
        <v>1882</v>
      </c>
      <c r="G45" s="100">
        <v>35</v>
      </c>
      <c r="H45" s="99">
        <v>67</v>
      </c>
      <c r="I45" s="100">
        <v>26</v>
      </c>
      <c r="J45" s="101">
        <v>189</v>
      </c>
      <c r="K45" s="100">
        <v>30</v>
      </c>
      <c r="L45" s="101">
        <v>415</v>
      </c>
      <c r="M45" s="98">
        <v>13</v>
      </c>
      <c r="N45" s="99">
        <v>298</v>
      </c>
      <c r="O45" s="100">
        <v>16</v>
      </c>
      <c r="P45" s="101">
        <v>913</v>
      </c>
      <c r="Q45" s="114">
        <v>0</v>
      </c>
      <c r="S45" s="64"/>
    </row>
    <row r="46" spans="2:19" ht="12.75" hidden="1" customHeight="1" x14ac:dyDescent="0.15">
      <c r="B46" s="89"/>
      <c r="C46" s="96" t="s">
        <v>105</v>
      </c>
      <c r="D46" s="97" t="s">
        <v>131</v>
      </c>
      <c r="E46" s="98">
        <v>1059</v>
      </c>
      <c r="F46" s="99">
        <v>7184</v>
      </c>
      <c r="G46" s="100">
        <v>684</v>
      </c>
      <c r="H46" s="99">
        <v>1531</v>
      </c>
      <c r="I46" s="100">
        <v>192</v>
      </c>
      <c r="J46" s="101">
        <v>1218</v>
      </c>
      <c r="K46" s="100">
        <v>120</v>
      </c>
      <c r="L46" s="101">
        <v>1606</v>
      </c>
      <c r="M46" s="98">
        <v>22</v>
      </c>
      <c r="N46" s="99">
        <v>531</v>
      </c>
      <c r="O46" s="100">
        <v>40</v>
      </c>
      <c r="P46" s="101">
        <v>2298</v>
      </c>
      <c r="Q46" s="114">
        <v>1</v>
      </c>
      <c r="S46" s="64"/>
    </row>
    <row r="47" spans="2:19" ht="12.75" hidden="1" customHeight="1" x14ac:dyDescent="0.15">
      <c r="B47" s="89"/>
      <c r="C47" s="96" t="s">
        <v>107</v>
      </c>
      <c r="D47" s="115" t="s">
        <v>132</v>
      </c>
      <c r="E47" s="98">
        <v>51</v>
      </c>
      <c r="F47" s="99">
        <v>753</v>
      </c>
      <c r="G47" s="100">
        <v>21</v>
      </c>
      <c r="H47" s="99">
        <v>45</v>
      </c>
      <c r="I47" s="100">
        <v>5</v>
      </c>
      <c r="J47" s="101">
        <v>34</v>
      </c>
      <c r="K47" s="100">
        <v>13</v>
      </c>
      <c r="L47" s="101">
        <v>182</v>
      </c>
      <c r="M47" s="98">
        <v>7</v>
      </c>
      <c r="N47" s="99">
        <v>159</v>
      </c>
      <c r="O47" s="100">
        <v>5</v>
      </c>
      <c r="P47" s="101">
        <v>333</v>
      </c>
      <c r="Q47" s="114">
        <v>0</v>
      </c>
      <c r="S47" s="64"/>
    </row>
    <row r="48" spans="2:19" ht="12.75" hidden="1" customHeight="1" x14ac:dyDescent="0.15">
      <c r="B48" s="89"/>
      <c r="C48" s="96" t="s">
        <v>109</v>
      </c>
      <c r="D48" s="121" t="s">
        <v>133</v>
      </c>
      <c r="E48" s="98">
        <v>81</v>
      </c>
      <c r="F48" s="99">
        <v>297</v>
      </c>
      <c r="G48" s="100">
        <v>66</v>
      </c>
      <c r="H48" s="99">
        <v>117</v>
      </c>
      <c r="I48" s="100">
        <v>9</v>
      </c>
      <c r="J48" s="101">
        <v>60</v>
      </c>
      <c r="K48" s="100">
        <v>4</v>
      </c>
      <c r="L48" s="101">
        <v>50</v>
      </c>
      <c r="M48" s="98">
        <v>1</v>
      </c>
      <c r="N48" s="99">
        <v>25</v>
      </c>
      <c r="O48" s="100">
        <v>1</v>
      </c>
      <c r="P48" s="101">
        <v>45</v>
      </c>
      <c r="Q48" s="114">
        <v>0</v>
      </c>
      <c r="S48" s="64"/>
    </row>
    <row r="49" spans="2:19" ht="12.75" hidden="1" customHeight="1" x14ac:dyDescent="0.15">
      <c r="B49" s="89"/>
      <c r="C49" s="96" t="s">
        <v>111</v>
      </c>
      <c r="D49" s="121" t="s">
        <v>134</v>
      </c>
      <c r="E49" s="98">
        <v>107</v>
      </c>
      <c r="F49" s="99">
        <v>583</v>
      </c>
      <c r="G49" s="100">
        <v>79</v>
      </c>
      <c r="H49" s="99">
        <v>161</v>
      </c>
      <c r="I49" s="100">
        <v>19</v>
      </c>
      <c r="J49" s="101">
        <v>122</v>
      </c>
      <c r="K49" s="100">
        <v>4</v>
      </c>
      <c r="L49" s="101">
        <v>53</v>
      </c>
      <c r="M49" s="98">
        <v>2</v>
      </c>
      <c r="N49" s="99">
        <v>46</v>
      </c>
      <c r="O49" s="100">
        <v>3</v>
      </c>
      <c r="P49" s="101">
        <v>201</v>
      </c>
      <c r="Q49" s="114">
        <v>0</v>
      </c>
      <c r="S49" s="64"/>
    </row>
    <row r="50" spans="2:19" ht="12.75" hidden="1" customHeight="1" x14ac:dyDescent="0.15">
      <c r="B50" s="116"/>
      <c r="C50" s="96" t="s">
        <v>117</v>
      </c>
      <c r="D50" s="103" t="s">
        <v>135</v>
      </c>
      <c r="E50" s="98">
        <v>381</v>
      </c>
      <c r="F50" s="99">
        <v>2651</v>
      </c>
      <c r="G50" s="100">
        <v>211</v>
      </c>
      <c r="H50" s="99">
        <v>481</v>
      </c>
      <c r="I50" s="100">
        <v>96</v>
      </c>
      <c r="J50" s="101">
        <v>616</v>
      </c>
      <c r="K50" s="100">
        <v>44</v>
      </c>
      <c r="L50" s="101">
        <v>582</v>
      </c>
      <c r="M50" s="98">
        <v>13</v>
      </c>
      <c r="N50" s="99">
        <v>306</v>
      </c>
      <c r="O50" s="100">
        <v>13</v>
      </c>
      <c r="P50" s="101">
        <v>666</v>
      </c>
      <c r="Q50" s="114">
        <v>4</v>
      </c>
      <c r="S50" s="64"/>
    </row>
    <row r="51" spans="2:19" ht="12.75" hidden="1" customHeight="1" x14ac:dyDescent="0.15">
      <c r="B51" s="116"/>
      <c r="C51" s="96" t="s">
        <v>119</v>
      </c>
      <c r="D51" s="121" t="s">
        <v>136</v>
      </c>
      <c r="E51" s="98">
        <v>360</v>
      </c>
      <c r="F51" s="99">
        <v>1370</v>
      </c>
      <c r="G51" s="100">
        <v>300</v>
      </c>
      <c r="H51" s="99">
        <v>554</v>
      </c>
      <c r="I51" s="100">
        <v>40</v>
      </c>
      <c r="J51" s="101">
        <v>248</v>
      </c>
      <c r="K51" s="100">
        <v>7</v>
      </c>
      <c r="L51" s="101">
        <v>95</v>
      </c>
      <c r="M51" s="98">
        <v>5</v>
      </c>
      <c r="N51" s="99">
        <v>127</v>
      </c>
      <c r="O51" s="100">
        <v>8</v>
      </c>
      <c r="P51" s="101">
        <v>346</v>
      </c>
      <c r="Q51" s="114">
        <v>0</v>
      </c>
      <c r="S51" s="64"/>
    </row>
    <row r="52" spans="2:19" ht="12.75" hidden="1" customHeight="1" x14ac:dyDescent="0.15">
      <c r="B52" s="116"/>
      <c r="C52" s="96" t="s">
        <v>121</v>
      </c>
      <c r="D52" s="103" t="s">
        <v>122</v>
      </c>
      <c r="E52" s="98">
        <v>67</v>
      </c>
      <c r="F52" s="99">
        <v>235</v>
      </c>
      <c r="G52" s="100">
        <v>56</v>
      </c>
      <c r="H52" s="99">
        <v>89</v>
      </c>
      <c r="I52" s="100">
        <v>6</v>
      </c>
      <c r="J52" s="101">
        <v>44</v>
      </c>
      <c r="K52" s="100">
        <v>3</v>
      </c>
      <c r="L52" s="101">
        <v>41</v>
      </c>
      <c r="M52" s="98">
        <v>1</v>
      </c>
      <c r="N52" s="99">
        <v>26</v>
      </c>
      <c r="O52" s="100">
        <v>1</v>
      </c>
      <c r="P52" s="101">
        <v>35</v>
      </c>
      <c r="Q52" s="114">
        <v>0</v>
      </c>
      <c r="S52" s="64"/>
    </row>
    <row r="53" spans="2:19" ht="12.75" hidden="1" customHeight="1" x14ac:dyDescent="0.15">
      <c r="B53" s="116"/>
      <c r="C53" s="96" t="s">
        <v>123</v>
      </c>
      <c r="D53" s="115" t="s">
        <v>137</v>
      </c>
      <c r="E53" s="98">
        <v>149</v>
      </c>
      <c r="F53" s="99">
        <v>2574</v>
      </c>
      <c r="G53" s="100">
        <v>47</v>
      </c>
      <c r="H53" s="99">
        <v>107</v>
      </c>
      <c r="I53" s="100">
        <v>46</v>
      </c>
      <c r="J53" s="101">
        <v>331</v>
      </c>
      <c r="K53" s="100">
        <v>26</v>
      </c>
      <c r="L53" s="101">
        <v>356</v>
      </c>
      <c r="M53" s="98">
        <v>7</v>
      </c>
      <c r="N53" s="99">
        <v>170</v>
      </c>
      <c r="O53" s="100">
        <v>22</v>
      </c>
      <c r="P53" s="101">
        <v>1610</v>
      </c>
      <c r="Q53" s="114">
        <v>1</v>
      </c>
      <c r="S53" s="125"/>
    </row>
    <row r="54" spans="2:19" ht="12.75" hidden="1" customHeight="1" x14ac:dyDescent="0.15">
      <c r="B54" s="116"/>
      <c r="C54" s="126" t="s">
        <v>138</v>
      </c>
      <c r="D54" s="127" t="s">
        <v>124</v>
      </c>
      <c r="E54" s="128">
        <v>45</v>
      </c>
      <c r="F54" s="129">
        <v>471</v>
      </c>
      <c r="G54" s="130">
        <v>23</v>
      </c>
      <c r="H54" s="129">
        <v>59</v>
      </c>
      <c r="I54" s="130">
        <v>13</v>
      </c>
      <c r="J54" s="131">
        <v>88</v>
      </c>
      <c r="K54" s="130">
        <v>3</v>
      </c>
      <c r="L54" s="131">
        <v>46</v>
      </c>
      <c r="M54" s="128">
        <v>2</v>
      </c>
      <c r="N54" s="129">
        <v>46</v>
      </c>
      <c r="O54" s="130">
        <v>4</v>
      </c>
      <c r="P54" s="131">
        <v>232</v>
      </c>
      <c r="Q54" s="132">
        <v>0</v>
      </c>
    </row>
    <row r="55" spans="2:19" ht="12.75" hidden="1" customHeight="1" x14ac:dyDescent="0.15">
      <c r="B55" s="117"/>
      <c r="C55" s="105" t="s">
        <v>139</v>
      </c>
      <c r="D55" s="118" t="s">
        <v>126</v>
      </c>
      <c r="E55" s="107">
        <v>286</v>
      </c>
      <c r="F55" s="108">
        <v>1506</v>
      </c>
      <c r="G55" s="109">
        <v>226</v>
      </c>
      <c r="H55" s="108">
        <v>420</v>
      </c>
      <c r="I55" s="109">
        <v>31</v>
      </c>
      <c r="J55" s="110">
        <v>206</v>
      </c>
      <c r="K55" s="109">
        <v>15</v>
      </c>
      <c r="L55" s="110">
        <v>190</v>
      </c>
      <c r="M55" s="107">
        <v>5</v>
      </c>
      <c r="N55" s="108">
        <v>117</v>
      </c>
      <c r="O55" s="109">
        <v>8</v>
      </c>
      <c r="P55" s="110">
        <v>573</v>
      </c>
      <c r="Q55" s="119">
        <v>1</v>
      </c>
    </row>
    <row r="56" spans="2:19" ht="21.75" customHeight="1" x14ac:dyDescent="0.15">
      <c r="B56" s="424" t="s">
        <v>140</v>
      </c>
      <c r="C56" s="425"/>
      <c r="D56" s="426"/>
      <c r="E56" s="84">
        <f>SUM(E57:E74)</f>
        <v>3865</v>
      </c>
      <c r="F56" s="85">
        <f t="shared" ref="F56:Q56" si="4">SUM(F57:F74)</f>
        <v>34514</v>
      </c>
      <c r="G56" s="86">
        <f t="shared" si="4"/>
        <v>2315</v>
      </c>
      <c r="H56" s="85">
        <f t="shared" si="4"/>
        <v>5000</v>
      </c>
      <c r="I56" s="86">
        <f t="shared" si="4"/>
        <v>749</v>
      </c>
      <c r="J56" s="87">
        <f t="shared" si="4"/>
        <v>4940</v>
      </c>
      <c r="K56" s="86">
        <f t="shared" si="4"/>
        <v>429</v>
      </c>
      <c r="L56" s="87">
        <f t="shared" si="4"/>
        <v>5785</v>
      </c>
      <c r="M56" s="84">
        <f t="shared" si="4"/>
        <v>138</v>
      </c>
      <c r="N56" s="85">
        <f t="shared" si="4"/>
        <v>3250</v>
      </c>
      <c r="O56" s="86">
        <f t="shared" si="4"/>
        <v>220</v>
      </c>
      <c r="P56" s="87">
        <f t="shared" si="4"/>
        <v>15539</v>
      </c>
      <c r="Q56" s="112">
        <f t="shared" si="4"/>
        <v>14</v>
      </c>
    </row>
    <row r="57" spans="2:19" ht="12.75" hidden="1" customHeight="1" x14ac:dyDescent="0.15">
      <c r="B57" s="89"/>
      <c r="C57" s="16" t="s">
        <v>89</v>
      </c>
      <c r="D57" s="90" t="s">
        <v>128</v>
      </c>
      <c r="E57" s="91">
        <f t="shared" ref="E57:E74" si="5">G57+I57+K57+M57+O57+Q57</f>
        <v>22</v>
      </c>
      <c r="F57" s="92">
        <f t="shared" ref="F57:F74" si="6">H57+J57+L57+N57+P57</f>
        <v>198</v>
      </c>
      <c r="G57" s="93">
        <v>6</v>
      </c>
      <c r="H57" s="92">
        <v>19</v>
      </c>
      <c r="I57" s="93">
        <v>10</v>
      </c>
      <c r="J57" s="94">
        <v>64</v>
      </c>
      <c r="K57" s="93">
        <v>4</v>
      </c>
      <c r="L57" s="94">
        <v>52</v>
      </c>
      <c r="M57" s="91">
        <v>1</v>
      </c>
      <c r="N57" s="92">
        <v>25</v>
      </c>
      <c r="O57" s="93">
        <v>1</v>
      </c>
      <c r="P57" s="94">
        <v>38</v>
      </c>
      <c r="Q57" s="113">
        <v>0</v>
      </c>
    </row>
    <row r="58" spans="2:19" ht="12.75" hidden="1" customHeight="1" x14ac:dyDescent="0.15">
      <c r="B58" s="89"/>
      <c r="C58" s="96" t="s">
        <v>91</v>
      </c>
      <c r="D58" s="97" t="s">
        <v>94</v>
      </c>
      <c r="E58" s="98">
        <f t="shared" si="5"/>
        <v>8</v>
      </c>
      <c r="F58" s="99">
        <f t="shared" si="6"/>
        <v>63</v>
      </c>
      <c r="G58" s="100">
        <v>1</v>
      </c>
      <c r="H58" s="99">
        <v>1</v>
      </c>
      <c r="I58" s="100">
        <v>6</v>
      </c>
      <c r="J58" s="101">
        <v>50</v>
      </c>
      <c r="K58" s="100">
        <v>1</v>
      </c>
      <c r="L58" s="101">
        <v>12</v>
      </c>
      <c r="M58" s="120">
        <v>0</v>
      </c>
      <c r="N58" s="99">
        <v>0</v>
      </c>
      <c r="O58" s="100">
        <v>0</v>
      </c>
      <c r="P58" s="101">
        <v>0</v>
      </c>
      <c r="Q58" s="114">
        <v>0</v>
      </c>
    </row>
    <row r="59" spans="2:19" ht="12.75" hidden="1" customHeight="1" x14ac:dyDescent="0.15">
      <c r="B59" s="89"/>
      <c r="C59" s="96" t="s">
        <v>93</v>
      </c>
      <c r="D59" s="121" t="s">
        <v>129</v>
      </c>
      <c r="E59" s="98">
        <f t="shared" si="5"/>
        <v>2</v>
      </c>
      <c r="F59" s="99">
        <f t="shared" si="6"/>
        <v>17</v>
      </c>
      <c r="G59" s="100">
        <v>1</v>
      </c>
      <c r="H59" s="99">
        <v>4</v>
      </c>
      <c r="I59" s="100">
        <v>0</v>
      </c>
      <c r="J59" s="101">
        <v>0</v>
      </c>
      <c r="K59" s="122">
        <v>1</v>
      </c>
      <c r="L59" s="123">
        <v>13</v>
      </c>
      <c r="M59" s="120">
        <v>0</v>
      </c>
      <c r="N59" s="99">
        <v>0</v>
      </c>
      <c r="O59" s="100">
        <v>0</v>
      </c>
      <c r="P59" s="101">
        <v>0</v>
      </c>
      <c r="Q59" s="114">
        <v>0</v>
      </c>
    </row>
    <row r="60" spans="2:19" ht="12.75" hidden="1" customHeight="1" x14ac:dyDescent="0.15">
      <c r="B60" s="89"/>
      <c r="C60" s="96" t="s">
        <v>95</v>
      </c>
      <c r="D60" s="97" t="s">
        <v>98</v>
      </c>
      <c r="E60" s="98">
        <f t="shared" si="5"/>
        <v>482</v>
      </c>
      <c r="F60" s="99">
        <f t="shared" si="6"/>
        <v>2781</v>
      </c>
      <c r="G60" s="100">
        <v>299</v>
      </c>
      <c r="H60" s="99">
        <v>700</v>
      </c>
      <c r="I60" s="100">
        <v>113</v>
      </c>
      <c r="J60" s="101">
        <v>733</v>
      </c>
      <c r="K60" s="100">
        <v>50</v>
      </c>
      <c r="L60" s="101">
        <v>650</v>
      </c>
      <c r="M60" s="98">
        <v>8</v>
      </c>
      <c r="N60" s="99">
        <v>191</v>
      </c>
      <c r="O60" s="100">
        <v>11</v>
      </c>
      <c r="P60" s="101">
        <v>507</v>
      </c>
      <c r="Q60" s="114">
        <v>1</v>
      </c>
    </row>
    <row r="61" spans="2:19" ht="12.75" hidden="1" customHeight="1" x14ac:dyDescent="0.15">
      <c r="B61" s="89"/>
      <c r="C61" s="23" t="s">
        <v>97</v>
      </c>
      <c r="D61" s="97" t="s">
        <v>100</v>
      </c>
      <c r="E61" s="98">
        <f t="shared" si="5"/>
        <v>705</v>
      </c>
      <c r="F61" s="99">
        <f t="shared" si="6"/>
        <v>11469</v>
      </c>
      <c r="G61" s="100">
        <v>315</v>
      </c>
      <c r="H61" s="99">
        <v>725</v>
      </c>
      <c r="I61" s="100">
        <v>148</v>
      </c>
      <c r="J61" s="101">
        <v>1006</v>
      </c>
      <c r="K61" s="100">
        <v>112</v>
      </c>
      <c r="L61" s="101">
        <v>1583</v>
      </c>
      <c r="M61" s="98">
        <v>47</v>
      </c>
      <c r="N61" s="99">
        <v>1120</v>
      </c>
      <c r="O61" s="100">
        <v>82</v>
      </c>
      <c r="P61" s="101">
        <v>7035</v>
      </c>
      <c r="Q61" s="114">
        <v>1</v>
      </c>
      <c r="S61" s="64"/>
    </row>
    <row r="62" spans="2:19" ht="12.75" hidden="1" customHeight="1" x14ac:dyDescent="0.15">
      <c r="B62" s="89"/>
      <c r="C62" s="96" t="s">
        <v>99</v>
      </c>
      <c r="D62" s="121" t="s">
        <v>102</v>
      </c>
      <c r="E62" s="98">
        <f t="shared" si="5"/>
        <v>5</v>
      </c>
      <c r="F62" s="99">
        <f t="shared" si="6"/>
        <v>111</v>
      </c>
      <c r="G62" s="122">
        <v>1</v>
      </c>
      <c r="H62" s="124">
        <v>2</v>
      </c>
      <c r="I62" s="100">
        <v>1</v>
      </c>
      <c r="J62" s="101">
        <v>8</v>
      </c>
      <c r="K62" s="100">
        <v>1</v>
      </c>
      <c r="L62" s="101">
        <v>13</v>
      </c>
      <c r="M62" s="120">
        <v>0</v>
      </c>
      <c r="N62" s="99">
        <v>0</v>
      </c>
      <c r="O62" s="100">
        <v>2</v>
      </c>
      <c r="P62" s="101">
        <v>88</v>
      </c>
      <c r="Q62" s="114">
        <v>0</v>
      </c>
      <c r="S62" s="64"/>
    </row>
    <row r="63" spans="2:19" ht="12.75" hidden="1" customHeight="1" x14ac:dyDescent="0.15">
      <c r="B63" s="89"/>
      <c r="C63" s="96" t="s">
        <v>101</v>
      </c>
      <c r="D63" s="115" t="s">
        <v>114</v>
      </c>
      <c r="E63" s="98">
        <f t="shared" si="5"/>
        <v>31</v>
      </c>
      <c r="F63" s="99">
        <f t="shared" si="6"/>
        <v>770</v>
      </c>
      <c r="G63" s="100">
        <v>14</v>
      </c>
      <c r="H63" s="99">
        <v>25</v>
      </c>
      <c r="I63" s="100">
        <v>5</v>
      </c>
      <c r="J63" s="101">
        <v>29</v>
      </c>
      <c r="K63" s="100">
        <v>5</v>
      </c>
      <c r="L63" s="101">
        <v>65</v>
      </c>
      <c r="M63" s="98">
        <v>1</v>
      </c>
      <c r="N63" s="99">
        <v>26</v>
      </c>
      <c r="O63" s="100">
        <v>6</v>
      </c>
      <c r="P63" s="101">
        <v>625</v>
      </c>
      <c r="Q63" s="114">
        <v>0</v>
      </c>
      <c r="S63" s="64"/>
    </row>
    <row r="64" spans="2:19" ht="12.75" hidden="1" customHeight="1" x14ac:dyDescent="0.15">
      <c r="B64" s="89"/>
      <c r="C64" s="96" t="s">
        <v>103</v>
      </c>
      <c r="D64" s="97" t="s">
        <v>130</v>
      </c>
      <c r="E64" s="98">
        <f t="shared" si="5"/>
        <v>108</v>
      </c>
      <c r="F64" s="99">
        <f t="shared" si="6"/>
        <v>1758</v>
      </c>
      <c r="G64" s="100">
        <v>27</v>
      </c>
      <c r="H64" s="99">
        <v>46</v>
      </c>
      <c r="I64" s="100">
        <v>21</v>
      </c>
      <c r="J64" s="101">
        <v>149</v>
      </c>
      <c r="K64" s="100">
        <v>30</v>
      </c>
      <c r="L64" s="101">
        <v>410</v>
      </c>
      <c r="M64" s="98">
        <v>16</v>
      </c>
      <c r="N64" s="99">
        <v>374</v>
      </c>
      <c r="O64" s="100">
        <v>13</v>
      </c>
      <c r="P64" s="101">
        <v>779</v>
      </c>
      <c r="Q64" s="114">
        <v>1</v>
      </c>
      <c r="S64" s="64"/>
    </row>
    <row r="65" spans="2:19" ht="12.75" hidden="1" customHeight="1" x14ac:dyDescent="0.15">
      <c r="B65" s="89"/>
      <c r="C65" s="96" t="s">
        <v>105</v>
      </c>
      <c r="D65" s="97" t="s">
        <v>131</v>
      </c>
      <c r="E65" s="98">
        <f t="shared" si="5"/>
        <v>969</v>
      </c>
      <c r="F65" s="99">
        <f t="shared" si="6"/>
        <v>6795</v>
      </c>
      <c r="G65" s="100">
        <v>616</v>
      </c>
      <c r="H65" s="99">
        <v>1415</v>
      </c>
      <c r="I65" s="100">
        <v>187</v>
      </c>
      <c r="J65" s="101">
        <v>1184</v>
      </c>
      <c r="K65" s="100">
        <v>98</v>
      </c>
      <c r="L65" s="101">
        <v>1279</v>
      </c>
      <c r="M65" s="98">
        <v>21</v>
      </c>
      <c r="N65" s="99">
        <v>477</v>
      </c>
      <c r="O65" s="100">
        <v>45</v>
      </c>
      <c r="P65" s="101">
        <v>2440</v>
      </c>
      <c r="Q65" s="114">
        <v>2</v>
      </c>
      <c r="S65" s="64"/>
    </row>
    <row r="66" spans="2:19" ht="12.75" hidden="1" customHeight="1" x14ac:dyDescent="0.15">
      <c r="B66" s="89"/>
      <c r="C66" s="96" t="s">
        <v>107</v>
      </c>
      <c r="D66" s="115" t="s">
        <v>132</v>
      </c>
      <c r="E66" s="98">
        <f t="shared" si="5"/>
        <v>57</v>
      </c>
      <c r="F66" s="99">
        <f t="shared" si="6"/>
        <v>805</v>
      </c>
      <c r="G66" s="100">
        <v>19</v>
      </c>
      <c r="H66" s="99">
        <v>40</v>
      </c>
      <c r="I66" s="100">
        <v>16</v>
      </c>
      <c r="J66" s="101">
        <v>108</v>
      </c>
      <c r="K66" s="100">
        <v>12</v>
      </c>
      <c r="L66" s="101">
        <v>179</v>
      </c>
      <c r="M66" s="98">
        <v>7</v>
      </c>
      <c r="N66" s="99">
        <v>160</v>
      </c>
      <c r="O66" s="100">
        <v>3</v>
      </c>
      <c r="P66" s="101">
        <v>318</v>
      </c>
      <c r="Q66" s="114">
        <v>0</v>
      </c>
      <c r="S66" s="64"/>
    </row>
    <row r="67" spans="2:19" ht="12.75" hidden="1" customHeight="1" x14ac:dyDescent="0.15">
      <c r="B67" s="89"/>
      <c r="C67" s="96" t="s">
        <v>109</v>
      </c>
      <c r="D67" s="121" t="s">
        <v>133</v>
      </c>
      <c r="E67" s="98">
        <f t="shared" si="5"/>
        <v>76</v>
      </c>
      <c r="F67" s="99">
        <f t="shared" si="6"/>
        <v>530</v>
      </c>
      <c r="G67" s="100">
        <v>59</v>
      </c>
      <c r="H67" s="99">
        <v>98</v>
      </c>
      <c r="I67" s="100">
        <v>10</v>
      </c>
      <c r="J67" s="101">
        <v>59</v>
      </c>
      <c r="K67" s="100">
        <v>4</v>
      </c>
      <c r="L67" s="101">
        <v>47</v>
      </c>
      <c r="M67" s="98">
        <v>1</v>
      </c>
      <c r="N67" s="99">
        <v>23</v>
      </c>
      <c r="O67" s="100">
        <v>2</v>
      </c>
      <c r="P67" s="101">
        <v>303</v>
      </c>
      <c r="Q67" s="114">
        <v>0</v>
      </c>
      <c r="S67" s="64"/>
    </row>
    <row r="68" spans="2:19" ht="12.75" hidden="1" customHeight="1" x14ac:dyDescent="0.15">
      <c r="B68" s="89"/>
      <c r="C68" s="96" t="s">
        <v>111</v>
      </c>
      <c r="D68" s="121" t="s">
        <v>134</v>
      </c>
      <c r="E68" s="98">
        <f t="shared" si="5"/>
        <v>109</v>
      </c>
      <c r="F68" s="99">
        <f t="shared" si="6"/>
        <v>617</v>
      </c>
      <c r="G68" s="100">
        <v>82</v>
      </c>
      <c r="H68" s="99">
        <v>178</v>
      </c>
      <c r="I68" s="100">
        <v>15</v>
      </c>
      <c r="J68" s="101">
        <v>98</v>
      </c>
      <c r="K68" s="100">
        <v>7</v>
      </c>
      <c r="L68" s="101">
        <v>86</v>
      </c>
      <c r="M68" s="98">
        <v>2</v>
      </c>
      <c r="N68" s="99">
        <v>48</v>
      </c>
      <c r="O68" s="100">
        <v>3</v>
      </c>
      <c r="P68" s="101">
        <v>207</v>
      </c>
      <c r="Q68" s="114">
        <v>0</v>
      </c>
      <c r="S68" s="64"/>
    </row>
    <row r="69" spans="2:19" ht="12.75" hidden="1" customHeight="1" x14ac:dyDescent="0.15">
      <c r="B69" s="116"/>
      <c r="C69" s="96" t="s">
        <v>117</v>
      </c>
      <c r="D69" s="103" t="s">
        <v>135</v>
      </c>
      <c r="E69" s="98">
        <f t="shared" si="5"/>
        <v>393</v>
      </c>
      <c r="F69" s="99">
        <f t="shared" si="6"/>
        <v>2761</v>
      </c>
      <c r="G69" s="100">
        <v>224</v>
      </c>
      <c r="H69" s="99">
        <v>518</v>
      </c>
      <c r="I69" s="100">
        <v>90</v>
      </c>
      <c r="J69" s="101">
        <v>608</v>
      </c>
      <c r="K69" s="100">
        <v>49</v>
      </c>
      <c r="L69" s="101">
        <v>665</v>
      </c>
      <c r="M69" s="98">
        <v>15</v>
      </c>
      <c r="N69" s="99">
        <v>362</v>
      </c>
      <c r="O69" s="100">
        <v>12</v>
      </c>
      <c r="P69" s="101">
        <v>608</v>
      </c>
      <c r="Q69" s="114">
        <v>3</v>
      </c>
      <c r="S69" s="64"/>
    </row>
    <row r="70" spans="2:19" ht="12.75" hidden="1" customHeight="1" x14ac:dyDescent="0.15">
      <c r="B70" s="116"/>
      <c r="C70" s="96" t="s">
        <v>119</v>
      </c>
      <c r="D70" s="121" t="s">
        <v>136</v>
      </c>
      <c r="E70" s="98">
        <f t="shared" si="5"/>
        <v>344</v>
      </c>
      <c r="F70" s="99">
        <f t="shared" si="6"/>
        <v>1166</v>
      </c>
      <c r="G70" s="100">
        <v>296</v>
      </c>
      <c r="H70" s="99">
        <v>561</v>
      </c>
      <c r="I70" s="100">
        <v>29</v>
      </c>
      <c r="J70" s="101">
        <v>187</v>
      </c>
      <c r="K70" s="100">
        <v>6</v>
      </c>
      <c r="L70" s="101">
        <v>74</v>
      </c>
      <c r="M70" s="98">
        <v>6</v>
      </c>
      <c r="N70" s="99">
        <v>134</v>
      </c>
      <c r="O70" s="100">
        <v>6</v>
      </c>
      <c r="P70" s="101">
        <v>210</v>
      </c>
      <c r="Q70" s="114">
        <v>1</v>
      </c>
      <c r="S70" s="64"/>
    </row>
    <row r="71" spans="2:19" ht="12.75" hidden="1" customHeight="1" x14ac:dyDescent="0.15">
      <c r="B71" s="116"/>
      <c r="C71" s="96" t="s">
        <v>121</v>
      </c>
      <c r="D71" s="103" t="s">
        <v>122</v>
      </c>
      <c r="E71" s="98">
        <f t="shared" si="5"/>
        <v>87</v>
      </c>
      <c r="F71" s="99">
        <f t="shared" si="6"/>
        <v>273</v>
      </c>
      <c r="G71" s="100">
        <v>72</v>
      </c>
      <c r="H71" s="99">
        <v>106</v>
      </c>
      <c r="I71" s="100">
        <v>10</v>
      </c>
      <c r="J71" s="101">
        <v>65</v>
      </c>
      <c r="K71" s="100">
        <v>3</v>
      </c>
      <c r="L71" s="101">
        <v>36</v>
      </c>
      <c r="M71" s="98">
        <v>0</v>
      </c>
      <c r="N71" s="99">
        <v>0</v>
      </c>
      <c r="O71" s="100">
        <v>2</v>
      </c>
      <c r="P71" s="101">
        <v>66</v>
      </c>
      <c r="Q71" s="114">
        <v>0</v>
      </c>
      <c r="S71" s="64"/>
    </row>
    <row r="72" spans="2:19" ht="12.75" hidden="1" customHeight="1" x14ac:dyDescent="0.15">
      <c r="B72" s="116"/>
      <c r="C72" s="96" t="s">
        <v>123</v>
      </c>
      <c r="D72" s="115" t="s">
        <v>137</v>
      </c>
      <c r="E72" s="98">
        <f t="shared" si="5"/>
        <v>165</v>
      </c>
      <c r="F72" s="99">
        <f t="shared" si="6"/>
        <v>2708</v>
      </c>
      <c r="G72" s="100">
        <v>58</v>
      </c>
      <c r="H72" s="99">
        <v>129</v>
      </c>
      <c r="I72" s="100">
        <v>46</v>
      </c>
      <c r="J72" s="101">
        <v>324</v>
      </c>
      <c r="K72" s="100">
        <v>28</v>
      </c>
      <c r="L72" s="101">
        <v>353</v>
      </c>
      <c r="M72" s="98">
        <v>9</v>
      </c>
      <c r="N72" s="99">
        <v>218</v>
      </c>
      <c r="O72" s="100">
        <v>24</v>
      </c>
      <c r="P72" s="101">
        <v>1684</v>
      </c>
      <c r="Q72" s="114">
        <v>0</v>
      </c>
      <c r="S72" s="125"/>
    </row>
    <row r="73" spans="2:19" ht="12.75" hidden="1" customHeight="1" x14ac:dyDescent="0.15">
      <c r="B73" s="116"/>
      <c r="C73" s="126" t="s">
        <v>138</v>
      </c>
      <c r="D73" s="127" t="s">
        <v>124</v>
      </c>
      <c r="E73" s="128">
        <f t="shared" si="5"/>
        <v>32</v>
      </c>
      <c r="F73" s="129">
        <f t="shared" si="6"/>
        <v>393</v>
      </c>
      <c r="G73" s="130">
        <v>22</v>
      </c>
      <c r="H73" s="129">
        <v>59</v>
      </c>
      <c r="I73" s="130">
        <v>3</v>
      </c>
      <c r="J73" s="131">
        <v>19</v>
      </c>
      <c r="K73" s="130">
        <v>2</v>
      </c>
      <c r="L73" s="131">
        <v>30</v>
      </c>
      <c r="M73" s="128">
        <v>1</v>
      </c>
      <c r="N73" s="129">
        <v>21</v>
      </c>
      <c r="O73" s="130">
        <v>4</v>
      </c>
      <c r="P73" s="131">
        <v>264</v>
      </c>
      <c r="Q73" s="132">
        <v>0</v>
      </c>
    </row>
    <row r="74" spans="2:19" ht="12.75" hidden="1" customHeight="1" x14ac:dyDescent="0.15">
      <c r="B74" s="117"/>
      <c r="C74" s="105" t="s">
        <v>139</v>
      </c>
      <c r="D74" s="118" t="s">
        <v>126</v>
      </c>
      <c r="E74" s="107">
        <f t="shared" si="5"/>
        <v>270</v>
      </c>
      <c r="F74" s="108">
        <f t="shared" si="6"/>
        <v>1299</v>
      </c>
      <c r="G74" s="109">
        <v>203</v>
      </c>
      <c r="H74" s="108">
        <v>374</v>
      </c>
      <c r="I74" s="109">
        <v>39</v>
      </c>
      <c r="J74" s="110">
        <v>249</v>
      </c>
      <c r="K74" s="109">
        <v>16</v>
      </c>
      <c r="L74" s="110">
        <v>238</v>
      </c>
      <c r="M74" s="107">
        <v>3</v>
      </c>
      <c r="N74" s="108">
        <v>71</v>
      </c>
      <c r="O74" s="109">
        <v>4</v>
      </c>
      <c r="P74" s="110">
        <v>367</v>
      </c>
      <c r="Q74" s="119">
        <v>5</v>
      </c>
    </row>
    <row r="75" spans="2:19" ht="21.75" customHeight="1" x14ac:dyDescent="0.15">
      <c r="B75" s="424" t="s">
        <v>71</v>
      </c>
      <c r="C75" s="425"/>
      <c r="D75" s="426"/>
      <c r="E75" s="84">
        <f>SUM(E76:E93)</f>
        <v>3912</v>
      </c>
      <c r="F75" s="85">
        <f t="shared" ref="F75:Q75" si="7">SUM(F76:F93)</f>
        <v>34682</v>
      </c>
      <c r="G75" s="86">
        <f t="shared" si="7"/>
        <v>2351</v>
      </c>
      <c r="H75" s="85">
        <f t="shared" si="7"/>
        <v>4933</v>
      </c>
      <c r="I75" s="86">
        <f t="shared" si="7"/>
        <v>747</v>
      </c>
      <c r="J75" s="87">
        <f t="shared" si="7"/>
        <v>4933</v>
      </c>
      <c r="K75" s="86">
        <f t="shared" si="7"/>
        <v>414</v>
      </c>
      <c r="L75" s="87">
        <f t="shared" si="7"/>
        <v>5524</v>
      </c>
      <c r="M75" s="84">
        <f t="shared" si="7"/>
        <v>144</v>
      </c>
      <c r="N75" s="85">
        <f t="shared" si="7"/>
        <v>3404</v>
      </c>
      <c r="O75" s="86">
        <f t="shared" si="7"/>
        <v>239</v>
      </c>
      <c r="P75" s="87">
        <f t="shared" si="7"/>
        <v>15888</v>
      </c>
      <c r="Q75" s="112">
        <f t="shared" si="7"/>
        <v>17</v>
      </c>
    </row>
    <row r="76" spans="2:19" ht="15" hidden="1" customHeight="1" x14ac:dyDescent="0.15">
      <c r="B76" s="133"/>
      <c r="C76" s="16" t="s">
        <v>89</v>
      </c>
      <c r="D76" s="90" t="s">
        <v>128</v>
      </c>
      <c r="E76" s="91">
        <f t="shared" ref="E76:E93" si="8">G76+I76+K76+M76+O76+Q76</f>
        <v>28</v>
      </c>
      <c r="F76" s="92">
        <f t="shared" ref="F76:F93" si="9">H76+J76+L76+N76+P76</f>
        <v>186</v>
      </c>
      <c r="G76" s="93">
        <v>13</v>
      </c>
      <c r="H76" s="92">
        <v>31</v>
      </c>
      <c r="I76" s="93">
        <v>10</v>
      </c>
      <c r="J76" s="94">
        <v>69</v>
      </c>
      <c r="K76" s="93">
        <v>3</v>
      </c>
      <c r="L76" s="94">
        <v>36</v>
      </c>
      <c r="M76" s="91">
        <v>2</v>
      </c>
      <c r="N76" s="92">
        <v>50</v>
      </c>
      <c r="O76" s="93">
        <v>0</v>
      </c>
      <c r="P76" s="94">
        <v>0</v>
      </c>
      <c r="Q76" s="134">
        <v>0</v>
      </c>
    </row>
    <row r="77" spans="2:19" ht="15" hidden="1" customHeight="1" x14ac:dyDescent="0.15">
      <c r="B77" s="133"/>
      <c r="C77" s="96" t="s">
        <v>91</v>
      </c>
      <c r="D77" s="97" t="s">
        <v>94</v>
      </c>
      <c r="E77" s="98">
        <f t="shared" si="8"/>
        <v>8</v>
      </c>
      <c r="F77" s="99">
        <f t="shared" si="9"/>
        <v>56</v>
      </c>
      <c r="G77" s="100">
        <v>1</v>
      </c>
      <c r="H77" s="99">
        <v>1</v>
      </c>
      <c r="I77" s="100">
        <v>6</v>
      </c>
      <c r="J77" s="101">
        <v>45</v>
      </c>
      <c r="K77" s="100">
        <v>1</v>
      </c>
      <c r="L77" s="101">
        <v>10</v>
      </c>
      <c r="M77" s="120">
        <v>0</v>
      </c>
      <c r="N77" s="99">
        <v>0</v>
      </c>
      <c r="O77" s="100">
        <v>0</v>
      </c>
      <c r="P77" s="101">
        <v>0</v>
      </c>
      <c r="Q77" s="135">
        <v>0</v>
      </c>
    </row>
    <row r="78" spans="2:19" ht="15" hidden="1" customHeight="1" x14ac:dyDescent="0.15">
      <c r="B78" s="133"/>
      <c r="C78" s="96" t="s">
        <v>93</v>
      </c>
      <c r="D78" s="121" t="s">
        <v>129</v>
      </c>
      <c r="E78" s="98">
        <f t="shared" si="8"/>
        <v>0</v>
      </c>
      <c r="F78" s="99">
        <f t="shared" si="9"/>
        <v>0</v>
      </c>
      <c r="G78" s="100">
        <v>0</v>
      </c>
      <c r="H78" s="99">
        <v>0</v>
      </c>
      <c r="I78" s="100">
        <v>0</v>
      </c>
      <c r="J78" s="101">
        <v>0</v>
      </c>
      <c r="K78" s="122">
        <v>0</v>
      </c>
      <c r="L78" s="123">
        <v>0</v>
      </c>
      <c r="M78" s="120">
        <v>0</v>
      </c>
      <c r="N78" s="99">
        <v>0</v>
      </c>
      <c r="O78" s="100">
        <v>0</v>
      </c>
      <c r="P78" s="101">
        <v>0</v>
      </c>
      <c r="Q78" s="135">
        <v>0</v>
      </c>
    </row>
    <row r="79" spans="2:19" ht="15" hidden="1" customHeight="1" x14ac:dyDescent="0.15">
      <c r="B79" s="133"/>
      <c r="C79" s="96" t="s">
        <v>95</v>
      </c>
      <c r="D79" s="97" t="s">
        <v>98</v>
      </c>
      <c r="E79" s="98">
        <f t="shared" si="8"/>
        <v>478</v>
      </c>
      <c r="F79" s="99">
        <f t="shared" si="9"/>
        <v>2655</v>
      </c>
      <c r="G79" s="100">
        <v>305</v>
      </c>
      <c r="H79" s="99">
        <v>670</v>
      </c>
      <c r="I79" s="100">
        <v>112</v>
      </c>
      <c r="J79" s="101">
        <v>754</v>
      </c>
      <c r="K79" s="100">
        <v>41</v>
      </c>
      <c r="L79" s="101">
        <v>530</v>
      </c>
      <c r="M79" s="98">
        <v>10</v>
      </c>
      <c r="N79" s="99">
        <v>237</v>
      </c>
      <c r="O79" s="100">
        <v>10</v>
      </c>
      <c r="P79" s="101">
        <v>464</v>
      </c>
      <c r="Q79" s="135">
        <v>0</v>
      </c>
    </row>
    <row r="80" spans="2:19" ht="15" hidden="1" customHeight="1" x14ac:dyDescent="0.15">
      <c r="B80" s="133"/>
      <c r="C80" s="23" t="s">
        <v>97</v>
      </c>
      <c r="D80" s="97" t="s">
        <v>100</v>
      </c>
      <c r="E80" s="98">
        <f t="shared" si="8"/>
        <v>693</v>
      </c>
      <c r="F80" s="99">
        <f t="shared" si="9"/>
        <v>10816</v>
      </c>
      <c r="G80" s="100">
        <v>303</v>
      </c>
      <c r="H80" s="99">
        <v>675</v>
      </c>
      <c r="I80" s="100">
        <v>143</v>
      </c>
      <c r="J80" s="101">
        <v>954</v>
      </c>
      <c r="K80" s="100">
        <v>113</v>
      </c>
      <c r="L80" s="101">
        <v>1572</v>
      </c>
      <c r="M80" s="98">
        <v>47</v>
      </c>
      <c r="N80" s="99">
        <v>1105</v>
      </c>
      <c r="O80" s="100">
        <v>84</v>
      </c>
      <c r="P80" s="101">
        <v>6510</v>
      </c>
      <c r="Q80" s="135">
        <v>3</v>
      </c>
    </row>
    <row r="81" spans="2:17" ht="15" hidden="1" customHeight="1" x14ac:dyDescent="0.15">
      <c r="B81" s="133"/>
      <c r="C81" s="96" t="s">
        <v>99</v>
      </c>
      <c r="D81" s="121" t="s">
        <v>102</v>
      </c>
      <c r="E81" s="98">
        <f t="shared" si="8"/>
        <v>8</v>
      </c>
      <c r="F81" s="99">
        <f t="shared" si="9"/>
        <v>166</v>
      </c>
      <c r="G81" s="122">
        <v>1</v>
      </c>
      <c r="H81" s="124">
        <v>5</v>
      </c>
      <c r="I81" s="100">
        <v>3</v>
      </c>
      <c r="J81" s="101">
        <v>25</v>
      </c>
      <c r="K81" s="100">
        <v>1</v>
      </c>
      <c r="L81" s="101">
        <v>14</v>
      </c>
      <c r="M81" s="120">
        <v>1</v>
      </c>
      <c r="N81" s="99">
        <v>23</v>
      </c>
      <c r="O81" s="100">
        <v>2</v>
      </c>
      <c r="P81" s="101">
        <v>99</v>
      </c>
      <c r="Q81" s="135">
        <v>0</v>
      </c>
    </row>
    <row r="82" spans="2:17" ht="15" hidden="1" customHeight="1" x14ac:dyDescent="0.15">
      <c r="B82" s="133"/>
      <c r="C82" s="96" t="s">
        <v>101</v>
      </c>
      <c r="D82" s="115" t="s">
        <v>114</v>
      </c>
      <c r="E82" s="98">
        <f t="shared" si="8"/>
        <v>32</v>
      </c>
      <c r="F82" s="99">
        <f t="shared" si="9"/>
        <v>829</v>
      </c>
      <c r="G82" s="100">
        <v>16</v>
      </c>
      <c r="H82" s="99">
        <v>35</v>
      </c>
      <c r="I82" s="100">
        <v>4</v>
      </c>
      <c r="J82" s="101">
        <v>25</v>
      </c>
      <c r="K82" s="100">
        <v>4</v>
      </c>
      <c r="L82" s="101">
        <v>55</v>
      </c>
      <c r="M82" s="98">
        <v>0</v>
      </c>
      <c r="N82" s="99">
        <v>0</v>
      </c>
      <c r="O82" s="100">
        <v>8</v>
      </c>
      <c r="P82" s="101">
        <v>714</v>
      </c>
      <c r="Q82" s="135">
        <v>0</v>
      </c>
    </row>
    <row r="83" spans="2:17" ht="15" hidden="1" customHeight="1" x14ac:dyDescent="0.15">
      <c r="B83" s="133"/>
      <c r="C83" s="96" t="s">
        <v>103</v>
      </c>
      <c r="D83" s="97" t="s">
        <v>130</v>
      </c>
      <c r="E83" s="98">
        <f t="shared" si="8"/>
        <v>116</v>
      </c>
      <c r="F83" s="99">
        <f t="shared" si="9"/>
        <v>1932</v>
      </c>
      <c r="G83" s="100">
        <v>34</v>
      </c>
      <c r="H83" s="99">
        <v>69</v>
      </c>
      <c r="I83" s="100">
        <v>25</v>
      </c>
      <c r="J83" s="101">
        <v>178</v>
      </c>
      <c r="K83" s="100">
        <v>28</v>
      </c>
      <c r="L83" s="101">
        <v>368</v>
      </c>
      <c r="M83" s="98">
        <v>11</v>
      </c>
      <c r="N83" s="99">
        <v>261</v>
      </c>
      <c r="O83" s="100">
        <v>18</v>
      </c>
      <c r="P83" s="101">
        <v>1056</v>
      </c>
      <c r="Q83" s="135">
        <v>0</v>
      </c>
    </row>
    <row r="84" spans="2:17" ht="15" hidden="1" customHeight="1" x14ac:dyDescent="0.15">
      <c r="B84" s="133"/>
      <c r="C84" s="96" t="s">
        <v>105</v>
      </c>
      <c r="D84" s="97" t="s">
        <v>131</v>
      </c>
      <c r="E84" s="98">
        <f t="shared" si="8"/>
        <v>984</v>
      </c>
      <c r="F84" s="99">
        <f t="shared" si="9"/>
        <v>6991</v>
      </c>
      <c r="G84" s="100">
        <v>618</v>
      </c>
      <c r="H84" s="99">
        <v>1404</v>
      </c>
      <c r="I84" s="100">
        <v>191</v>
      </c>
      <c r="J84" s="101">
        <v>1204</v>
      </c>
      <c r="K84" s="100">
        <v>110</v>
      </c>
      <c r="L84" s="101">
        <v>1434</v>
      </c>
      <c r="M84" s="98">
        <v>19</v>
      </c>
      <c r="N84" s="99">
        <v>446</v>
      </c>
      <c r="O84" s="100">
        <v>43</v>
      </c>
      <c r="P84" s="101">
        <v>2503</v>
      </c>
      <c r="Q84" s="135">
        <v>3</v>
      </c>
    </row>
    <row r="85" spans="2:17" ht="15" hidden="1" customHeight="1" x14ac:dyDescent="0.15">
      <c r="B85" s="133"/>
      <c r="C85" s="96" t="s">
        <v>107</v>
      </c>
      <c r="D85" s="115" t="s">
        <v>132</v>
      </c>
      <c r="E85" s="98">
        <f t="shared" si="8"/>
        <v>41</v>
      </c>
      <c r="F85" s="99">
        <f t="shared" si="9"/>
        <v>474</v>
      </c>
      <c r="G85" s="100">
        <v>15</v>
      </c>
      <c r="H85" s="99">
        <v>30</v>
      </c>
      <c r="I85" s="100">
        <v>8</v>
      </c>
      <c r="J85" s="101">
        <v>52</v>
      </c>
      <c r="K85" s="100">
        <v>9</v>
      </c>
      <c r="L85" s="101">
        <v>132</v>
      </c>
      <c r="M85" s="98">
        <v>6</v>
      </c>
      <c r="N85" s="99">
        <v>139</v>
      </c>
      <c r="O85" s="100">
        <v>3</v>
      </c>
      <c r="P85" s="101">
        <v>121</v>
      </c>
      <c r="Q85" s="135">
        <v>0</v>
      </c>
    </row>
    <row r="86" spans="2:17" ht="15" hidden="1" customHeight="1" x14ac:dyDescent="0.15">
      <c r="B86" s="133"/>
      <c r="C86" s="96" t="s">
        <v>109</v>
      </c>
      <c r="D86" s="121" t="s">
        <v>133</v>
      </c>
      <c r="E86" s="98">
        <f t="shared" si="8"/>
        <v>72</v>
      </c>
      <c r="F86" s="99">
        <f t="shared" si="9"/>
        <v>279</v>
      </c>
      <c r="G86" s="100">
        <v>55</v>
      </c>
      <c r="H86" s="99">
        <v>98</v>
      </c>
      <c r="I86" s="100">
        <v>12</v>
      </c>
      <c r="J86" s="101">
        <v>74</v>
      </c>
      <c r="K86" s="100">
        <v>2</v>
      </c>
      <c r="L86" s="101">
        <v>29</v>
      </c>
      <c r="M86" s="98">
        <v>2</v>
      </c>
      <c r="N86" s="99">
        <v>45</v>
      </c>
      <c r="O86" s="100">
        <v>1</v>
      </c>
      <c r="P86" s="101">
        <v>33</v>
      </c>
      <c r="Q86" s="135">
        <v>0</v>
      </c>
    </row>
    <row r="87" spans="2:17" ht="15" hidden="1" customHeight="1" x14ac:dyDescent="0.15">
      <c r="B87" s="133"/>
      <c r="C87" s="96" t="s">
        <v>111</v>
      </c>
      <c r="D87" s="121" t="s">
        <v>134</v>
      </c>
      <c r="E87" s="98">
        <f t="shared" si="8"/>
        <v>108</v>
      </c>
      <c r="F87" s="99">
        <f t="shared" si="9"/>
        <v>610</v>
      </c>
      <c r="G87" s="100">
        <v>81</v>
      </c>
      <c r="H87" s="99">
        <v>178</v>
      </c>
      <c r="I87" s="100">
        <v>17</v>
      </c>
      <c r="J87" s="101">
        <v>115</v>
      </c>
      <c r="K87" s="100">
        <v>4</v>
      </c>
      <c r="L87" s="101">
        <v>43</v>
      </c>
      <c r="M87" s="98">
        <v>3</v>
      </c>
      <c r="N87" s="99">
        <v>75</v>
      </c>
      <c r="O87" s="100">
        <v>3</v>
      </c>
      <c r="P87" s="101">
        <v>199</v>
      </c>
      <c r="Q87" s="135">
        <v>0</v>
      </c>
    </row>
    <row r="88" spans="2:17" ht="15" hidden="1" customHeight="1" x14ac:dyDescent="0.15">
      <c r="B88" s="136"/>
      <c r="C88" s="96" t="s">
        <v>117</v>
      </c>
      <c r="D88" s="103" t="s">
        <v>135</v>
      </c>
      <c r="E88" s="98">
        <f t="shared" si="8"/>
        <v>389</v>
      </c>
      <c r="F88" s="99">
        <f t="shared" si="9"/>
        <v>2644</v>
      </c>
      <c r="G88" s="100">
        <v>226</v>
      </c>
      <c r="H88" s="99">
        <v>498</v>
      </c>
      <c r="I88" s="100">
        <v>91</v>
      </c>
      <c r="J88" s="101">
        <v>587</v>
      </c>
      <c r="K88" s="100">
        <v>41</v>
      </c>
      <c r="L88" s="101">
        <v>533</v>
      </c>
      <c r="M88" s="98">
        <v>16</v>
      </c>
      <c r="N88" s="99">
        <v>382</v>
      </c>
      <c r="O88" s="100">
        <v>13</v>
      </c>
      <c r="P88" s="101">
        <v>644</v>
      </c>
      <c r="Q88" s="135">
        <v>2</v>
      </c>
    </row>
    <row r="89" spans="2:17" ht="15" hidden="1" customHeight="1" x14ac:dyDescent="0.15">
      <c r="B89" s="136"/>
      <c r="C89" s="96" t="s">
        <v>119</v>
      </c>
      <c r="D89" s="121" t="s">
        <v>136</v>
      </c>
      <c r="E89" s="98">
        <f t="shared" si="8"/>
        <v>344</v>
      </c>
      <c r="F89" s="99">
        <f t="shared" si="9"/>
        <v>1286</v>
      </c>
      <c r="G89" s="100">
        <v>297</v>
      </c>
      <c r="H89" s="99">
        <v>537</v>
      </c>
      <c r="I89" s="100">
        <v>23</v>
      </c>
      <c r="J89" s="101">
        <v>159</v>
      </c>
      <c r="K89" s="100">
        <v>9</v>
      </c>
      <c r="L89" s="101">
        <v>118</v>
      </c>
      <c r="M89" s="98">
        <v>5</v>
      </c>
      <c r="N89" s="99">
        <v>119</v>
      </c>
      <c r="O89" s="100">
        <v>9</v>
      </c>
      <c r="P89" s="101">
        <v>353</v>
      </c>
      <c r="Q89" s="135">
        <v>1</v>
      </c>
    </row>
    <row r="90" spans="2:17" ht="15" hidden="1" customHeight="1" x14ac:dyDescent="0.15">
      <c r="B90" s="136"/>
      <c r="C90" s="96" t="s">
        <v>121</v>
      </c>
      <c r="D90" s="103" t="s">
        <v>122</v>
      </c>
      <c r="E90" s="98">
        <f t="shared" si="8"/>
        <v>92</v>
      </c>
      <c r="F90" s="99">
        <f t="shared" si="9"/>
        <v>299</v>
      </c>
      <c r="G90" s="100">
        <v>77</v>
      </c>
      <c r="H90" s="99">
        <v>122</v>
      </c>
      <c r="I90" s="100">
        <v>9</v>
      </c>
      <c r="J90" s="101">
        <v>62</v>
      </c>
      <c r="K90" s="100">
        <v>4</v>
      </c>
      <c r="L90" s="101">
        <v>53</v>
      </c>
      <c r="M90" s="98">
        <v>0</v>
      </c>
      <c r="N90" s="99">
        <v>0</v>
      </c>
      <c r="O90" s="100">
        <v>2</v>
      </c>
      <c r="P90" s="101">
        <v>62</v>
      </c>
      <c r="Q90" s="135">
        <v>0</v>
      </c>
    </row>
    <row r="91" spans="2:17" ht="15" hidden="1" customHeight="1" x14ac:dyDescent="0.15">
      <c r="B91" s="136"/>
      <c r="C91" s="96" t="s">
        <v>123</v>
      </c>
      <c r="D91" s="115" t="s">
        <v>137</v>
      </c>
      <c r="E91" s="98">
        <f t="shared" si="8"/>
        <v>206</v>
      </c>
      <c r="F91" s="99">
        <f t="shared" si="9"/>
        <v>3271</v>
      </c>
      <c r="G91" s="100">
        <v>71</v>
      </c>
      <c r="H91" s="99">
        <v>148</v>
      </c>
      <c r="I91" s="100">
        <v>53</v>
      </c>
      <c r="J91" s="101">
        <v>377</v>
      </c>
      <c r="K91" s="100">
        <v>30</v>
      </c>
      <c r="L91" s="101">
        <v>400</v>
      </c>
      <c r="M91" s="98">
        <v>14</v>
      </c>
      <c r="N91" s="99">
        <v>343</v>
      </c>
      <c r="O91" s="100">
        <v>31</v>
      </c>
      <c r="P91" s="101">
        <v>2003</v>
      </c>
      <c r="Q91" s="135">
        <v>7</v>
      </c>
    </row>
    <row r="92" spans="2:17" ht="15" hidden="1" customHeight="1" x14ac:dyDescent="0.15">
      <c r="B92" s="136"/>
      <c r="C92" s="126" t="s">
        <v>138</v>
      </c>
      <c r="D92" s="127" t="s">
        <v>124</v>
      </c>
      <c r="E92" s="128">
        <f t="shared" si="8"/>
        <v>40</v>
      </c>
      <c r="F92" s="129">
        <f t="shared" si="9"/>
        <v>649</v>
      </c>
      <c r="G92" s="130">
        <v>21</v>
      </c>
      <c r="H92" s="129">
        <v>55</v>
      </c>
      <c r="I92" s="130">
        <v>10</v>
      </c>
      <c r="J92" s="131">
        <v>66</v>
      </c>
      <c r="K92" s="130">
        <v>2</v>
      </c>
      <c r="L92" s="131">
        <v>28</v>
      </c>
      <c r="M92" s="128">
        <v>1</v>
      </c>
      <c r="N92" s="129">
        <v>22</v>
      </c>
      <c r="O92" s="130">
        <v>6</v>
      </c>
      <c r="P92" s="131">
        <v>478</v>
      </c>
      <c r="Q92" s="137">
        <v>0</v>
      </c>
    </row>
    <row r="93" spans="2:17" ht="15" hidden="1" customHeight="1" x14ac:dyDescent="0.15">
      <c r="B93" s="138"/>
      <c r="C93" s="105" t="s">
        <v>139</v>
      </c>
      <c r="D93" s="118" t="s">
        <v>126</v>
      </c>
      <c r="E93" s="107">
        <f t="shared" si="8"/>
        <v>273</v>
      </c>
      <c r="F93" s="108">
        <f t="shared" si="9"/>
        <v>1539</v>
      </c>
      <c r="G93" s="109">
        <v>217</v>
      </c>
      <c r="H93" s="108">
        <v>377</v>
      </c>
      <c r="I93" s="109">
        <v>30</v>
      </c>
      <c r="J93" s="110">
        <v>187</v>
      </c>
      <c r="K93" s="109">
        <v>12</v>
      </c>
      <c r="L93" s="110">
        <v>169</v>
      </c>
      <c r="M93" s="107">
        <v>7</v>
      </c>
      <c r="N93" s="108">
        <v>157</v>
      </c>
      <c r="O93" s="109">
        <v>6</v>
      </c>
      <c r="P93" s="110">
        <v>649</v>
      </c>
      <c r="Q93" s="139">
        <v>1</v>
      </c>
    </row>
    <row r="94" spans="2:17" ht="21.75" customHeight="1" x14ac:dyDescent="0.15">
      <c r="B94" s="424" t="s">
        <v>72</v>
      </c>
      <c r="C94" s="425"/>
      <c r="D94" s="426"/>
      <c r="E94" s="84">
        <f>SUM(E95:E112)</f>
        <v>3754</v>
      </c>
      <c r="F94" s="85">
        <f t="shared" ref="F94:Q94" si="10">SUM(F95:F112)</f>
        <v>34682</v>
      </c>
      <c r="G94" s="86">
        <f t="shared" si="10"/>
        <v>2207</v>
      </c>
      <c r="H94" s="85">
        <f t="shared" si="10"/>
        <v>4655</v>
      </c>
      <c r="I94" s="86">
        <f t="shared" si="10"/>
        <v>716</v>
      </c>
      <c r="J94" s="87">
        <f t="shared" si="10"/>
        <v>4712</v>
      </c>
      <c r="K94" s="86">
        <f t="shared" si="10"/>
        <v>436</v>
      </c>
      <c r="L94" s="87">
        <f t="shared" si="10"/>
        <v>5855</v>
      </c>
      <c r="M94" s="84">
        <f t="shared" si="10"/>
        <v>146</v>
      </c>
      <c r="N94" s="85">
        <f t="shared" si="10"/>
        <v>3521</v>
      </c>
      <c r="O94" s="86">
        <f t="shared" si="10"/>
        <v>234</v>
      </c>
      <c r="P94" s="87">
        <f t="shared" si="10"/>
        <v>15939</v>
      </c>
      <c r="Q94" s="112">
        <f t="shared" si="10"/>
        <v>15</v>
      </c>
    </row>
    <row r="95" spans="2:17" ht="15" customHeight="1" x14ac:dyDescent="0.15">
      <c r="B95" s="133"/>
      <c r="C95" s="16" t="s">
        <v>89</v>
      </c>
      <c r="D95" s="90" t="s">
        <v>128</v>
      </c>
      <c r="E95" s="140">
        <f t="shared" ref="E95:E112" si="11">G95+I95+K95+M95+O95+Q95</f>
        <v>29</v>
      </c>
      <c r="F95" s="141">
        <f t="shared" ref="F95:F112" si="12">H95+J95+L95+N95+P95</f>
        <v>274</v>
      </c>
      <c r="G95" s="142">
        <v>10</v>
      </c>
      <c r="H95" s="141">
        <v>25</v>
      </c>
      <c r="I95" s="142">
        <v>8</v>
      </c>
      <c r="J95" s="143">
        <v>50</v>
      </c>
      <c r="K95" s="142">
        <v>7</v>
      </c>
      <c r="L95" s="143">
        <v>88</v>
      </c>
      <c r="M95" s="140">
        <v>3</v>
      </c>
      <c r="N95" s="141">
        <v>69</v>
      </c>
      <c r="O95" s="142">
        <v>1</v>
      </c>
      <c r="P95" s="143">
        <v>42</v>
      </c>
      <c r="Q95" s="144">
        <v>0</v>
      </c>
    </row>
    <row r="96" spans="2:17" ht="15" customHeight="1" x14ac:dyDescent="0.15">
      <c r="B96" s="133"/>
      <c r="C96" s="96" t="s">
        <v>91</v>
      </c>
      <c r="D96" s="97" t="s">
        <v>94</v>
      </c>
      <c r="E96" s="145">
        <f t="shared" si="11"/>
        <v>8</v>
      </c>
      <c r="F96" s="146">
        <f t="shared" si="12"/>
        <v>56</v>
      </c>
      <c r="G96" s="147">
        <v>2</v>
      </c>
      <c r="H96" s="146">
        <v>5</v>
      </c>
      <c r="I96" s="147">
        <v>4</v>
      </c>
      <c r="J96" s="148">
        <v>31</v>
      </c>
      <c r="K96" s="147">
        <v>2</v>
      </c>
      <c r="L96" s="148">
        <v>20</v>
      </c>
      <c r="M96" s="149">
        <v>0</v>
      </c>
      <c r="N96" s="146">
        <v>0</v>
      </c>
      <c r="O96" s="147">
        <v>0</v>
      </c>
      <c r="P96" s="148">
        <v>0</v>
      </c>
      <c r="Q96" s="150">
        <v>0</v>
      </c>
    </row>
    <row r="97" spans="2:17" ht="15" customHeight="1" x14ac:dyDescent="0.15">
      <c r="B97" s="133"/>
      <c r="C97" s="96" t="s">
        <v>93</v>
      </c>
      <c r="D97" s="121" t="s">
        <v>129</v>
      </c>
      <c r="E97" s="145">
        <f t="shared" si="11"/>
        <v>0</v>
      </c>
      <c r="F97" s="146">
        <f t="shared" si="12"/>
        <v>0</v>
      </c>
      <c r="G97" s="147">
        <v>0</v>
      </c>
      <c r="H97" s="146">
        <v>0</v>
      </c>
      <c r="I97" s="147">
        <v>0</v>
      </c>
      <c r="J97" s="148">
        <v>0</v>
      </c>
      <c r="K97" s="151">
        <v>0</v>
      </c>
      <c r="L97" s="152">
        <v>0</v>
      </c>
      <c r="M97" s="149">
        <v>0</v>
      </c>
      <c r="N97" s="146">
        <v>0</v>
      </c>
      <c r="O97" s="147">
        <v>0</v>
      </c>
      <c r="P97" s="148">
        <v>0</v>
      </c>
      <c r="Q97" s="150">
        <v>0</v>
      </c>
    </row>
    <row r="98" spans="2:17" ht="15" customHeight="1" x14ac:dyDescent="0.15">
      <c r="B98" s="133"/>
      <c r="C98" s="96" t="s">
        <v>95</v>
      </c>
      <c r="D98" s="97" t="s">
        <v>98</v>
      </c>
      <c r="E98" s="145">
        <f t="shared" si="11"/>
        <v>448</v>
      </c>
      <c r="F98" s="146">
        <f t="shared" si="12"/>
        <v>2674</v>
      </c>
      <c r="G98" s="147">
        <v>278</v>
      </c>
      <c r="H98" s="146">
        <v>615</v>
      </c>
      <c r="I98" s="147">
        <v>101</v>
      </c>
      <c r="J98" s="148">
        <v>659</v>
      </c>
      <c r="K98" s="147">
        <v>49</v>
      </c>
      <c r="L98" s="148">
        <v>642</v>
      </c>
      <c r="M98" s="145">
        <v>9</v>
      </c>
      <c r="N98" s="146">
        <v>220</v>
      </c>
      <c r="O98" s="147">
        <v>11</v>
      </c>
      <c r="P98" s="148">
        <v>538</v>
      </c>
      <c r="Q98" s="150">
        <v>0</v>
      </c>
    </row>
    <row r="99" spans="2:17" ht="15" customHeight="1" x14ac:dyDescent="0.15">
      <c r="B99" s="133"/>
      <c r="C99" s="23" t="s">
        <v>97</v>
      </c>
      <c r="D99" s="97" t="s">
        <v>100</v>
      </c>
      <c r="E99" s="145">
        <f t="shared" si="11"/>
        <v>651</v>
      </c>
      <c r="F99" s="146">
        <f t="shared" si="12"/>
        <v>10661</v>
      </c>
      <c r="G99" s="147">
        <v>269</v>
      </c>
      <c r="H99" s="146">
        <v>613</v>
      </c>
      <c r="I99" s="147">
        <v>128</v>
      </c>
      <c r="J99" s="148">
        <v>859</v>
      </c>
      <c r="K99" s="147">
        <v>121</v>
      </c>
      <c r="L99" s="148">
        <v>1711</v>
      </c>
      <c r="M99" s="145">
        <v>48</v>
      </c>
      <c r="N99" s="146">
        <v>1140</v>
      </c>
      <c r="O99" s="147">
        <v>81</v>
      </c>
      <c r="P99" s="148">
        <v>6338</v>
      </c>
      <c r="Q99" s="150">
        <v>4</v>
      </c>
    </row>
    <row r="100" spans="2:17" ht="15" customHeight="1" x14ac:dyDescent="0.15">
      <c r="B100" s="133"/>
      <c r="C100" s="96" t="s">
        <v>99</v>
      </c>
      <c r="D100" s="121" t="s">
        <v>102</v>
      </c>
      <c r="E100" s="145">
        <f t="shared" si="11"/>
        <v>7</v>
      </c>
      <c r="F100" s="146">
        <f t="shared" si="12"/>
        <v>162</v>
      </c>
      <c r="G100" s="151">
        <v>1</v>
      </c>
      <c r="H100" s="153">
        <v>4</v>
      </c>
      <c r="I100" s="147">
        <v>1</v>
      </c>
      <c r="J100" s="148">
        <v>8</v>
      </c>
      <c r="K100" s="147">
        <v>2</v>
      </c>
      <c r="L100" s="148">
        <v>26</v>
      </c>
      <c r="M100" s="149">
        <v>1</v>
      </c>
      <c r="N100" s="146">
        <v>26</v>
      </c>
      <c r="O100" s="147">
        <v>2</v>
      </c>
      <c r="P100" s="148">
        <v>98</v>
      </c>
      <c r="Q100" s="150">
        <v>0</v>
      </c>
    </row>
    <row r="101" spans="2:17" ht="15" customHeight="1" x14ac:dyDescent="0.15">
      <c r="B101" s="133"/>
      <c r="C101" s="96" t="s">
        <v>101</v>
      </c>
      <c r="D101" s="115" t="s">
        <v>114</v>
      </c>
      <c r="E101" s="145">
        <f t="shared" si="11"/>
        <v>37</v>
      </c>
      <c r="F101" s="146">
        <f t="shared" si="12"/>
        <v>825</v>
      </c>
      <c r="G101" s="147">
        <v>17</v>
      </c>
      <c r="H101" s="146">
        <v>37</v>
      </c>
      <c r="I101" s="147">
        <v>7</v>
      </c>
      <c r="J101" s="148">
        <v>45</v>
      </c>
      <c r="K101" s="147">
        <v>4</v>
      </c>
      <c r="L101" s="148">
        <v>59</v>
      </c>
      <c r="M101" s="145">
        <v>0</v>
      </c>
      <c r="N101" s="146">
        <v>0</v>
      </c>
      <c r="O101" s="147">
        <v>9</v>
      </c>
      <c r="P101" s="148">
        <v>684</v>
      </c>
      <c r="Q101" s="150">
        <v>0</v>
      </c>
    </row>
    <row r="102" spans="2:17" ht="15" customHeight="1" x14ac:dyDescent="0.15">
      <c r="B102" s="133"/>
      <c r="C102" s="96" t="s">
        <v>103</v>
      </c>
      <c r="D102" s="97" t="s">
        <v>130</v>
      </c>
      <c r="E102" s="145">
        <f t="shared" si="11"/>
        <v>106</v>
      </c>
      <c r="F102" s="146">
        <f t="shared" si="12"/>
        <v>1677</v>
      </c>
      <c r="G102" s="147">
        <v>32</v>
      </c>
      <c r="H102" s="146">
        <v>68</v>
      </c>
      <c r="I102" s="147">
        <v>21</v>
      </c>
      <c r="J102" s="148">
        <v>152</v>
      </c>
      <c r="K102" s="147">
        <v>29</v>
      </c>
      <c r="L102" s="148">
        <v>382</v>
      </c>
      <c r="M102" s="145">
        <v>10</v>
      </c>
      <c r="N102" s="146">
        <v>245</v>
      </c>
      <c r="O102" s="147">
        <v>14</v>
      </c>
      <c r="P102" s="148">
        <v>830</v>
      </c>
      <c r="Q102" s="150">
        <v>0</v>
      </c>
    </row>
    <row r="103" spans="2:17" ht="15" customHeight="1" x14ac:dyDescent="0.15">
      <c r="B103" s="133"/>
      <c r="C103" s="96" t="s">
        <v>105</v>
      </c>
      <c r="D103" s="97" t="s">
        <v>131</v>
      </c>
      <c r="E103" s="145">
        <f t="shared" si="11"/>
        <v>930</v>
      </c>
      <c r="F103" s="146">
        <f t="shared" si="12"/>
        <v>6702</v>
      </c>
      <c r="G103" s="147">
        <v>565</v>
      </c>
      <c r="H103" s="146">
        <v>1236</v>
      </c>
      <c r="I103" s="147">
        <v>200</v>
      </c>
      <c r="J103" s="148">
        <v>1283</v>
      </c>
      <c r="K103" s="147">
        <v>93</v>
      </c>
      <c r="L103" s="148">
        <v>1232</v>
      </c>
      <c r="M103" s="145">
        <v>31</v>
      </c>
      <c r="N103" s="146">
        <v>735</v>
      </c>
      <c r="O103" s="147">
        <v>39</v>
      </c>
      <c r="P103" s="148">
        <v>2216</v>
      </c>
      <c r="Q103" s="150">
        <v>2</v>
      </c>
    </row>
    <row r="104" spans="2:17" ht="15" customHeight="1" x14ac:dyDescent="0.15">
      <c r="B104" s="133"/>
      <c r="C104" s="96" t="s">
        <v>107</v>
      </c>
      <c r="D104" s="115" t="s">
        <v>132</v>
      </c>
      <c r="E104" s="145">
        <f t="shared" si="11"/>
        <v>41</v>
      </c>
      <c r="F104" s="146">
        <f t="shared" si="12"/>
        <v>481</v>
      </c>
      <c r="G104" s="147">
        <v>17</v>
      </c>
      <c r="H104" s="146">
        <v>32</v>
      </c>
      <c r="I104" s="147">
        <v>7</v>
      </c>
      <c r="J104" s="148">
        <v>46</v>
      </c>
      <c r="K104" s="147">
        <v>8</v>
      </c>
      <c r="L104" s="148">
        <v>120</v>
      </c>
      <c r="M104" s="145">
        <v>5</v>
      </c>
      <c r="N104" s="146">
        <v>118</v>
      </c>
      <c r="O104" s="147">
        <v>4</v>
      </c>
      <c r="P104" s="148">
        <v>165</v>
      </c>
      <c r="Q104" s="150">
        <v>0</v>
      </c>
    </row>
    <row r="105" spans="2:17" ht="15" customHeight="1" x14ac:dyDescent="0.15">
      <c r="B105" s="133"/>
      <c r="C105" s="96" t="s">
        <v>109</v>
      </c>
      <c r="D105" s="121" t="s">
        <v>133</v>
      </c>
      <c r="E105" s="145">
        <f>G105+I105+K105+M105+O105+Q105</f>
        <v>72</v>
      </c>
      <c r="F105" s="146">
        <f t="shared" si="12"/>
        <v>445</v>
      </c>
      <c r="G105" s="147">
        <v>56</v>
      </c>
      <c r="H105" s="146">
        <v>115</v>
      </c>
      <c r="I105" s="147">
        <v>10</v>
      </c>
      <c r="J105" s="148">
        <v>62</v>
      </c>
      <c r="K105" s="147">
        <v>3</v>
      </c>
      <c r="L105" s="148">
        <v>35</v>
      </c>
      <c r="M105" s="145">
        <v>2</v>
      </c>
      <c r="N105" s="146">
        <v>48</v>
      </c>
      <c r="O105" s="147">
        <v>1</v>
      </c>
      <c r="P105" s="148">
        <v>185</v>
      </c>
      <c r="Q105" s="150">
        <v>0</v>
      </c>
    </row>
    <row r="106" spans="2:17" ht="15" customHeight="1" x14ac:dyDescent="0.15">
      <c r="B106" s="133"/>
      <c r="C106" s="96" t="s">
        <v>111</v>
      </c>
      <c r="D106" s="121" t="s">
        <v>134</v>
      </c>
      <c r="E106" s="145">
        <f t="shared" si="11"/>
        <v>115</v>
      </c>
      <c r="F106" s="146">
        <f t="shared" si="12"/>
        <v>668</v>
      </c>
      <c r="G106" s="147">
        <v>87</v>
      </c>
      <c r="H106" s="146">
        <v>177</v>
      </c>
      <c r="I106" s="147">
        <v>16</v>
      </c>
      <c r="J106" s="148">
        <v>100</v>
      </c>
      <c r="K106" s="147">
        <v>6</v>
      </c>
      <c r="L106" s="148">
        <v>69</v>
      </c>
      <c r="M106" s="145">
        <v>1</v>
      </c>
      <c r="N106" s="146">
        <v>28</v>
      </c>
      <c r="O106" s="147">
        <v>5</v>
      </c>
      <c r="P106" s="148">
        <v>294</v>
      </c>
      <c r="Q106" s="150">
        <v>0</v>
      </c>
    </row>
    <row r="107" spans="2:17" ht="15" customHeight="1" x14ac:dyDescent="0.15">
      <c r="B107" s="136"/>
      <c r="C107" s="96" t="s">
        <v>117</v>
      </c>
      <c r="D107" s="103" t="s">
        <v>135</v>
      </c>
      <c r="E107" s="145">
        <f t="shared" si="11"/>
        <v>376</v>
      </c>
      <c r="F107" s="146">
        <f t="shared" si="12"/>
        <v>2523</v>
      </c>
      <c r="G107" s="147">
        <v>220</v>
      </c>
      <c r="H107" s="146">
        <v>505</v>
      </c>
      <c r="I107" s="147">
        <v>88</v>
      </c>
      <c r="J107" s="148">
        <v>568</v>
      </c>
      <c r="K107" s="147">
        <v>40</v>
      </c>
      <c r="L107" s="148">
        <v>535</v>
      </c>
      <c r="M107" s="145">
        <v>11</v>
      </c>
      <c r="N107" s="146">
        <v>268</v>
      </c>
      <c r="O107" s="147">
        <v>14</v>
      </c>
      <c r="P107" s="148">
        <v>647</v>
      </c>
      <c r="Q107" s="150">
        <v>3</v>
      </c>
    </row>
    <row r="108" spans="2:17" ht="15" customHeight="1" x14ac:dyDescent="0.15">
      <c r="B108" s="136"/>
      <c r="C108" s="96" t="s">
        <v>119</v>
      </c>
      <c r="D108" s="121" t="s">
        <v>136</v>
      </c>
      <c r="E108" s="145">
        <f t="shared" si="11"/>
        <v>330</v>
      </c>
      <c r="F108" s="146">
        <f t="shared" si="12"/>
        <v>1246</v>
      </c>
      <c r="G108" s="147">
        <v>283</v>
      </c>
      <c r="H108" s="146">
        <v>516</v>
      </c>
      <c r="I108" s="147">
        <v>25</v>
      </c>
      <c r="J108" s="148">
        <v>166</v>
      </c>
      <c r="K108" s="147">
        <v>8</v>
      </c>
      <c r="L108" s="148">
        <v>110</v>
      </c>
      <c r="M108" s="145">
        <v>6</v>
      </c>
      <c r="N108" s="146">
        <v>159</v>
      </c>
      <c r="O108" s="147">
        <v>6</v>
      </c>
      <c r="P108" s="148">
        <v>295</v>
      </c>
      <c r="Q108" s="150">
        <v>2</v>
      </c>
    </row>
    <row r="109" spans="2:17" ht="15" customHeight="1" x14ac:dyDescent="0.15">
      <c r="B109" s="136"/>
      <c r="C109" s="96" t="s">
        <v>121</v>
      </c>
      <c r="D109" s="103" t="s">
        <v>122</v>
      </c>
      <c r="E109" s="145">
        <f t="shared" si="11"/>
        <v>95</v>
      </c>
      <c r="F109" s="146">
        <f t="shared" si="12"/>
        <v>253</v>
      </c>
      <c r="G109" s="147">
        <v>74</v>
      </c>
      <c r="H109" s="146">
        <v>105</v>
      </c>
      <c r="I109" s="147">
        <v>12</v>
      </c>
      <c r="J109" s="148">
        <v>76</v>
      </c>
      <c r="K109" s="147">
        <v>4</v>
      </c>
      <c r="L109" s="148">
        <v>45</v>
      </c>
      <c r="M109" s="145">
        <v>1</v>
      </c>
      <c r="N109" s="146">
        <v>27</v>
      </c>
      <c r="O109" s="147">
        <v>0</v>
      </c>
      <c r="P109" s="148">
        <v>0</v>
      </c>
      <c r="Q109" s="150">
        <v>4</v>
      </c>
    </row>
    <row r="110" spans="2:17" ht="15" customHeight="1" x14ac:dyDescent="0.15">
      <c r="B110" s="136"/>
      <c r="C110" s="96" t="s">
        <v>123</v>
      </c>
      <c r="D110" s="115" t="s">
        <v>137</v>
      </c>
      <c r="E110" s="145">
        <f t="shared" si="11"/>
        <v>200</v>
      </c>
      <c r="F110" s="146">
        <f t="shared" si="12"/>
        <v>3530</v>
      </c>
      <c r="G110" s="147">
        <v>69</v>
      </c>
      <c r="H110" s="146">
        <v>143</v>
      </c>
      <c r="I110" s="147">
        <v>45</v>
      </c>
      <c r="J110" s="148">
        <v>319</v>
      </c>
      <c r="K110" s="147">
        <v>41</v>
      </c>
      <c r="L110" s="148">
        <v>538</v>
      </c>
      <c r="M110" s="145">
        <v>13</v>
      </c>
      <c r="N110" s="146">
        <v>314</v>
      </c>
      <c r="O110" s="147">
        <v>32</v>
      </c>
      <c r="P110" s="148">
        <v>2216</v>
      </c>
      <c r="Q110" s="150">
        <v>0</v>
      </c>
    </row>
    <row r="111" spans="2:17" ht="15" customHeight="1" x14ac:dyDescent="0.15">
      <c r="B111" s="136"/>
      <c r="C111" s="126" t="s">
        <v>138</v>
      </c>
      <c r="D111" s="127" t="s">
        <v>124</v>
      </c>
      <c r="E111" s="154">
        <f t="shared" si="11"/>
        <v>36</v>
      </c>
      <c r="F111" s="155">
        <f t="shared" si="12"/>
        <v>624</v>
      </c>
      <c r="G111" s="156">
        <v>22</v>
      </c>
      <c r="H111" s="155">
        <v>62</v>
      </c>
      <c r="I111" s="156">
        <v>3</v>
      </c>
      <c r="J111" s="157">
        <v>19</v>
      </c>
      <c r="K111" s="156">
        <v>4</v>
      </c>
      <c r="L111" s="157">
        <v>51</v>
      </c>
      <c r="M111" s="154">
        <v>1</v>
      </c>
      <c r="N111" s="155">
        <v>27</v>
      </c>
      <c r="O111" s="156">
        <v>6</v>
      </c>
      <c r="P111" s="157">
        <v>465</v>
      </c>
      <c r="Q111" s="158">
        <v>0</v>
      </c>
    </row>
    <row r="112" spans="2:17" ht="15" customHeight="1" x14ac:dyDescent="0.15">
      <c r="B112" s="138"/>
      <c r="C112" s="105" t="s">
        <v>139</v>
      </c>
      <c r="D112" s="118" t="s">
        <v>126</v>
      </c>
      <c r="E112" s="159">
        <f t="shared" si="11"/>
        <v>273</v>
      </c>
      <c r="F112" s="160">
        <f t="shared" si="12"/>
        <v>1881</v>
      </c>
      <c r="G112" s="161">
        <v>205</v>
      </c>
      <c r="H112" s="160">
        <v>397</v>
      </c>
      <c r="I112" s="161">
        <v>40</v>
      </c>
      <c r="J112" s="162">
        <v>269</v>
      </c>
      <c r="K112" s="161">
        <v>15</v>
      </c>
      <c r="L112" s="162">
        <v>192</v>
      </c>
      <c r="M112" s="159">
        <v>4</v>
      </c>
      <c r="N112" s="160">
        <v>97</v>
      </c>
      <c r="O112" s="161">
        <v>9</v>
      </c>
      <c r="P112" s="162">
        <v>926</v>
      </c>
      <c r="Q112" s="163">
        <v>0</v>
      </c>
    </row>
    <row r="113" spans="2:17" ht="21.75" customHeight="1" x14ac:dyDescent="0.15">
      <c r="B113" s="424" t="s">
        <v>75</v>
      </c>
      <c r="C113" s="425"/>
      <c r="D113" s="426"/>
      <c r="E113" s="84">
        <f>SUM(E114:E131)</f>
        <v>3731</v>
      </c>
      <c r="F113" s="85">
        <f t="shared" ref="F113:Q113" si="13">SUM(F114:F131)</f>
        <v>38038</v>
      </c>
      <c r="G113" s="86">
        <f t="shared" si="13"/>
        <v>2155</v>
      </c>
      <c r="H113" s="85">
        <f t="shared" si="13"/>
        <v>4533</v>
      </c>
      <c r="I113" s="86">
        <f t="shared" si="13"/>
        <v>667</v>
      </c>
      <c r="J113" s="87">
        <f t="shared" si="13"/>
        <v>4403</v>
      </c>
      <c r="K113" s="86">
        <f t="shared" si="13"/>
        <v>447</v>
      </c>
      <c r="L113" s="87">
        <f t="shared" si="13"/>
        <v>6052</v>
      </c>
      <c r="M113" s="84">
        <f t="shared" si="13"/>
        <v>168</v>
      </c>
      <c r="N113" s="85">
        <f t="shared" si="13"/>
        <v>3998</v>
      </c>
      <c r="O113" s="86">
        <f t="shared" si="13"/>
        <v>270</v>
      </c>
      <c r="P113" s="87">
        <f t="shared" si="13"/>
        <v>19052</v>
      </c>
      <c r="Q113" s="112">
        <f t="shared" si="13"/>
        <v>24</v>
      </c>
    </row>
    <row r="114" spans="2:17" ht="15" customHeight="1" x14ac:dyDescent="0.15">
      <c r="B114" s="133"/>
      <c r="C114" s="16" t="s">
        <v>89</v>
      </c>
      <c r="D114" s="90" t="s">
        <v>128</v>
      </c>
      <c r="E114" s="140">
        <v>65</v>
      </c>
      <c r="F114" s="141">
        <v>691</v>
      </c>
      <c r="G114" s="142">
        <v>20</v>
      </c>
      <c r="H114" s="141">
        <v>57</v>
      </c>
      <c r="I114" s="142">
        <v>17</v>
      </c>
      <c r="J114" s="143">
        <v>113</v>
      </c>
      <c r="K114" s="142">
        <v>14</v>
      </c>
      <c r="L114" s="143">
        <v>193</v>
      </c>
      <c r="M114" s="140">
        <v>3</v>
      </c>
      <c r="N114" s="141">
        <v>75</v>
      </c>
      <c r="O114" s="142">
        <f>4+2+0</f>
        <v>6</v>
      </c>
      <c r="P114" s="143">
        <f>147+106+0</f>
        <v>253</v>
      </c>
      <c r="Q114" s="144">
        <v>5</v>
      </c>
    </row>
    <row r="115" spans="2:17" ht="15" customHeight="1" x14ac:dyDescent="0.15">
      <c r="B115" s="133"/>
      <c r="C115" s="96" t="s">
        <v>91</v>
      </c>
      <c r="D115" s="97" t="s">
        <v>94</v>
      </c>
      <c r="E115" s="145">
        <v>8</v>
      </c>
      <c r="F115" s="146">
        <v>61</v>
      </c>
      <c r="G115" s="147">
        <v>1</v>
      </c>
      <c r="H115" s="146">
        <v>1</v>
      </c>
      <c r="I115" s="147">
        <v>5</v>
      </c>
      <c r="J115" s="148">
        <v>37</v>
      </c>
      <c r="K115" s="147">
        <v>2</v>
      </c>
      <c r="L115" s="148">
        <v>23</v>
      </c>
      <c r="M115" s="149">
        <v>0</v>
      </c>
      <c r="N115" s="146">
        <v>0</v>
      </c>
      <c r="O115" s="147">
        <f>0+0+0</f>
        <v>0</v>
      </c>
      <c r="P115" s="148">
        <f>0+0+0</f>
        <v>0</v>
      </c>
      <c r="Q115" s="150">
        <v>0</v>
      </c>
    </row>
    <row r="116" spans="2:17" ht="15" customHeight="1" x14ac:dyDescent="0.15">
      <c r="B116" s="133"/>
      <c r="C116" s="96" t="s">
        <v>93</v>
      </c>
      <c r="D116" s="121" t="s">
        <v>129</v>
      </c>
      <c r="E116" s="145">
        <v>1</v>
      </c>
      <c r="F116" s="146">
        <v>1</v>
      </c>
      <c r="G116" s="147">
        <v>1</v>
      </c>
      <c r="H116" s="146">
        <v>1</v>
      </c>
      <c r="I116" s="147">
        <v>0</v>
      </c>
      <c r="J116" s="148">
        <v>0</v>
      </c>
      <c r="K116" s="151">
        <v>0</v>
      </c>
      <c r="L116" s="152">
        <v>0</v>
      </c>
      <c r="M116" s="149">
        <v>0</v>
      </c>
      <c r="N116" s="146">
        <v>0</v>
      </c>
      <c r="O116" s="147">
        <f>0+0+0</f>
        <v>0</v>
      </c>
      <c r="P116" s="148">
        <f>0+0+0</f>
        <v>0</v>
      </c>
      <c r="Q116" s="150">
        <v>0</v>
      </c>
    </row>
    <row r="117" spans="2:17" ht="15" customHeight="1" x14ac:dyDescent="0.15">
      <c r="B117" s="133"/>
      <c r="C117" s="96" t="s">
        <v>95</v>
      </c>
      <c r="D117" s="97" t="s">
        <v>98</v>
      </c>
      <c r="E117" s="145">
        <v>414</v>
      </c>
      <c r="F117" s="146">
        <v>2610</v>
      </c>
      <c r="G117" s="147">
        <v>253</v>
      </c>
      <c r="H117" s="146">
        <v>562</v>
      </c>
      <c r="I117" s="147">
        <v>88</v>
      </c>
      <c r="J117" s="148">
        <v>563</v>
      </c>
      <c r="K117" s="147">
        <v>54</v>
      </c>
      <c r="L117" s="148">
        <v>708</v>
      </c>
      <c r="M117" s="145">
        <v>7</v>
      </c>
      <c r="N117" s="146">
        <v>158</v>
      </c>
      <c r="O117" s="147">
        <f>6+3+1</f>
        <v>10</v>
      </c>
      <c r="P117" s="148">
        <f>238+177+204</f>
        <v>619</v>
      </c>
      <c r="Q117" s="150">
        <v>2</v>
      </c>
    </row>
    <row r="118" spans="2:17" ht="15" customHeight="1" x14ac:dyDescent="0.15">
      <c r="B118" s="133"/>
      <c r="C118" s="23" t="s">
        <v>97</v>
      </c>
      <c r="D118" s="97" t="s">
        <v>100</v>
      </c>
      <c r="E118" s="145">
        <v>575</v>
      </c>
      <c r="F118" s="146">
        <v>11064</v>
      </c>
      <c r="G118" s="147">
        <v>221</v>
      </c>
      <c r="H118" s="146">
        <v>501</v>
      </c>
      <c r="I118" s="147">
        <v>108</v>
      </c>
      <c r="J118" s="148">
        <v>716</v>
      </c>
      <c r="K118" s="147">
        <v>108</v>
      </c>
      <c r="L118" s="148">
        <v>1522</v>
      </c>
      <c r="M118" s="145">
        <v>45</v>
      </c>
      <c r="N118" s="146">
        <v>1060</v>
      </c>
      <c r="O118" s="147">
        <f>43+30+18</f>
        <v>91</v>
      </c>
      <c r="P118" s="148">
        <f>1631+2011+3623</f>
        <v>7265</v>
      </c>
      <c r="Q118" s="150">
        <v>2</v>
      </c>
    </row>
    <row r="119" spans="2:17" ht="15" customHeight="1" x14ac:dyDescent="0.15">
      <c r="B119" s="133"/>
      <c r="C119" s="96" t="s">
        <v>99</v>
      </c>
      <c r="D119" s="121" t="s">
        <v>102</v>
      </c>
      <c r="E119" s="145">
        <v>11</v>
      </c>
      <c r="F119" s="146">
        <v>156</v>
      </c>
      <c r="G119" s="151">
        <v>2</v>
      </c>
      <c r="H119" s="153">
        <v>7</v>
      </c>
      <c r="I119" s="147">
        <v>4</v>
      </c>
      <c r="J119" s="148">
        <v>27</v>
      </c>
      <c r="K119" s="147">
        <v>3</v>
      </c>
      <c r="L119" s="148">
        <v>44</v>
      </c>
      <c r="M119" s="149">
        <v>1</v>
      </c>
      <c r="N119" s="146">
        <v>26</v>
      </c>
      <c r="O119" s="147">
        <f>0+1+0</f>
        <v>1</v>
      </c>
      <c r="P119" s="148">
        <f>0+52+0</f>
        <v>52</v>
      </c>
      <c r="Q119" s="150">
        <v>0</v>
      </c>
    </row>
    <row r="120" spans="2:17" ht="15" customHeight="1" x14ac:dyDescent="0.15">
      <c r="B120" s="133"/>
      <c r="C120" s="96" t="s">
        <v>101</v>
      </c>
      <c r="D120" s="115" t="s">
        <v>114</v>
      </c>
      <c r="E120" s="145">
        <v>42</v>
      </c>
      <c r="F120" s="146">
        <v>914</v>
      </c>
      <c r="G120" s="147">
        <v>21</v>
      </c>
      <c r="H120" s="146">
        <v>42</v>
      </c>
      <c r="I120" s="147">
        <v>6</v>
      </c>
      <c r="J120" s="148">
        <v>46</v>
      </c>
      <c r="K120" s="147">
        <v>4</v>
      </c>
      <c r="L120" s="148">
        <v>51</v>
      </c>
      <c r="M120" s="145">
        <v>2</v>
      </c>
      <c r="N120" s="146">
        <v>47</v>
      </c>
      <c r="O120" s="147">
        <f>2+3+3</f>
        <v>8</v>
      </c>
      <c r="P120" s="148">
        <f>88+240+400</f>
        <v>728</v>
      </c>
      <c r="Q120" s="150">
        <v>1</v>
      </c>
    </row>
    <row r="121" spans="2:17" ht="15" customHeight="1" x14ac:dyDescent="0.15">
      <c r="B121" s="133"/>
      <c r="C121" s="96" t="s">
        <v>103</v>
      </c>
      <c r="D121" s="97" t="s">
        <v>130</v>
      </c>
      <c r="E121" s="145">
        <v>117</v>
      </c>
      <c r="F121" s="146">
        <v>2018</v>
      </c>
      <c r="G121" s="147">
        <v>33</v>
      </c>
      <c r="H121" s="146">
        <v>66</v>
      </c>
      <c r="I121" s="147">
        <v>24</v>
      </c>
      <c r="J121" s="148">
        <v>172</v>
      </c>
      <c r="K121" s="147">
        <v>32</v>
      </c>
      <c r="L121" s="148">
        <v>437</v>
      </c>
      <c r="M121" s="145">
        <v>12</v>
      </c>
      <c r="N121" s="146">
        <v>297</v>
      </c>
      <c r="O121" s="147">
        <f>7+5+2</f>
        <v>14</v>
      </c>
      <c r="P121" s="148">
        <f>275+387+384</f>
        <v>1046</v>
      </c>
      <c r="Q121" s="150">
        <v>2</v>
      </c>
    </row>
    <row r="122" spans="2:17" ht="15" customHeight="1" x14ac:dyDescent="0.15">
      <c r="B122" s="133"/>
      <c r="C122" s="96" t="s">
        <v>105</v>
      </c>
      <c r="D122" s="97" t="s">
        <v>131</v>
      </c>
      <c r="E122" s="145">
        <v>880</v>
      </c>
      <c r="F122" s="146">
        <v>6852</v>
      </c>
      <c r="G122" s="147">
        <v>546</v>
      </c>
      <c r="H122" s="146">
        <v>1206</v>
      </c>
      <c r="I122" s="147">
        <v>167</v>
      </c>
      <c r="J122" s="148">
        <v>1079</v>
      </c>
      <c r="K122" s="147">
        <v>94</v>
      </c>
      <c r="L122" s="148">
        <v>1252</v>
      </c>
      <c r="M122" s="145">
        <v>33</v>
      </c>
      <c r="N122" s="146">
        <v>780</v>
      </c>
      <c r="O122" s="147">
        <f>19+14+5</f>
        <v>38</v>
      </c>
      <c r="P122" s="148">
        <f>748+955+832</f>
        <v>2535</v>
      </c>
      <c r="Q122" s="150">
        <v>2</v>
      </c>
    </row>
    <row r="123" spans="2:17" ht="15" customHeight="1" x14ac:dyDescent="0.15">
      <c r="B123" s="133"/>
      <c r="C123" s="96" t="s">
        <v>107</v>
      </c>
      <c r="D123" s="115" t="s">
        <v>132</v>
      </c>
      <c r="E123" s="145">
        <v>39</v>
      </c>
      <c r="F123" s="146">
        <v>489</v>
      </c>
      <c r="G123" s="147">
        <v>17</v>
      </c>
      <c r="H123" s="146">
        <v>31</v>
      </c>
      <c r="I123" s="147">
        <v>5</v>
      </c>
      <c r="J123" s="148">
        <v>30</v>
      </c>
      <c r="K123" s="147">
        <v>6</v>
      </c>
      <c r="L123" s="148">
        <v>85</v>
      </c>
      <c r="M123" s="145">
        <v>7</v>
      </c>
      <c r="N123" s="146">
        <v>163</v>
      </c>
      <c r="O123" s="147">
        <f>3+1+0</f>
        <v>4</v>
      </c>
      <c r="P123" s="148">
        <f>112+68+0</f>
        <v>180</v>
      </c>
      <c r="Q123" s="150">
        <v>0</v>
      </c>
    </row>
    <row r="124" spans="2:17" ht="15" customHeight="1" x14ac:dyDescent="0.15">
      <c r="B124" s="133"/>
      <c r="C124" s="96" t="s">
        <v>109</v>
      </c>
      <c r="D124" s="121" t="s">
        <v>133</v>
      </c>
      <c r="E124" s="145">
        <v>84</v>
      </c>
      <c r="F124" s="146">
        <v>250</v>
      </c>
      <c r="G124" s="147">
        <v>74</v>
      </c>
      <c r="H124" s="146">
        <v>140</v>
      </c>
      <c r="I124" s="147">
        <v>5</v>
      </c>
      <c r="J124" s="148">
        <v>33</v>
      </c>
      <c r="K124" s="147">
        <v>4</v>
      </c>
      <c r="L124" s="148">
        <v>44</v>
      </c>
      <c r="M124" s="145">
        <v>0</v>
      </c>
      <c r="N124" s="146">
        <v>0</v>
      </c>
      <c r="O124" s="147">
        <f>1+0+0</f>
        <v>1</v>
      </c>
      <c r="P124" s="148">
        <f>33+0+0</f>
        <v>33</v>
      </c>
      <c r="Q124" s="150">
        <v>0</v>
      </c>
    </row>
    <row r="125" spans="2:17" ht="15" customHeight="1" x14ac:dyDescent="0.15">
      <c r="B125" s="133"/>
      <c r="C125" s="96" t="s">
        <v>111</v>
      </c>
      <c r="D125" s="121" t="s">
        <v>134</v>
      </c>
      <c r="E125" s="145">
        <v>131</v>
      </c>
      <c r="F125" s="146">
        <v>1266</v>
      </c>
      <c r="G125" s="147">
        <v>96</v>
      </c>
      <c r="H125" s="146">
        <v>204</v>
      </c>
      <c r="I125" s="147">
        <v>16</v>
      </c>
      <c r="J125" s="148">
        <v>107</v>
      </c>
      <c r="K125" s="147">
        <v>5</v>
      </c>
      <c r="L125" s="148">
        <v>66</v>
      </c>
      <c r="M125" s="145">
        <v>4</v>
      </c>
      <c r="N125" s="146">
        <v>94</v>
      </c>
      <c r="O125" s="147">
        <f>3+5+2</f>
        <v>10</v>
      </c>
      <c r="P125" s="148">
        <f>105+329+361</f>
        <v>795</v>
      </c>
      <c r="Q125" s="150">
        <v>0</v>
      </c>
    </row>
    <row r="126" spans="2:17" ht="15" customHeight="1" x14ac:dyDescent="0.15">
      <c r="B126" s="136"/>
      <c r="C126" s="96" t="s">
        <v>117</v>
      </c>
      <c r="D126" s="103" t="s">
        <v>135</v>
      </c>
      <c r="E126" s="145">
        <v>340</v>
      </c>
      <c r="F126" s="146">
        <v>2332</v>
      </c>
      <c r="G126" s="147">
        <v>207</v>
      </c>
      <c r="H126" s="146">
        <v>474</v>
      </c>
      <c r="I126" s="147">
        <v>74</v>
      </c>
      <c r="J126" s="148">
        <v>479</v>
      </c>
      <c r="K126" s="147">
        <v>35</v>
      </c>
      <c r="L126" s="148">
        <v>478</v>
      </c>
      <c r="M126" s="145">
        <v>12</v>
      </c>
      <c r="N126" s="146">
        <v>274</v>
      </c>
      <c r="O126" s="147">
        <f>6+6+0</f>
        <v>12</v>
      </c>
      <c r="P126" s="148">
        <f>233+394+0</f>
        <v>627</v>
      </c>
      <c r="Q126" s="150">
        <v>0</v>
      </c>
    </row>
    <row r="127" spans="2:17" ht="15" customHeight="1" x14ac:dyDescent="0.15">
      <c r="B127" s="136"/>
      <c r="C127" s="96" t="s">
        <v>119</v>
      </c>
      <c r="D127" s="121" t="s">
        <v>136</v>
      </c>
      <c r="E127" s="145">
        <v>305</v>
      </c>
      <c r="F127" s="146">
        <v>1191</v>
      </c>
      <c r="G127" s="147">
        <v>254</v>
      </c>
      <c r="H127" s="146">
        <v>439</v>
      </c>
      <c r="I127" s="147">
        <v>27</v>
      </c>
      <c r="J127" s="148">
        <v>178</v>
      </c>
      <c r="K127" s="147">
        <v>11</v>
      </c>
      <c r="L127" s="148">
        <v>148</v>
      </c>
      <c r="M127" s="145">
        <v>5</v>
      </c>
      <c r="N127" s="146">
        <v>121</v>
      </c>
      <c r="O127" s="147">
        <f>6+1</f>
        <v>7</v>
      </c>
      <c r="P127" s="148">
        <f>223+82+0</f>
        <v>305</v>
      </c>
      <c r="Q127" s="150">
        <v>1</v>
      </c>
    </row>
    <row r="128" spans="2:17" ht="15" customHeight="1" x14ac:dyDescent="0.15">
      <c r="B128" s="136"/>
      <c r="C128" s="96" t="s">
        <v>121</v>
      </c>
      <c r="D128" s="103" t="s">
        <v>122</v>
      </c>
      <c r="E128" s="145">
        <v>150</v>
      </c>
      <c r="F128" s="146">
        <v>1797</v>
      </c>
      <c r="G128" s="147">
        <v>83</v>
      </c>
      <c r="H128" s="146">
        <v>146</v>
      </c>
      <c r="I128" s="147">
        <v>17</v>
      </c>
      <c r="J128" s="148">
        <v>127</v>
      </c>
      <c r="K128" s="147">
        <v>15</v>
      </c>
      <c r="L128" s="148">
        <v>219</v>
      </c>
      <c r="M128" s="145">
        <v>11</v>
      </c>
      <c r="N128" s="146">
        <v>285</v>
      </c>
      <c r="O128" s="147">
        <f>15+3+2</f>
        <v>20</v>
      </c>
      <c r="P128" s="148">
        <f>561+173+286</f>
        <v>1020</v>
      </c>
      <c r="Q128" s="150">
        <v>4</v>
      </c>
    </row>
    <row r="129" spans="2:17" ht="15" customHeight="1" x14ac:dyDescent="0.15">
      <c r="B129" s="136"/>
      <c r="C129" s="96" t="s">
        <v>123</v>
      </c>
      <c r="D129" s="115" t="s">
        <v>137</v>
      </c>
      <c r="E129" s="145">
        <v>266</v>
      </c>
      <c r="F129" s="146">
        <v>4239</v>
      </c>
      <c r="G129" s="147">
        <v>102</v>
      </c>
      <c r="H129" s="146">
        <v>227</v>
      </c>
      <c r="I129" s="147">
        <v>64</v>
      </c>
      <c r="J129" s="148">
        <v>430</v>
      </c>
      <c r="K129" s="147">
        <v>45</v>
      </c>
      <c r="L129" s="148">
        <v>581</v>
      </c>
      <c r="M129" s="145">
        <v>21</v>
      </c>
      <c r="N129" s="146">
        <v>505</v>
      </c>
      <c r="O129" s="147">
        <f>14+12+8</f>
        <v>34</v>
      </c>
      <c r="P129" s="148">
        <f>495+832+1169</f>
        <v>2496</v>
      </c>
      <c r="Q129" s="150">
        <v>0</v>
      </c>
    </row>
    <row r="130" spans="2:17" ht="15" customHeight="1" x14ac:dyDescent="0.15">
      <c r="B130" s="136"/>
      <c r="C130" s="126" t="s">
        <v>138</v>
      </c>
      <c r="D130" s="127" t="s">
        <v>124</v>
      </c>
      <c r="E130" s="154">
        <v>33</v>
      </c>
      <c r="F130" s="155">
        <v>739</v>
      </c>
      <c r="G130" s="156">
        <v>19</v>
      </c>
      <c r="H130" s="155">
        <v>49</v>
      </c>
      <c r="I130" s="156">
        <v>5</v>
      </c>
      <c r="J130" s="157">
        <v>31</v>
      </c>
      <c r="K130" s="156">
        <v>2</v>
      </c>
      <c r="L130" s="157">
        <v>23</v>
      </c>
      <c r="M130" s="154">
        <v>0</v>
      </c>
      <c r="N130" s="155">
        <v>0</v>
      </c>
      <c r="O130" s="156">
        <f>4+1+2</f>
        <v>7</v>
      </c>
      <c r="P130" s="157">
        <f>159+53+424</f>
        <v>636</v>
      </c>
      <c r="Q130" s="158">
        <v>0</v>
      </c>
    </row>
    <row r="131" spans="2:17" ht="15" customHeight="1" x14ac:dyDescent="0.15">
      <c r="B131" s="138"/>
      <c r="C131" s="105" t="s">
        <v>139</v>
      </c>
      <c r="D131" s="118" t="s">
        <v>126</v>
      </c>
      <c r="E131" s="159">
        <v>270</v>
      </c>
      <c r="F131" s="160">
        <v>1368</v>
      </c>
      <c r="G131" s="161">
        <v>205</v>
      </c>
      <c r="H131" s="160">
        <v>380</v>
      </c>
      <c r="I131" s="161">
        <v>35</v>
      </c>
      <c r="J131" s="162">
        <v>235</v>
      </c>
      <c r="K131" s="161">
        <v>13</v>
      </c>
      <c r="L131" s="162">
        <v>178</v>
      </c>
      <c r="M131" s="159">
        <v>5</v>
      </c>
      <c r="N131" s="160">
        <v>113</v>
      </c>
      <c r="O131" s="161">
        <f>4+2+1</f>
        <v>7</v>
      </c>
      <c r="P131" s="162">
        <f>158+132+172</f>
        <v>462</v>
      </c>
      <c r="Q131" s="163">
        <v>5</v>
      </c>
    </row>
    <row r="132" spans="2:17" ht="15" customHeight="1" x14ac:dyDescent="0.15">
      <c r="B132" s="58" t="s">
        <v>74</v>
      </c>
      <c r="P132" s="57"/>
      <c r="Q132" s="57"/>
    </row>
    <row r="133" spans="2:17" x14ac:dyDescent="0.15">
      <c r="B133" s="55"/>
    </row>
    <row r="134" spans="2:17" x14ac:dyDescent="0.15">
      <c r="B134" s="55"/>
    </row>
  </sheetData>
  <mergeCells count="14">
    <mergeCell ref="B94:D94"/>
    <mergeCell ref="B113:D113"/>
    <mergeCell ref="O4:P4"/>
    <mergeCell ref="B6:D6"/>
    <mergeCell ref="B19:D19"/>
    <mergeCell ref="B37:D37"/>
    <mergeCell ref="B56:D56"/>
    <mergeCell ref="B75:D75"/>
    <mergeCell ref="B4:D5"/>
    <mergeCell ref="E4:F4"/>
    <mergeCell ref="G4:H4"/>
    <mergeCell ref="I4:J4"/>
    <mergeCell ref="K4:L4"/>
    <mergeCell ref="M4:N4"/>
  </mergeCells>
  <phoneticPr fontId="3"/>
  <pageMargins left="0.59055118110236227" right="0.59055118110236227" top="0.78740157480314965" bottom="0.78740157480314965" header="0.39370078740157483" footer="0.39370078740157483"/>
  <pageSetup paperSize="9" scale="96" orientation="portrait" r:id="rId1"/>
  <headerFooter alignWithMargins="0">
    <oddHeader>&amp;R&amp;"ＭＳ Ｐゴシック,標準"&amp;11 3.事  業  所</oddHeader>
    <oddFooter>&amp;C&amp;"ＭＳ Ｐゴシック,標準"&amp;11-28-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CCE94-74BB-4F35-840F-F1AE45FB7AD0}">
  <sheetPr>
    <pageSetUpPr fitToPage="1"/>
  </sheetPr>
  <dimension ref="A1:W128"/>
  <sheetViews>
    <sheetView showGridLines="0" zoomScaleNormal="100" zoomScaleSheetLayoutView="100" workbookViewId="0"/>
  </sheetViews>
  <sheetFormatPr defaultColWidth="9.140625" defaultRowHeight="12" x14ac:dyDescent="0.15"/>
  <cols>
    <col min="1" max="1" width="2.140625" style="4" customWidth="1"/>
    <col min="2" max="2" width="2.28515625" style="4" customWidth="1"/>
    <col min="3" max="3" width="3.28515625" style="3" bestFit="1" customWidth="1"/>
    <col min="4" max="4" width="13.5703125" style="4" customWidth="1"/>
    <col min="5" max="5" width="5.7109375" style="399" customWidth="1"/>
    <col min="6" max="6" width="6.7109375" style="400" customWidth="1"/>
    <col min="7" max="7" width="5.7109375" style="401" customWidth="1"/>
    <col min="8" max="8" width="6.7109375" style="401" customWidth="1"/>
    <col min="9" max="9" width="5.7109375" style="401" customWidth="1"/>
    <col min="10" max="10" width="6.7109375" style="401" customWidth="1"/>
    <col min="11" max="11" width="5.7109375" style="402" customWidth="1"/>
    <col min="12" max="12" width="6.7109375" style="399" customWidth="1"/>
    <col min="13" max="13" width="5.7109375" style="402" customWidth="1"/>
    <col min="14" max="14" width="6.7109375" style="399" customWidth="1"/>
    <col min="15" max="15" width="4.7109375" style="401" customWidth="1"/>
    <col min="16" max="16" width="5.7109375" style="399" customWidth="1"/>
    <col min="17" max="17" width="4.7109375" style="401" customWidth="1"/>
    <col min="18" max="18" width="5.7109375" style="376" customWidth="1"/>
    <col min="19" max="19" width="4.7109375" style="401" customWidth="1"/>
    <col min="20" max="20" width="5.7109375" style="376" customWidth="1"/>
    <col min="21" max="16384" width="9.140625" style="4"/>
  </cols>
  <sheetData>
    <row r="1" spans="1:20" ht="30" customHeight="1" x14ac:dyDescent="0.15">
      <c r="A1" s="1" t="s">
        <v>224</v>
      </c>
      <c r="B1" s="1"/>
      <c r="C1" s="288"/>
      <c r="D1" s="289"/>
      <c r="E1" s="290"/>
      <c r="F1" s="291"/>
      <c r="G1" s="292"/>
      <c r="H1" s="292"/>
      <c r="I1" s="292"/>
      <c r="J1" s="292"/>
      <c r="K1" s="293"/>
      <c r="L1" s="294"/>
      <c r="M1" s="293"/>
      <c r="N1" s="294"/>
      <c r="O1" s="292"/>
      <c r="P1" s="294"/>
      <c r="Q1" s="292"/>
      <c r="R1" s="295"/>
      <c r="S1" s="292"/>
      <c r="T1" s="295"/>
    </row>
    <row r="2" spans="1:20" ht="5.0999999999999996" customHeight="1" x14ac:dyDescent="0.15">
      <c r="B2" s="5"/>
      <c r="C2" s="296"/>
      <c r="D2" s="2"/>
      <c r="E2" s="297"/>
      <c r="F2" s="298"/>
      <c r="G2" s="299"/>
      <c r="H2" s="299"/>
      <c r="I2" s="299"/>
      <c r="J2" s="299"/>
      <c r="K2" s="300"/>
      <c r="L2" s="297"/>
      <c r="M2" s="300"/>
      <c r="N2" s="297"/>
      <c r="O2" s="299"/>
      <c r="P2" s="297"/>
      <c r="Q2" s="299"/>
      <c r="R2" s="301"/>
      <c r="S2" s="299"/>
      <c r="T2" s="301"/>
    </row>
    <row r="3" spans="1:20" ht="22.5" customHeight="1" x14ac:dyDescent="0.15">
      <c r="B3" s="5"/>
      <c r="C3" s="296"/>
      <c r="D3" s="2"/>
      <c r="E3" s="297"/>
      <c r="F3" s="298"/>
      <c r="G3" s="299"/>
      <c r="H3" s="299"/>
      <c r="I3" s="299"/>
      <c r="J3" s="299"/>
      <c r="K3" s="300"/>
      <c r="L3" s="297"/>
      <c r="M3" s="300"/>
      <c r="N3" s="297"/>
      <c r="O3" s="299"/>
      <c r="P3" s="297"/>
      <c r="Q3" s="299"/>
      <c r="R3" s="301"/>
      <c r="S3" s="299"/>
      <c r="T3" s="301"/>
    </row>
    <row r="4" spans="1:20" s="71" customFormat="1" ht="13.5" customHeight="1" x14ac:dyDescent="0.15">
      <c r="B4" s="446" t="s">
        <v>78</v>
      </c>
      <c r="C4" s="447"/>
      <c r="D4" s="448"/>
      <c r="E4" s="452" t="s">
        <v>3</v>
      </c>
      <c r="F4" s="453"/>
      <c r="G4" s="454" t="s">
        <v>225</v>
      </c>
      <c r="H4" s="455"/>
      <c r="I4" s="456" t="s">
        <v>226</v>
      </c>
      <c r="J4" s="457"/>
      <c r="K4" s="459" t="s">
        <v>227</v>
      </c>
      <c r="L4" s="460"/>
      <c r="M4" s="459" t="s">
        <v>228</v>
      </c>
      <c r="N4" s="460"/>
      <c r="O4" s="458" t="s">
        <v>229</v>
      </c>
      <c r="P4" s="442"/>
      <c r="Q4" s="456" t="s">
        <v>230</v>
      </c>
      <c r="R4" s="457"/>
      <c r="S4" s="456" t="s">
        <v>231</v>
      </c>
      <c r="T4" s="457"/>
    </row>
    <row r="5" spans="1:20" s="73" customFormat="1" ht="13.5" customHeight="1" x14ac:dyDescent="0.15">
      <c r="B5" s="449"/>
      <c r="C5" s="450"/>
      <c r="D5" s="451"/>
      <c r="E5" s="81" t="s">
        <v>0</v>
      </c>
      <c r="F5" s="75" t="s">
        <v>85</v>
      </c>
      <c r="G5" s="81" t="s">
        <v>0</v>
      </c>
      <c r="H5" s="75" t="s">
        <v>85</v>
      </c>
      <c r="I5" s="76" t="s">
        <v>86</v>
      </c>
      <c r="J5" s="302" t="s">
        <v>87</v>
      </c>
      <c r="K5" s="79" t="s">
        <v>0</v>
      </c>
      <c r="L5" s="80" t="s">
        <v>85</v>
      </c>
      <c r="M5" s="303" t="s">
        <v>0</v>
      </c>
      <c r="N5" s="80" t="s">
        <v>85</v>
      </c>
      <c r="O5" s="74" t="s">
        <v>0</v>
      </c>
      <c r="P5" s="78" t="s">
        <v>85</v>
      </c>
      <c r="Q5" s="81" t="s">
        <v>0</v>
      </c>
      <c r="R5" s="75" t="s">
        <v>85</v>
      </c>
      <c r="S5" s="81" t="s">
        <v>0</v>
      </c>
      <c r="T5" s="78" t="s">
        <v>85</v>
      </c>
    </row>
    <row r="6" spans="1:20" s="83" customFormat="1" ht="16.5" customHeight="1" x14ac:dyDescent="0.15">
      <c r="B6" s="443" t="s">
        <v>67</v>
      </c>
      <c r="C6" s="444"/>
      <c r="D6" s="445"/>
      <c r="E6" s="304">
        <v>4435</v>
      </c>
      <c r="F6" s="305">
        <v>35239</v>
      </c>
      <c r="G6" s="304">
        <v>2382</v>
      </c>
      <c r="H6" s="305">
        <v>6430</v>
      </c>
      <c r="I6" s="304">
        <v>1724</v>
      </c>
      <c r="J6" s="306">
        <v>25046</v>
      </c>
      <c r="K6" s="304">
        <v>18</v>
      </c>
      <c r="L6" s="306">
        <v>81</v>
      </c>
      <c r="M6" s="304">
        <v>0</v>
      </c>
      <c r="N6" s="306">
        <v>0</v>
      </c>
      <c r="O6" s="304">
        <v>10</v>
      </c>
      <c r="P6" s="306">
        <v>174</v>
      </c>
      <c r="Q6" s="304">
        <v>289</v>
      </c>
      <c r="R6" s="306">
        <v>3479</v>
      </c>
      <c r="S6" s="304">
        <v>12</v>
      </c>
      <c r="T6" s="306">
        <v>29</v>
      </c>
    </row>
    <row r="7" spans="1:20" ht="12.95" hidden="1" customHeight="1" x14ac:dyDescent="0.15">
      <c r="B7" s="307"/>
      <c r="C7" s="308" t="s">
        <v>89</v>
      </c>
      <c r="D7" s="309" t="s">
        <v>90</v>
      </c>
      <c r="E7" s="310">
        <v>11</v>
      </c>
      <c r="F7" s="311">
        <v>220</v>
      </c>
      <c r="G7" s="310">
        <v>0</v>
      </c>
      <c r="H7" s="311">
        <v>0</v>
      </c>
      <c r="I7" s="310">
        <v>4</v>
      </c>
      <c r="J7" s="312">
        <v>74</v>
      </c>
      <c r="K7" s="310">
        <v>0</v>
      </c>
      <c r="L7" s="311">
        <v>0</v>
      </c>
      <c r="M7" s="310">
        <v>0</v>
      </c>
      <c r="N7" s="311">
        <v>0</v>
      </c>
      <c r="O7" s="310">
        <v>0</v>
      </c>
      <c r="P7" s="311">
        <v>0</v>
      </c>
      <c r="Q7" s="310">
        <v>6</v>
      </c>
      <c r="R7" s="311">
        <v>144</v>
      </c>
      <c r="S7" s="310">
        <v>1</v>
      </c>
      <c r="T7" s="311">
        <v>2</v>
      </c>
    </row>
    <row r="8" spans="1:20" ht="12.95" hidden="1" customHeight="1" x14ac:dyDescent="0.15">
      <c r="B8" s="307"/>
      <c r="C8" s="313" t="s">
        <v>91</v>
      </c>
      <c r="D8" s="314" t="s">
        <v>92</v>
      </c>
      <c r="E8" s="315">
        <v>0</v>
      </c>
      <c r="F8" s="316">
        <v>0</v>
      </c>
      <c r="G8" s="315">
        <v>0</v>
      </c>
      <c r="H8" s="316">
        <v>0</v>
      </c>
      <c r="I8" s="315">
        <v>0</v>
      </c>
      <c r="J8" s="317">
        <v>0</v>
      </c>
      <c r="K8" s="315">
        <v>0</v>
      </c>
      <c r="L8" s="316">
        <v>0</v>
      </c>
      <c r="M8" s="315">
        <v>0</v>
      </c>
      <c r="N8" s="316">
        <v>0</v>
      </c>
      <c r="O8" s="315">
        <v>0</v>
      </c>
      <c r="P8" s="316">
        <v>0</v>
      </c>
      <c r="Q8" s="315">
        <v>0</v>
      </c>
      <c r="R8" s="316">
        <v>0</v>
      </c>
      <c r="S8" s="315">
        <v>0</v>
      </c>
      <c r="T8" s="316">
        <v>0</v>
      </c>
    </row>
    <row r="9" spans="1:20" ht="12.95" hidden="1" customHeight="1" x14ac:dyDescent="0.15">
      <c r="B9" s="307"/>
      <c r="C9" s="313" t="s">
        <v>93</v>
      </c>
      <c r="D9" s="314" t="s">
        <v>94</v>
      </c>
      <c r="E9" s="315">
        <v>0</v>
      </c>
      <c r="F9" s="316">
        <v>0</v>
      </c>
      <c r="G9" s="315">
        <v>0</v>
      </c>
      <c r="H9" s="316">
        <v>0</v>
      </c>
      <c r="I9" s="315">
        <v>0</v>
      </c>
      <c r="J9" s="317">
        <v>0</v>
      </c>
      <c r="K9" s="315">
        <v>0</v>
      </c>
      <c r="L9" s="316">
        <v>0</v>
      </c>
      <c r="M9" s="315">
        <v>0</v>
      </c>
      <c r="N9" s="316">
        <v>0</v>
      </c>
      <c r="O9" s="315">
        <v>0</v>
      </c>
      <c r="P9" s="316">
        <v>0</v>
      </c>
      <c r="Q9" s="315">
        <v>0</v>
      </c>
      <c r="R9" s="316">
        <v>0</v>
      </c>
      <c r="S9" s="315">
        <v>0</v>
      </c>
      <c r="T9" s="316">
        <v>0</v>
      </c>
    </row>
    <row r="10" spans="1:20" ht="12.95" hidden="1" customHeight="1" x14ac:dyDescent="0.15">
      <c r="B10" s="307"/>
      <c r="C10" s="313" t="s">
        <v>95</v>
      </c>
      <c r="D10" s="314" t="s">
        <v>96</v>
      </c>
      <c r="E10" s="315">
        <v>2</v>
      </c>
      <c r="F10" s="316">
        <v>48</v>
      </c>
      <c r="G10" s="315">
        <v>0</v>
      </c>
      <c r="H10" s="316">
        <v>0</v>
      </c>
      <c r="I10" s="315">
        <v>1</v>
      </c>
      <c r="J10" s="317">
        <v>30</v>
      </c>
      <c r="K10" s="315">
        <v>0</v>
      </c>
      <c r="L10" s="316">
        <v>0</v>
      </c>
      <c r="M10" s="315">
        <v>0</v>
      </c>
      <c r="N10" s="316">
        <v>0</v>
      </c>
      <c r="O10" s="315">
        <v>0</v>
      </c>
      <c r="P10" s="316">
        <v>0</v>
      </c>
      <c r="Q10" s="315">
        <v>1</v>
      </c>
      <c r="R10" s="316">
        <v>18</v>
      </c>
      <c r="S10" s="315">
        <v>0</v>
      </c>
      <c r="T10" s="316">
        <v>0</v>
      </c>
    </row>
    <row r="11" spans="1:20" ht="12.95" hidden="1" customHeight="1" x14ac:dyDescent="0.15">
      <c r="B11" s="307"/>
      <c r="C11" s="318" t="s">
        <v>97</v>
      </c>
      <c r="D11" s="314" t="s">
        <v>98</v>
      </c>
      <c r="E11" s="315">
        <v>604</v>
      </c>
      <c r="F11" s="316">
        <v>3719</v>
      </c>
      <c r="G11" s="315">
        <v>284</v>
      </c>
      <c r="H11" s="316">
        <v>732</v>
      </c>
      <c r="I11" s="315">
        <v>320</v>
      </c>
      <c r="J11" s="317">
        <v>2987</v>
      </c>
      <c r="K11" s="315">
        <v>0</v>
      </c>
      <c r="L11" s="316">
        <v>0</v>
      </c>
      <c r="M11" s="315">
        <v>0</v>
      </c>
      <c r="N11" s="316">
        <v>0</v>
      </c>
      <c r="O11" s="315">
        <v>0</v>
      </c>
      <c r="P11" s="316">
        <v>0</v>
      </c>
      <c r="Q11" s="315">
        <v>0</v>
      </c>
      <c r="R11" s="316">
        <v>0</v>
      </c>
      <c r="S11" s="315">
        <v>0</v>
      </c>
      <c r="T11" s="316">
        <v>0</v>
      </c>
    </row>
    <row r="12" spans="1:20" ht="12.95" hidden="1" customHeight="1" x14ac:dyDescent="0.15">
      <c r="B12" s="307"/>
      <c r="C12" s="313" t="s">
        <v>99</v>
      </c>
      <c r="D12" s="314" t="s">
        <v>100</v>
      </c>
      <c r="E12" s="315">
        <v>1018</v>
      </c>
      <c r="F12" s="316">
        <v>12967</v>
      </c>
      <c r="G12" s="315">
        <v>470</v>
      </c>
      <c r="H12" s="316">
        <v>1217</v>
      </c>
      <c r="I12" s="315">
        <v>527</v>
      </c>
      <c r="J12" s="317">
        <v>11400</v>
      </c>
      <c r="K12" s="315">
        <v>7</v>
      </c>
      <c r="L12" s="316">
        <v>28</v>
      </c>
      <c r="M12" s="315">
        <v>0</v>
      </c>
      <c r="N12" s="316">
        <v>0</v>
      </c>
      <c r="O12" s="315">
        <v>0</v>
      </c>
      <c r="P12" s="316">
        <v>0</v>
      </c>
      <c r="Q12" s="315">
        <v>14</v>
      </c>
      <c r="R12" s="316">
        <v>322</v>
      </c>
      <c r="S12" s="315">
        <v>0</v>
      </c>
      <c r="T12" s="316">
        <v>0</v>
      </c>
    </row>
    <row r="13" spans="1:20" ht="18" hidden="1" customHeight="1" x14ac:dyDescent="0.15">
      <c r="B13" s="307"/>
      <c r="C13" s="313" t="s">
        <v>101</v>
      </c>
      <c r="D13" s="319" t="s">
        <v>232</v>
      </c>
      <c r="E13" s="315">
        <v>4</v>
      </c>
      <c r="F13" s="316">
        <v>171</v>
      </c>
      <c r="G13" s="315">
        <v>0</v>
      </c>
      <c r="H13" s="316">
        <v>0</v>
      </c>
      <c r="I13" s="315">
        <v>3</v>
      </c>
      <c r="J13" s="317">
        <v>157</v>
      </c>
      <c r="K13" s="315">
        <v>0</v>
      </c>
      <c r="L13" s="316">
        <v>0</v>
      </c>
      <c r="M13" s="315">
        <v>0</v>
      </c>
      <c r="N13" s="316">
        <v>0</v>
      </c>
      <c r="O13" s="315">
        <v>0</v>
      </c>
      <c r="P13" s="316">
        <v>0</v>
      </c>
      <c r="Q13" s="315">
        <v>1</v>
      </c>
      <c r="R13" s="316">
        <v>14</v>
      </c>
      <c r="S13" s="315">
        <v>0</v>
      </c>
      <c r="T13" s="316">
        <v>0</v>
      </c>
    </row>
    <row r="14" spans="1:20" ht="12.95" hidden="1" customHeight="1" x14ac:dyDescent="0.15">
      <c r="B14" s="307"/>
      <c r="C14" s="313" t="s">
        <v>103</v>
      </c>
      <c r="D14" s="320" t="s">
        <v>104</v>
      </c>
      <c r="E14" s="315">
        <v>127</v>
      </c>
      <c r="F14" s="316">
        <v>1933</v>
      </c>
      <c r="G14" s="315">
        <v>25</v>
      </c>
      <c r="H14" s="316">
        <v>50</v>
      </c>
      <c r="I14" s="315">
        <v>98</v>
      </c>
      <c r="J14" s="317">
        <v>1866</v>
      </c>
      <c r="K14" s="315">
        <v>1</v>
      </c>
      <c r="L14" s="316">
        <v>8</v>
      </c>
      <c r="M14" s="315">
        <v>0</v>
      </c>
      <c r="N14" s="316">
        <v>0</v>
      </c>
      <c r="O14" s="315">
        <v>0</v>
      </c>
      <c r="P14" s="316">
        <v>0</v>
      </c>
      <c r="Q14" s="315">
        <v>1</v>
      </c>
      <c r="R14" s="316">
        <v>2</v>
      </c>
      <c r="S14" s="315">
        <v>2</v>
      </c>
      <c r="T14" s="316">
        <v>7</v>
      </c>
    </row>
    <row r="15" spans="1:20" ht="18" hidden="1" customHeight="1" x14ac:dyDescent="0.15">
      <c r="B15" s="307"/>
      <c r="C15" s="313" t="s">
        <v>105</v>
      </c>
      <c r="D15" s="319" t="s">
        <v>233</v>
      </c>
      <c r="E15" s="315">
        <v>1544</v>
      </c>
      <c r="F15" s="316">
        <v>8713</v>
      </c>
      <c r="G15" s="315">
        <v>971</v>
      </c>
      <c r="H15" s="316">
        <v>2843</v>
      </c>
      <c r="I15" s="315">
        <v>536</v>
      </c>
      <c r="J15" s="317">
        <v>5484</v>
      </c>
      <c r="K15" s="315">
        <v>10</v>
      </c>
      <c r="L15" s="316">
        <v>45</v>
      </c>
      <c r="M15" s="315">
        <v>0</v>
      </c>
      <c r="N15" s="316">
        <v>0</v>
      </c>
      <c r="O15" s="315">
        <v>0</v>
      </c>
      <c r="P15" s="316">
        <v>0</v>
      </c>
      <c r="Q15" s="315">
        <v>27</v>
      </c>
      <c r="R15" s="316">
        <v>341</v>
      </c>
      <c r="S15" s="315">
        <v>0</v>
      </c>
      <c r="T15" s="316">
        <v>0</v>
      </c>
    </row>
    <row r="16" spans="1:20" ht="12.95" hidden="1" customHeight="1" x14ac:dyDescent="0.15">
      <c r="B16" s="307"/>
      <c r="C16" s="313" t="s">
        <v>107</v>
      </c>
      <c r="D16" s="320" t="s">
        <v>108</v>
      </c>
      <c r="E16" s="315">
        <v>61</v>
      </c>
      <c r="F16" s="316">
        <v>583</v>
      </c>
      <c r="G16" s="315">
        <v>13</v>
      </c>
      <c r="H16" s="316">
        <v>24</v>
      </c>
      <c r="I16" s="315">
        <v>23</v>
      </c>
      <c r="J16" s="317">
        <v>230</v>
      </c>
      <c r="K16" s="315">
        <v>0</v>
      </c>
      <c r="L16" s="316">
        <v>0</v>
      </c>
      <c r="M16" s="315">
        <v>0</v>
      </c>
      <c r="N16" s="316">
        <v>0</v>
      </c>
      <c r="O16" s="315">
        <v>10</v>
      </c>
      <c r="P16" s="316">
        <v>174</v>
      </c>
      <c r="Q16" s="315">
        <v>15</v>
      </c>
      <c r="R16" s="316">
        <v>155</v>
      </c>
      <c r="S16" s="315">
        <v>0</v>
      </c>
      <c r="T16" s="316">
        <v>0</v>
      </c>
    </row>
    <row r="17" spans="2:23" ht="12.95" hidden="1" customHeight="1" x14ac:dyDescent="0.15">
      <c r="B17" s="307"/>
      <c r="C17" s="313" t="s">
        <v>109</v>
      </c>
      <c r="D17" s="314" t="s">
        <v>110</v>
      </c>
      <c r="E17" s="315">
        <v>45</v>
      </c>
      <c r="F17" s="316">
        <v>193</v>
      </c>
      <c r="G17" s="315">
        <v>21</v>
      </c>
      <c r="H17" s="316">
        <v>35</v>
      </c>
      <c r="I17" s="315">
        <v>22</v>
      </c>
      <c r="J17" s="317">
        <v>138</v>
      </c>
      <c r="K17" s="315">
        <v>0</v>
      </c>
      <c r="L17" s="316">
        <v>0</v>
      </c>
      <c r="M17" s="315">
        <v>0</v>
      </c>
      <c r="N17" s="316">
        <v>0</v>
      </c>
      <c r="O17" s="315">
        <v>0</v>
      </c>
      <c r="P17" s="316">
        <v>0</v>
      </c>
      <c r="Q17" s="315">
        <v>2</v>
      </c>
      <c r="R17" s="316">
        <v>20</v>
      </c>
      <c r="S17" s="315">
        <v>0</v>
      </c>
      <c r="T17" s="316">
        <v>0</v>
      </c>
    </row>
    <row r="18" spans="2:23" ht="12.95" hidden="1" customHeight="1" x14ac:dyDescent="0.15">
      <c r="B18" s="321"/>
      <c r="C18" s="322" t="s">
        <v>111</v>
      </c>
      <c r="D18" s="323" t="s">
        <v>112</v>
      </c>
      <c r="E18" s="324">
        <v>1019</v>
      </c>
      <c r="F18" s="325">
        <v>6692</v>
      </c>
      <c r="G18" s="324">
        <v>598</v>
      </c>
      <c r="H18" s="325">
        <v>1529</v>
      </c>
      <c r="I18" s="324">
        <v>190</v>
      </c>
      <c r="J18" s="326">
        <v>2680</v>
      </c>
      <c r="K18" s="324">
        <v>0</v>
      </c>
      <c r="L18" s="325">
        <v>0</v>
      </c>
      <c r="M18" s="324">
        <v>0</v>
      </c>
      <c r="N18" s="325">
        <v>0</v>
      </c>
      <c r="O18" s="324">
        <v>0</v>
      </c>
      <c r="P18" s="325">
        <v>0</v>
      </c>
      <c r="Q18" s="324">
        <v>192</v>
      </c>
      <c r="R18" s="325">
        <v>1973</v>
      </c>
      <c r="S18" s="324">
        <v>9</v>
      </c>
      <c r="T18" s="325">
        <v>20</v>
      </c>
    </row>
    <row r="19" spans="2:23" ht="16.5" customHeight="1" x14ac:dyDescent="0.15">
      <c r="B19" s="443" t="s">
        <v>234</v>
      </c>
      <c r="C19" s="444"/>
      <c r="D19" s="445"/>
      <c r="E19" s="327">
        <f>SUM(E20:E36)</f>
        <v>4078</v>
      </c>
      <c r="F19" s="305">
        <f t="shared" ref="F19:T19" si="0">SUM(F20:F36)</f>
        <v>33912</v>
      </c>
      <c r="G19" s="304">
        <f t="shared" si="0"/>
        <v>2061</v>
      </c>
      <c r="H19" s="305">
        <f t="shared" si="0"/>
        <v>5686</v>
      </c>
      <c r="I19" s="304">
        <f t="shared" si="0"/>
        <v>1667</v>
      </c>
      <c r="J19" s="306">
        <f t="shared" si="0"/>
        <v>24409</v>
      </c>
      <c r="K19" s="304">
        <f t="shared" si="0"/>
        <v>15</v>
      </c>
      <c r="L19" s="306">
        <f t="shared" si="0"/>
        <v>68</v>
      </c>
      <c r="M19" s="304">
        <f>SUM(M20:M36)</f>
        <v>0</v>
      </c>
      <c r="N19" s="306">
        <f>SUM(N20:N36)</f>
        <v>0</v>
      </c>
      <c r="O19" s="304">
        <f t="shared" si="0"/>
        <v>7</v>
      </c>
      <c r="P19" s="306">
        <f t="shared" si="0"/>
        <v>98</v>
      </c>
      <c r="Q19" s="304">
        <f t="shared" si="0"/>
        <v>319</v>
      </c>
      <c r="R19" s="306">
        <f t="shared" si="0"/>
        <v>3633</v>
      </c>
      <c r="S19" s="304">
        <f t="shared" si="0"/>
        <v>9</v>
      </c>
      <c r="T19" s="306">
        <f t="shared" si="0"/>
        <v>18</v>
      </c>
    </row>
    <row r="20" spans="2:23" ht="12.95" hidden="1" customHeight="1" x14ac:dyDescent="0.15">
      <c r="B20" s="307"/>
      <c r="C20" s="308" t="s">
        <v>14</v>
      </c>
      <c r="D20" s="328" t="s">
        <v>235</v>
      </c>
      <c r="E20" s="310">
        <f>+G20+I20+K20+O20+Q20+S20</f>
        <v>11</v>
      </c>
      <c r="F20" s="311">
        <f t="shared" ref="F20:F36" si="1">+H20+J20+L20+P20+R20+T20</f>
        <v>124</v>
      </c>
      <c r="G20" s="310">
        <v>0</v>
      </c>
      <c r="H20" s="311">
        <v>0</v>
      </c>
      <c r="I20" s="310">
        <v>3</v>
      </c>
      <c r="J20" s="312">
        <v>52</v>
      </c>
      <c r="K20" s="310">
        <v>0</v>
      </c>
      <c r="L20" s="311">
        <v>0</v>
      </c>
      <c r="M20" s="310">
        <v>0</v>
      </c>
      <c r="N20" s="311">
        <v>0</v>
      </c>
      <c r="O20" s="310">
        <v>0</v>
      </c>
      <c r="P20" s="311">
        <v>0</v>
      </c>
      <c r="Q20" s="310">
        <v>8</v>
      </c>
      <c r="R20" s="311">
        <v>72</v>
      </c>
      <c r="S20" s="310">
        <v>0</v>
      </c>
      <c r="T20" s="311">
        <v>0</v>
      </c>
    </row>
    <row r="21" spans="2:23" ht="12.95" hidden="1" customHeight="1" x14ac:dyDescent="0.15">
      <c r="B21" s="307"/>
      <c r="C21" s="313" t="s">
        <v>15</v>
      </c>
      <c r="D21" s="329" t="s">
        <v>236</v>
      </c>
      <c r="E21" s="315">
        <f t="shared" ref="E21:E36" si="2">+G21+I21+K21+O21+Q21+S21</f>
        <v>0</v>
      </c>
      <c r="F21" s="316">
        <f t="shared" si="1"/>
        <v>0</v>
      </c>
      <c r="G21" s="315">
        <v>0</v>
      </c>
      <c r="H21" s="316">
        <v>0</v>
      </c>
      <c r="I21" s="315">
        <v>0</v>
      </c>
      <c r="J21" s="317">
        <v>0</v>
      </c>
      <c r="K21" s="315">
        <v>0</v>
      </c>
      <c r="L21" s="316">
        <v>0</v>
      </c>
      <c r="M21" s="315">
        <v>0</v>
      </c>
      <c r="N21" s="316">
        <v>0</v>
      </c>
      <c r="O21" s="315">
        <v>0</v>
      </c>
      <c r="P21" s="316">
        <v>0</v>
      </c>
      <c r="Q21" s="315">
        <v>0</v>
      </c>
      <c r="R21" s="316">
        <v>0</v>
      </c>
      <c r="S21" s="315">
        <v>0</v>
      </c>
      <c r="T21" s="316">
        <v>0</v>
      </c>
    </row>
    <row r="22" spans="2:23" ht="12.95" hidden="1" customHeight="1" x14ac:dyDescent="0.15">
      <c r="B22" s="307"/>
      <c r="C22" s="313" t="s">
        <v>237</v>
      </c>
      <c r="D22" s="329" t="s">
        <v>238</v>
      </c>
      <c r="E22" s="315">
        <f t="shared" si="2"/>
        <v>1</v>
      </c>
      <c r="F22" s="316">
        <f t="shared" si="1"/>
        <v>2</v>
      </c>
      <c r="G22" s="315">
        <v>0</v>
      </c>
      <c r="H22" s="316">
        <v>0</v>
      </c>
      <c r="I22" s="315">
        <v>0</v>
      </c>
      <c r="J22" s="317">
        <v>0</v>
      </c>
      <c r="K22" s="315">
        <v>0</v>
      </c>
      <c r="L22" s="316">
        <v>0</v>
      </c>
      <c r="M22" s="315">
        <v>0</v>
      </c>
      <c r="N22" s="316">
        <v>0</v>
      </c>
      <c r="O22" s="315">
        <v>0</v>
      </c>
      <c r="P22" s="316">
        <v>0</v>
      </c>
      <c r="Q22" s="315">
        <v>1</v>
      </c>
      <c r="R22" s="316">
        <v>2</v>
      </c>
      <c r="S22" s="315">
        <v>0</v>
      </c>
      <c r="T22" s="316">
        <v>0</v>
      </c>
    </row>
    <row r="23" spans="2:23" ht="12.95" hidden="1" customHeight="1" x14ac:dyDescent="0.15">
      <c r="B23" s="307"/>
      <c r="C23" s="313" t="s">
        <v>26</v>
      </c>
      <c r="D23" s="329" t="s">
        <v>239</v>
      </c>
      <c r="E23" s="315">
        <f t="shared" si="2"/>
        <v>2</v>
      </c>
      <c r="F23" s="316">
        <f t="shared" si="1"/>
        <v>51</v>
      </c>
      <c r="G23" s="315">
        <v>0</v>
      </c>
      <c r="H23" s="316">
        <v>0</v>
      </c>
      <c r="I23" s="315">
        <v>1</v>
      </c>
      <c r="J23" s="317">
        <v>35</v>
      </c>
      <c r="K23" s="315">
        <v>0</v>
      </c>
      <c r="L23" s="316">
        <v>0</v>
      </c>
      <c r="M23" s="315">
        <v>0</v>
      </c>
      <c r="N23" s="316">
        <v>0</v>
      </c>
      <c r="O23" s="315">
        <v>0</v>
      </c>
      <c r="P23" s="316">
        <v>0</v>
      </c>
      <c r="Q23" s="315">
        <v>1</v>
      </c>
      <c r="R23" s="316">
        <v>16</v>
      </c>
      <c r="S23" s="315">
        <v>0</v>
      </c>
      <c r="T23" s="316">
        <v>0</v>
      </c>
    </row>
    <row r="24" spans="2:23" ht="12.95" hidden="1" customHeight="1" x14ac:dyDescent="0.15">
      <c r="B24" s="307"/>
      <c r="C24" s="318" t="s">
        <v>16</v>
      </c>
      <c r="D24" s="329" t="s">
        <v>240</v>
      </c>
      <c r="E24" s="315">
        <f t="shared" si="2"/>
        <v>545</v>
      </c>
      <c r="F24" s="316">
        <f t="shared" si="1"/>
        <v>3079</v>
      </c>
      <c r="G24" s="315">
        <v>249</v>
      </c>
      <c r="H24" s="316">
        <v>593</v>
      </c>
      <c r="I24" s="315">
        <v>296</v>
      </c>
      <c r="J24" s="317">
        <v>2486</v>
      </c>
      <c r="K24" s="315">
        <v>0</v>
      </c>
      <c r="L24" s="316">
        <v>0</v>
      </c>
      <c r="M24" s="315">
        <v>0</v>
      </c>
      <c r="N24" s="316">
        <v>0</v>
      </c>
      <c r="O24" s="315">
        <v>0</v>
      </c>
      <c r="P24" s="316">
        <v>0</v>
      </c>
      <c r="Q24" s="315">
        <v>0</v>
      </c>
      <c r="R24" s="316">
        <v>0</v>
      </c>
      <c r="S24" s="315">
        <v>0</v>
      </c>
      <c r="T24" s="316">
        <v>0</v>
      </c>
    </row>
    <row r="25" spans="2:23" ht="12.95" hidden="1" customHeight="1" x14ac:dyDescent="0.15">
      <c r="B25" s="307"/>
      <c r="C25" s="313" t="s">
        <v>241</v>
      </c>
      <c r="D25" s="329" t="s">
        <v>242</v>
      </c>
      <c r="E25" s="315">
        <f t="shared" si="2"/>
        <v>824</v>
      </c>
      <c r="F25" s="316">
        <f t="shared" si="1"/>
        <v>11454</v>
      </c>
      <c r="G25" s="315">
        <v>332</v>
      </c>
      <c r="H25" s="316">
        <v>883</v>
      </c>
      <c r="I25" s="315">
        <v>478</v>
      </c>
      <c r="J25" s="317">
        <v>10328</v>
      </c>
      <c r="K25" s="315">
        <v>4</v>
      </c>
      <c r="L25" s="316">
        <v>14</v>
      </c>
      <c r="M25" s="315">
        <v>0</v>
      </c>
      <c r="N25" s="316">
        <v>0</v>
      </c>
      <c r="O25" s="315">
        <v>0</v>
      </c>
      <c r="P25" s="316">
        <v>0</v>
      </c>
      <c r="Q25" s="315">
        <v>10</v>
      </c>
      <c r="R25" s="316">
        <v>229</v>
      </c>
      <c r="S25" s="315">
        <v>0</v>
      </c>
      <c r="T25" s="316">
        <v>0</v>
      </c>
      <c r="W25" s="259"/>
    </row>
    <row r="26" spans="2:23" ht="18" hidden="1" customHeight="1" x14ac:dyDescent="0.15">
      <c r="B26" s="307"/>
      <c r="C26" s="313" t="s">
        <v>17</v>
      </c>
      <c r="D26" s="330" t="s">
        <v>243</v>
      </c>
      <c r="E26" s="315">
        <f t="shared" si="2"/>
        <v>4</v>
      </c>
      <c r="F26" s="316">
        <f t="shared" si="1"/>
        <v>109</v>
      </c>
      <c r="G26" s="315">
        <v>0</v>
      </c>
      <c r="H26" s="316">
        <v>0</v>
      </c>
      <c r="I26" s="315">
        <v>3</v>
      </c>
      <c r="J26" s="317">
        <v>96</v>
      </c>
      <c r="K26" s="315">
        <v>0</v>
      </c>
      <c r="L26" s="316">
        <v>0</v>
      </c>
      <c r="M26" s="315">
        <v>0</v>
      </c>
      <c r="N26" s="316">
        <v>0</v>
      </c>
      <c r="O26" s="315">
        <v>0</v>
      </c>
      <c r="P26" s="316">
        <v>0</v>
      </c>
      <c r="Q26" s="315">
        <v>1</v>
      </c>
      <c r="R26" s="316">
        <v>13</v>
      </c>
      <c r="S26" s="315">
        <v>0</v>
      </c>
      <c r="T26" s="316">
        <v>0</v>
      </c>
      <c r="W26" s="259"/>
    </row>
    <row r="27" spans="2:23" ht="12.95" hidden="1" customHeight="1" x14ac:dyDescent="0.15">
      <c r="B27" s="307"/>
      <c r="C27" s="313" t="s">
        <v>18</v>
      </c>
      <c r="D27" s="329" t="s">
        <v>244</v>
      </c>
      <c r="E27" s="315">
        <f t="shared" si="2"/>
        <v>30</v>
      </c>
      <c r="F27" s="316">
        <f t="shared" si="1"/>
        <v>801</v>
      </c>
      <c r="G27" s="315">
        <v>3</v>
      </c>
      <c r="H27" s="316">
        <v>8</v>
      </c>
      <c r="I27" s="315">
        <v>27</v>
      </c>
      <c r="J27" s="317">
        <v>793</v>
      </c>
      <c r="K27" s="315">
        <v>0</v>
      </c>
      <c r="L27" s="316">
        <v>0</v>
      </c>
      <c r="M27" s="315">
        <v>0</v>
      </c>
      <c r="N27" s="316">
        <v>0</v>
      </c>
      <c r="O27" s="315">
        <v>0</v>
      </c>
      <c r="P27" s="316">
        <v>0</v>
      </c>
      <c r="Q27" s="315">
        <v>0</v>
      </c>
      <c r="R27" s="316">
        <v>0</v>
      </c>
      <c r="S27" s="315">
        <v>0</v>
      </c>
      <c r="T27" s="316">
        <v>0</v>
      </c>
      <c r="W27" s="259"/>
    </row>
    <row r="28" spans="2:23" ht="12.95" hidden="1" customHeight="1" x14ac:dyDescent="0.15">
      <c r="B28" s="307"/>
      <c r="C28" s="313" t="s">
        <v>19</v>
      </c>
      <c r="D28" s="329" t="s">
        <v>245</v>
      </c>
      <c r="E28" s="315">
        <f t="shared" si="2"/>
        <v>102</v>
      </c>
      <c r="F28" s="316">
        <f t="shared" si="1"/>
        <v>2283</v>
      </c>
      <c r="G28" s="315">
        <v>13</v>
      </c>
      <c r="H28" s="316">
        <v>17</v>
      </c>
      <c r="I28" s="315">
        <v>87</v>
      </c>
      <c r="J28" s="317">
        <v>2256</v>
      </c>
      <c r="K28" s="315">
        <v>1</v>
      </c>
      <c r="L28" s="316">
        <v>8</v>
      </c>
      <c r="M28" s="315">
        <v>0</v>
      </c>
      <c r="N28" s="316">
        <v>0</v>
      </c>
      <c r="O28" s="315">
        <v>0</v>
      </c>
      <c r="P28" s="316">
        <v>0</v>
      </c>
      <c r="Q28" s="315">
        <v>0</v>
      </c>
      <c r="R28" s="316">
        <v>0</v>
      </c>
      <c r="S28" s="315">
        <v>1</v>
      </c>
      <c r="T28" s="316">
        <v>2</v>
      </c>
      <c r="W28" s="259"/>
    </row>
    <row r="29" spans="2:23" ht="12.95" hidden="1" customHeight="1" x14ac:dyDescent="0.15">
      <c r="B29" s="307"/>
      <c r="C29" s="313" t="s">
        <v>246</v>
      </c>
      <c r="D29" s="329" t="s">
        <v>247</v>
      </c>
      <c r="E29" s="315">
        <f t="shared" si="2"/>
        <v>1096</v>
      </c>
      <c r="F29" s="316">
        <f t="shared" si="1"/>
        <v>6655</v>
      </c>
      <c r="G29" s="315">
        <v>604</v>
      </c>
      <c r="H29" s="316">
        <v>1744</v>
      </c>
      <c r="I29" s="315">
        <v>457</v>
      </c>
      <c r="J29" s="317">
        <v>4617</v>
      </c>
      <c r="K29" s="315">
        <v>10</v>
      </c>
      <c r="L29" s="316">
        <v>46</v>
      </c>
      <c r="M29" s="315">
        <v>0</v>
      </c>
      <c r="N29" s="316">
        <v>0</v>
      </c>
      <c r="O29" s="315">
        <v>0</v>
      </c>
      <c r="P29" s="316">
        <v>0</v>
      </c>
      <c r="Q29" s="315">
        <v>25</v>
      </c>
      <c r="R29" s="316">
        <v>248</v>
      </c>
      <c r="S29" s="315">
        <v>0</v>
      </c>
      <c r="T29" s="316">
        <v>0</v>
      </c>
      <c r="W29" s="259"/>
    </row>
    <row r="30" spans="2:23" ht="12.95" hidden="1" customHeight="1" x14ac:dyDescent="0.15">
      <c r="B30" s="307"/>
      <c r="C30" s="313" t="s">
        <v>20</v>
      </c>
      <c r="D30" s="329" t="s">
        <v>248</v>
      </c>
      <c r="E30" s="315">
        <f t="shared" si="2"/>
        <v>47</v>
      </c>
      <c r="F30" s="316">
        <f t="shared" si="1"/>
        <v>563</v>
      </c>
      <c r="G30" s="315">
        <v>13</v>
      </c>
      <c r="H30" s="316">
        <v>25</v>
      </c>
      <c r="I30" s="315">
        <v>18</v>
      </c>
      <c r="J30" s="317">
        <v>340</v>
      </c>
      <c r="K30" s="315">
        <v>0</v>
      </c>
      <c r="L30" s="316">
        <v>0</v>
      </c>
      <c r="M30" s="315">
        <v>0</v>
      </c>
      <c r="N30" s="316">
        <v>0</v>
      </c>
      <c r="O30" s="315">
        <v>7</v>
      </c>
      <c r="P30" s="316">
        <v>98</v>
      </c>
      <c r="Q30" s="315">
        <v>9</v>
      </c>
      <c r="R30" s="316">
        <v>100</v>
      </c>
      <c r="S30" s="315">
        <v>0</v>
      </c>
      <c r="T30" s="316">
        <v>0</v>
      </c>
      <c r="W30" s="259"/>
    </row>
    <row r="31" spans="2:23" ht="12.95" hidden="1" customHeight="1" x14ac:dyDescent="0.15">
      <c r="B31" s="307"/>
      <c r="C31" s="313" t="s">
        <v>21</v>
      </c>
      <c r="D31" s="329" t="s">
        <v>249</v>
      </c>
      <c r="E31" s="315">
        <f t="shared" si="2"/>
        <v>62</v>
      </c>
      <c r="F31" s="316">
        <f t="shared" si="1"/>
        <v>127</v>
      </c>
      <c r="G31" s="315">
        <v>37</v>
      </c>
      <c r="H31" s="316">
        <v>47</v>
      </c>
      <c r="I31" s="315">
        <v>24</v>
      </c>
      <c r="J31" s="317">
        <v>79</v>
      </c>
      <c r="K31" s="315">
        <v>0</v>
      </c>
      <c r="L31" s="316">
        <v>0</v>
      </c>
      <c r="M31" s="315">
        <v>0</v>
      </c>
      <c r="N31" s="316">
        <v>0</v>
      </c>
      <c r="O31" s="315">
        <v>0</v>
      </c>
      <c r="P31" s="316">
        <v>0</v>
      </c>
      <c r="Q31" s="315">
        <v>1</v>
      </c>
      <c r="R31" s="316">
        <v>1</v>
      </c>
      <c r="S31" s="315">
        <v>0</v>
      </c>
      <c r="T31" s="316">
        <v>0</v>
      </c>
      <c r="W31" s="331"/>
    </row>
    <row r="32" spans="2:23" ht="12.95" hidden="1" customHeight="1" x14ac:dyDescent="0.15">
      <c r="B32" s="332"/>
      <c r="C32" s="313" t="s">
        <v>22</v>
      </c>
      <c r="D32" s="333" t="s">
        <v>250</v>
      </c>
      <c r="E32" s="315">
        <f t="shared" si="2"/>
        <v>374</v>
      </c>
      <c r="F32" s="316">
        <f t="shared" si="1"/>
        <v>2433</v>
      </c>
      <c r="G32" s="315">
        <v>269</v>
      </c>
      <c r="H32" s="316">
        <v>1018</v>
      </c>
      <c r="I32" s="315">
        <v>101</v>
      </c>
      <c r="J32" s="317">
        <v>1325</v>
      </c>
      <c r="K32" s="315">
        <v>0</v>
      </c>
      <c r="L32" s="316">
        <v>0</v>
      </c>
      <c r="M32" s="315">
        <v>0</v>
      </c>
      <c r="N32" s="316">
        <v>0</v>
      </c>
      <c r="O32" s="315">
        <v>0</v>
      </c>
      <c r="P32" s="316">
        <v>0</v>
      </c>
      <c r="Q32" s="315">
        <v>4</v>
      </c>
      <c r="R32" s="316">
        <v>90</v>
      </c>
      <c r="S32" s="315">
        <v>0</v>
      </c>
      <c r="T32" s="316">
        <v>0</v>
      </c>
    </row>
    <row r="33" spans="2:22" ht="12.95" hidden="1" customHeight="1" x14ac:dyDescent="0.15">
      <c r="B33" s="332"/>
      <c r="C33" s="313" t="s">
        <v>251</v>
      </c>
      <c r="D33" s="329" t="s">
        <v>252</v>
      </c>
      <c r="E33" s="315">
        <f t="shared" si="2"/>
        <v>130</v>
      </c>
      <c r="F33" s="316">
        <f t="shared" si="1"/>
        <v>2146</v>
      </c>
      <c r="G33" s="315">
        <v>74</v>
      </c>
      <c r="H33" s="316">
        <v>404</v>
      </c>
      <c r="I33" s="315">
        <v>2</v>
      </c>
      <c r="J33" s="317">
        <v>9</v>
      </c>
      <c r="K33" s="315">
        <v>0</v>
      </c>
      <c r="L33" s="316">
        <v>0</v>
      </c>
      <c r="M33" s="315">
        <v>0</v>
      </c>
      <c r="N33" s="316">
        <v>0</v>
      </c>
      <c r="O33" s="315">
        <v>0</v>
      </c>
      <c r="P33" s="316">
        <v>0</v>
      </c>
      <c r="Q33" s="315">
        <v>54</v>
      </c>
      <c r="R33" s="316">
        <v>1733</v>
      </c>
      <c r="S33" s="315">
        <v>0</v>
      </c>
      <c r="T33" s="316">
        <v>0</v>
      </c>
    </row>
    <row r="34" spans="2:22" ht="12.95" hidden="1" customHeight="1" x14ac:dyDescent="0.15">
      <c r="B34" s="332"/>
      <c r="C34" s="313" t="s">
        <v>253</v>
      </c>
      <c r="D34" s="333" t="s">
        <v>254</v>
      </c>
      <c r="E34" s="315">
        <f t="shared" si="2"/>
        <v>66</v>
      </c>
      <c r="F34" s="316">
        <f t="shared" si="1"/>
        <v>219</v>
      </c>
      <c r="G34" s="315">
        <v>52</v>
      </c>
      <c r="H34" s="316">
        <v>103</v>
      </c>
      <c r="I34" s="315">
        <v>8</v>
      </c>
      <c r="J34" s="317">
        <v>53</v>
      </c>
      <c r="K34" s="315">
        <v>0</v>
      </c>
      <c r="L34" s="316">
        <v>0</v>
      </c>
      <c r="M34" s="315">
        <v>0</v>
      </c>
      <c r="N34" s="316">
        <v>0</v>
      </c>
      <c r="O34" s="315">
        <v>0</v>
      </c>
      <c r="P34" s="316">
        <v>0</v>
      </c>
      <c r="Q34" s="315">
        <v>6</v>
      </c>
      <c r="R34" s="316">
        <v>63</v>
      </c>
      <c r="S34" s="315">
        <v>0</v>
      </c>
      <c r="T34" s="316">
        <v>0</v>
      </c>
    </row>
    <row r="35" spans="2:22" ht="12.95" hidden="1" customHeight="1" x14ac:dyDescent="0.15">
      <c r="B35" s="332"/>
      <c r="C35" s="313" t="s">
        <v>255</v>
      </c>
      <c r="D35" s="333" t="s">
        <v>256</v>
      </c>
      <c r="E35" s="315">
        <f t="shared" si="2"/>
        <v>56</v>
      </c>
      <c r="F35" s="316">
        <f t="shared" si="1"/>
        <v>609</v>
      </c>
      <c r="G35" s="315">
        <v>6</v>
      </c>
      <c r="H35" s="316">
        <v>12</v>
      </c>
      <c r="I35" s="315">
        <v>0</v>
      </c>
      <c r="J35" s="317">
        <v>0</v>
      </c>
      <c r="K35" s="315">
        <v>0</v>
      </c>
      <c r="L35" s="316">
        <v>0</v>
      </c>
      <c r="M35" s="315">
        <v>0</v>
      </c>
      <c r="N35" s="316">
        <v>0</v>
      </c>
      <c r="O35" s="315">
        <v>0</v>
      </c>
      <c r="P35" s="316">
        <v>0</v>
      </c>
      <c r="Q35" s="315">
        <v>50</v>
      </c>
      <c r="R35" s="316">
        <v>597</v>
      </c>
      <c r="S35" s="315">
        <v>0</v>
      </c>
      <c r="T35" s="316">
        <v>0</v>
      </c>
    </row>
    <row r="36" spans="2:22" ht="24.75" hidden="1" customHeight="1" x14ac:dyDescent="0.15">
      <c r="B36" s="334"/>
      <c r="C36" s="322" t="s">
        <v>257</v>
      </c>
      <c r="D36" s="335" t="s">
        <v>258</v>
      </c>
      <c r="E36" s="324">
        <f t="shared" si="2"/>
        <v>728</v>
      </c>
      <c r="F36" s="325">
        <f t="shared" si="1"/>
        <v>3257</v>
      </c>
      <c r="G36" s="324">
        <v>409</v>
      </c>
      <c r="H36" s="325">
        <v>832</v>
      </c>
      <c r="I36" s="324">
        <v>162</v>
      </c>
      <c r="J36" s="326">
        <v>1940</v>
      </c>
      <c r="K36" s="324">
        <v>0</v>
      </c>
      <c r="L36" s="325">
        <v>0</v>
      </c>
      <c r="M36" s="324">
        <v>0</v>
      </c>
      <c r="N36" s="325">
        <v>0</v>
      </c>
      <c r="O36" s="324">
        <v>0</v>
      </c>
      <c r="P36" s="325">
        <v>0</v>
      </c>
      <c r="Q36" s="324">
        <v>149</v>
      </c>
      <c r="R36" s="325">
        <v>469</v>
      </c>
      <c r="S36" s="324">
        <v>8</v>
      </c>
      <c r="T36" s="325">
        <v>16</v>
      </c>
      <c r="V36" s="259"/>
    </row>
    <row r="37" spans="2:22" ht="16.5" customHeight="1" x14ac:dyDescent="0.15">
      <c r="B37" s="443" t="s">
        <v>69</v>
      </c>
      <c r="C37" s="444"/>
      <c r="D37" s="445"/>
      <c r="E37" s="336">
        <f t="shared" ref="E37:T37" si="3">SUM(E38:E55)</f>
        <v>4059</v>
      </c>
      <c r="F37" s="337">
        <f t="shared" si="3"/>
        <v>35969</v>
      </c>
      <c r="G37" s="338">
        <f t="shared" si="3"/>
        <v>1852</v>
      </c>
      <c r="H37" s="337">
        <f t="shared" si="3"/>
        <v>5316</v>
      </c>
      <c r="I37" s="338">
        <f t="shared" si="3"/>
        <v>1820</v>
      </c>
      <c r="J37" s="339">
        <f t="shared" si="3"/>
        <v>26225</v>
      </c>
      <c r="K37" s="338">
        <f t="shared" si="3"/>
        <v>13</v>
      </c>
      <c r="L37" s="339">
        <f t="shared" si="3"/>
        <v>75</v>
      </c>
      <c r="M37" s="338">
        <f t="shared" si="3"/>
        <v>5</v>
      </c>
      <c r="N37" s="339">
        <f t="shared" si="3"/>
        <v>11</v>
      </c>
      <c r="O37" s="338">
        <f t="shared" si="3"/>
        <v>9</v>
      </c>
      <c r="P37" s="339">
        <f t="shared" si="3"/>
        <v>256</v>
      </c>
      <c r="Q37" s="338">
        <f t="shared" si="3"/>
        <v>341</v>
      </c>
      <c r="R37" s="339">
        <f t="shared" si="3"/>
        <v>4044</v>
      </c>
      <c r="S37" s="338">
        <f t="shared" si="3"/>
        <v>19</v>
      </c>
      <c r="T37" s="339">
        <f t="shared" si="3"/>
        <v>42</v>
      </c>
    </row>
    <row r="38" spans="2:22" ht="12.95" hidden="1" customHeight="1" x14ac:dyDescent="0.15">
      <c r="B38" s="133"/>
      <c r="C38" s="340" t="s">
        <v>14</v>
      </c>
      <c r="D38" s="341" t="s">
        <v>259</v>
      </c>
      <c r="E38" s="342">
        <v>23</v>
      </c>
      <c r="F38" s="343">
        <v>255</v>
      </c>
      <c r="G38" s="342">
        <v>0</v>
      </c>
      <c r="H38" s="343">
        <v>0</v>
      </c>
      <c r="I38" s="342">
        <v>11</v>
      </c>
      <c r="J38" s="344">
        <v>123</v>
      </c>
      <c r="K38" s="342">
        <v>0</v>
      </c>
      <c r="L38" s="345">
        <v>0</v>
      </c>
      <c r="M38" s="346">
        <v>0</v>
      </c>
      <c r="N38" s="343">
        <v>0</v>
      </c>
      <c r="O38" s="342">
        <v>0</v>
      </c>
      <c r="P38" s="343">
        <v>0</v>
      </c>
      <c r="Q38" s="342">
        <v>11</v>
      </c>
      <c r="R38" s="345">
        <v>125</v>
      </c>
      <c r="S38" s="342">
        <v>1</v>
      </c>
      <c r="T38" s="345">
        <v>7</v>
      </c>
      <c r="V38" s="259"/>
    </row>
    <row r="39" spans="2:22" ht="14.25" hidden="1" customHeight="1" x14ac:dyDescent="0.15">
      <c r="B39" s="133"/>
      <c r="C39" s="347" t="s">
        <v>15</v>
      </c>
      <c r="D39" s="348" t="s">
        <v>94</v>
      </c>
      <c r="E39" s="315">
        <v>9</v>
      </c>
      <c r="F39" s="349">
        <v>71</v>
      </c>
      <c r="G39" s="315">
        <v>0</v>
      </c>
      <c r="H39" s="349">
        <v>0</v>
      </c>
      <c r="I39" s="315">
        <v>7</v>
      </c>
      <c r="J39" s="317">
        <v>59</v>
      </c>
      <c r="K39" s="315">
        <v>0</v>
      </c>
      <c r="L39" s="316">
        <v>0</v>
      </c>
      <c r="M39" s="350">
        <v>0</v>
      </c>
      <c r="N39" s="349">
        <v>0</v>
      </c>
      <c r="O39" s="315">
        <v>0</v>
      </c>
      <c r="P39" s="349">
        <v>0</v>
      </c>
      <c r="Q39" s="315">
        <v>1</v>
      </c>
      <c r="R39" s="316">
        <v>10</v>
      </c>
      <c r="S39" s="315">
        <v>1</v>
      </c>
      <c r="T39" s="316">
        <v>2</v>
      </c>
      <c r="V39" s="259"/>
    </row>
    <row r="40" spans="2:22" ht="12.95" hidden="1" customHeight="1" x14ac:dyDescent="0.15">
      <c r="B40" s="133"/>
      <c r="C40" s="347" t="s">
        <v>237</v>
      </c>
      <c r="D40" s="103" t="s">
        <v>260</v>
      </c>
      <c r="E40" s="315">
        <v>2</v>
      </c>
      <c r="F40" s="349">
        <v>9</v>
      </c>
      <c r="G40" s="315">
        <v>0</v>
      </c>
      <c r="H40" s="349">
        <v>0</v>
      </c>
      <c r="I40" s="315">
        <v>1</v>
      </c>
      <c r="J40" s="317">
        <v>4</v>
      </c>
      <c r="K40" s="315">
        <v>0</v>
      </c>
      <c r="L40" s="316">
        <v>0</v>
      </c>
      <c r="M40" s="350">
        <v>0</v>
      </c>
      <c r="N40" s="349">
        <v>0</v>
      </c>
      <c r="O40" s="315">
        <v>0</v>
      </c>
      <c r="P40" s="349">
        <v>0</v>
      </c>
      <c r="Q40" s="315">
        <v>1</v>
      </c>
      <c r="R40" s="316">
        <v>5</v>
      </c>
      <c r="S40" s="315">
        <v>0</v>
      </c>
      <c r="T40" s="316">
        <v>0</v>
      </c>
      <c r="V40" s="259"/>
    </row>
    <row r="41" spans="2:22" ht="12.95" hidden="1" customHeight="1" x14ac:dyDescent="0.15">
      <c r="B41" s="133"/>
      <c r="C41" s="347" t="s">
        <v>26</v>
      </c>
      <c r="D41" s="348" t="s">
        <v>98</v>
      </c>
      <c r="E41" s="315">
        <v>526</v>
      </c>
      <c r="F41" s="349">
        <v>2935</v>
      </c>
      <c r="G41" s="315">
        <v>215</v>
      </c>
      <c r="H41" s="349">
        <v>542</v>
      </c>
      <c r="I41" s="315">
        <v>310</v>
      </c>
      <c r="J41" s="317">
        <v>2390</v>
      </c>
      <c r="K41" s="315">
        <v>0</v>
      </c>
      <c r="L41" s="316">
        <v>0</v>
      </c>
      <c r="M41" s="350">
        <v>1</v>
      </c>
      <c r="N41" s="349">
        <v>3</v>
      </c>
      <c r="O41" s="315">
        <v>0</v>
      </c>
      <c r="P41" s="349">
        <v>0</v>
      </c>
      <c r="Q41" s="315">
        <v>0</v>
      </c>
      <c r="R41" s="316">
        <v>0</v>
      </c>
      <c r="S41" s="315">
        <v>0</v>
      </c>
      <c r="T41" s="316">
        <v>0</v>
      </c>
      <c r="V41" s="259"/>
    </row>
    <row r="42" spans="2:22" ht="12.95" hidden="1" customHeight="1" x14ac:dyDescent="0.15">
      <c r="B42" s="133"/>
      <c r="C42" s="351" t="s">
        <v>16</v>
      </c>
      <c r="D42" s="348" t="s">
        <v>52</v>
      </c>
      <c r="E42" s="315">
        <v>751</v>
      </c>
      <c r="F42" s="349">
        <v>12213</v>
      </c>
      <c r="G42" s="315">
        <v>283</v>
      </c>
      <c r="H42" s="349">
        <v>774</v>
      </c>
      <c r="I42" s="315">
        <v>452</v>
      </c>
      <c r="J42" s="317">
        <v>11182</v>
      </c>
      <c r="K42" s="315">
        <v>3</v>
      </c>
      <c r="L42" s="316">
        <v>12</v>
      </c>
      <c r="M42" s="350">
        <v>0</v>
      </c>
      <c r="N42" s="349">
        <v>0</v>
      </c>
      <c r="O42" s="315">
        <v>0</v>
      </c>
      <c r="P42" s="349">
        <v>0</v>
      </c>
      <c r="Q42" s="315">
        <v>11</v>
      </c>
      <c r="R42" s="316">
        <v>237</v>
      </c>
      <c r="S42" s="315">
        <v>2</v>
      </c>
      <c r="T42" s="316">
        <v>8</v>
      </c>
      <c r="V42" s="331"/>
    </row>
    <row r="43" spans="2:22" ht="12.95" hidden="1" customHeight="1" x14ac:dyDescent="0.15">
      <c r="B43" s="133"/>
      <c r="C43" s="347" t="s">
        <v>241</v>
      </c>
      <c r="D43" s="352" t="s">
        <v>232</v>
      </c>
      <c r="E43" s="315">
        <v>4</v>
      </c>
      <c r="F43" s="349">
        <v>106</v>
      </c>
      <c r="G43" s="315">
        <v>0</v>
      </c>
      <c r="H43" s="349">
        <v>0</v>
      </c>
      <c r="I43" s="315">
        <v>3</v>
      </c>
      <c r="J43" s="317">
        <v>93</v>
      </c>
      <c r="K43" s="315">
        <v>0</v>
      </c>
      <c r="L43" s="316">
        <v>0</v>
      </c>
      <c r="M43" s="350">
        <v>0</v>
      </c>
      <c r="N43" s="349">
        <v>0</v>
      </c>
      <c r="O43" s="315">
        <v>0</v>
      </c>
      <c r="P43" s="349">
        <v>0</v>
      </c>
      <c r="Q43" s="315">
        <v>1</v>
      </c>
      <c r="R43" s="316">
        <v>13</v>
      </c>
      <c r="S43" s="315">
        <v>0</v>
      </c>
      <c r="T43" s="316">
        <v>0</v>
      </c>
    </row>
    <row r="44" spans="2:22" ht="12.95" hidden="1" customHeight="1" x14ac:dyDescent="0.15">
      <c r="B44" s="133"/>
      <c r="C44" s="347" t="s">
        <v>17</v>
      </c>
      <c r="D44" s="348" t="s">
        <v>35</v>
      </c>
      <c r="E44" s="315">
        <v>38</v>
      </c>
      <c r="F44" s="349">
        <v>874</v>
      </c>
      <c r="G44" s="315">
        <v>3</v>
      </c>
      <c r="H44" s="349">
        <v>10</v>
      </c>
      <c r="I44" s="315">
        <v>34</v>
      </c>
      <c r="J44" s="317">
        <v>863</v>
      </c>
      <c r="K44" s="315">
        <v>0</v>
      </c>
      <c r="L44" s="316">
        <v>0</v>
      </c>
      <c r="M44" s="350">
        <v>1</v>
      </c>
      <c r="N44" s="349">
        <v>1</v>
      </c>
      <c r="O44" s="315">
        <v>0</v>
      </c>
      <c r="P44" s="349">
        <v>0</v>
      </c>
      <c r="Q44" s="315">
        <v>0</v>
      </c>
      <c r="R44" s="316">
        <v>0</v>
      </c>
      <c r="S44" s="315">
        <v>0</v>
      </c>
      <c r="T44" s="316">
        <v>0</v>
      </c>
    </row>
    <row r="45" spans="2:22" ht="12.95" hidden="1" customHeight="1" x14ac:dyDescent="0.15">
      <c r="B45" s="133"/>
      <c r="C45" s="347" t="s">
        <v>18</v>
      </c>
      <c r="D45" s="353" t="s">
        <v>261</v>
      </c>
      <c r="E45" s="315">
        <v>120</v>
      </c>
      <c r="F45" s="349">
        <v>1882</v>
      </c>
      <c r="G45" s="315">
        <v>17</v>
      </c>
      <c r="H45" s="349">
        <v>26</v>
      </c>
      <c r="I45" s="315">
        <v>101</v>
      </c>
      <c r="J45" s="317">
        <v>1846</v>
      </c>
      <c r="K45" s="315">
        <v>1</v>
      </c>
      <c r="L45" s="316">
        <v>8</v>
      </c>
      <c r="M45" s="350">
        <v>0</v>
      </c>
      <c r="N45" s="349">
        <v>0</v>
      </c>
      <c r="O45" s="315">
        <v>0</v>
      </c>
      <c r="P45" s="349">
        <v>0</v>
      </c>
      <c r="Q45" s="315">
        <v>0</v>
      </c>
      <c r="R45" s="316">
        <v>0</v>
      </c>
      <c r="S45" s="315">
        <v>1</v>
      </c>
      <c r="T45" s="316">
        <v>2</v>
      </c>
    </row>
    <row r="46" spans="2:22" ht="12.95" hidden="1" customHeight="1" x14ac:dyDescent="0.15">
      <c r="B46" s="133"/>
      <c r="C46" s="347" t="s">
        <v>19</v>
      </c>
      <c r="D46" s="354" t="s">
        <v>262</v>
      </c>
      <c r="E46" s="315">
        <v>1059</v>
      </c>
      <c r="F46" s="349">
        <v>7184</v>
      </c>
      <c r="G46" s="315">
        <v>532</v>
      </c>
      <c r="H46" s="349">
        <v>1709</v>
      </c>
      <c r="I46" s="315">
        <v>488</v>
      </c>
      <c r="J46" s="317">
        <v>5132</v>
      </c>
      <c r="K46" s="315">
        <v>7</v>
      </c>
      <c r="L46" s="316">
        <v>53</v>
      </c>
      <c r="M46" s="350">
        <v>1</v>
      </c>
      <c r="N46" s="349">
        <v>2</v>
      </c>
      <c r="O46" s="315">
        <v>0</v>
      </c>
      <c r="P46" s="349">
        <v>0</v>
      </c>
      <c r="Q46" s="315">
        <v>29</v>
      </c>
      <c r="R46" s="316">
        <v>286</v>
      </c>
      <c r="S46" s="315">
        <v>2</v>
      </c>
      <c r="T46" s="316">
        <v>2</v>
      </c>
    </row>
    <row r="47" spans="2:22" ht="12.95" hidden="1" customHeight="1" x14ac:dyDescent="0.15">
      <c r="B47" s="133"/>
      <c r="C47" s="347" t="s">
        <v>246</v>
      </c>
      <c r="D47" s="353" t="s">
        <v>132</v>
      </c>
      <c r="E47" s="315">
        <v>51</v>
      </c>
      <c r="F47" s="349">
        <v>753</v>
      </c>
      <c r="G47" s="315">
        <v>11</v>
      </c>
      <c r="H47" s="349">
        <v>20</v>
      </c>
      <c r="I47" s="315">
        <v>20</v>
      </c>
      <c r="J47" s="317">
        <v>354</v>
      </c>
      <c r="K47" s="315">
        <v>0</v>
      </c>
      <c r="L47" s="316">
        <v>0</v>
      </c>
      <c r="M47" s="350">
        <v>0</v>
      </c>
      <c r="N47" s="349">
        <v>0</v>
      </c>
      <c r="O47" s="315">
        <v>9</v>
      </c>
      <c r="P47" s="349">
        <v>256</v>
      </c>
      <c r="Q47" s="315">
        <v>11</v>
      </c>
      <c r="R47" s="316">
        <v>123</v>
      </c>
      <c r="S47" s="315">
        <v>0</v>
      </c>
      <c r="T47" s="316">
        <v>0</v>
      </c>
    </row>
    <row r="48" spans="2:22" ht="12.95" hidden="1" customHeight="1" x14ac:dyDescent="0.15">
      <c r="B48" s="133"/>
      <c r="C48" s="347" t="s">
        <v>20</v>
      </c>
      <c r="D48" s="352" t="s">
        <v>263</v>
      </c>
      <c r="E48" s="315">
        <v>81</v>
      </c>
      <c r="F48" s="349">
        <v>297</v>
      </c>
      <c r="G48" s="315">
        <v>34</v>
      </c>
      <c r="H48" s="349">
        <v>55</v>
      </c>
      <c r="I48" s="315">
        <v>42</v>
      </c>
      <c r="J48" s="317">
        <v>232</v>
      </c>
      <c r="K48" s="315">
        <v>2</v>
      </c>
      <c r="L48" s="316">
        <v>2</v>
      </c>
      <c r="M48" s="350">
        <v>0</v>
      </c>
      <c r="N48" s="349">
        <v>0</v>
      </c>
      <c r="O48" s="315">
        <v>0</v>
      </c>
      <c r="P48" s="349">
        <v>0</v>
      </c>
      <c r="Q48" s="315">
        <v>3</v>
      </c>
      <c r="R48" s="316">
        <v>8</v>
      </c>
      <c r="S48" s="315">
        <v>0</v>
      </c>
      <c r="T48" s="316">
        <v>0</v>
      </c>
    </row>
    <row r="49" spans="2:20" ht="12.95" hidden="1" customHeight="1" x14ac:dyDescent="0.15">
      <c r="B49" s="133"/>
      <c r="C49" s="347" t="s">
        <v>21</v>
      </c>
      <c r="D49" s="352" t="s">
        <v>264</v>
      </c>
      <c r="E49" s="315">
        <v>107</v>
      </c>
      <c r="F49" s="349">
        <v>583</v>
      </c>
      <c r="G49" s="315">
        <v>56</v>
      </c>
      <c r="H49" s="349">
        <v>125</v>
      </c>
      <c r="I49" s="315">
        <v>47</v>
      </c>
      <c r="J49" s="317">
        <v>408</v>
      </c>
      <c r="K49" s="315">
        <v>0</v>
      </c>
      <c r="L49" s="316">
        <v>0</v>
      </c>
      <c r="M49" s="350">
        <v>2</v>
      </c>
      <c r="N49" s="349">
        <v>5</v>
      </c>
      <c r="O49" s="315">
        <v>0</v>
      </c>
      <c r="P49" s="349">
        <v>0</v>
      </c>
      <c r="Q49" s="315">
        <v>2</v>
      </c>
      <c r="R49" s="316">
        <v>45</v>
      </c>
      <c r="S49" s="315">
        <v>0</v>
      </c>
      <c r="T49" s="316">
        <v>0</v>
      </c>
    </row>
    <row r="50" spans="2:20" ht="12.95" hidden="1" customHeight="1" x14ac:dyDescent="0.15">
      <c r="B50" s="136"/>
      <c r="C50" s="347" t="s">
        <v>22</v>
      </c>
      <c r="D50" s="352" t="s">
        <v>265</v>
      </c>
      <c r="E50" s="315">
        <v>381</v>
      </c>
      <c r="F50" s="349">
        <v>2651</v>
      </c>
      <c r="G50" s="315">
        <v>246</v>
      </c>
      <c r="H50" s="349">
        <v>936</v>
      </c>
      <c r="I50" s="315">
        <v>130</v>
      </c>
      <c r="J50" s="317">
        <v>1576</v>
      </c>
      <c r="K50" s="315">
        <v>0</v>
      </c>
      <c r="L50" s="316">
        <v>0</v>
      </c>
      <c r="M50" s="350">
        <v>0</v>
      </c>
      <c r="N50" s="349">
        <v>0</v>
      </c>
      <c r="O50" s="315">
        <v>0</v>
      </c>
      <c r="P50" s="349">
        <v>0</v>
      </c>
      <c r="Q50" s="315">
        <v>5</v>
      </c>
      <c r="R50" s="316">
        <v>139</v>
      </c>
      <c r="S50" s="315">
        <v>0</v>
      </c>
      <c r="T50" s="316">
        <v>0</v>
      </c>
    </row>
    <row r="51" spans="2:20" ht="12.95" hidden="1" customHeight="1" x14ac:dyDescent="0.15">
      <c r="B51" s="136"/>
      <c r="C51" s="347" t="s">
        <v>251</v>
      </c>
      <c r="D51" s="352" t="s">
        <v>266</v>
      </c>
      <c r="E51" s="315">
        <v>360</v>
      </c>
      <c r="F51" s="349">
        <v>1370</v>
      </c>
      <c r="G51" s="315">
        <v>278</v>
      </c>
      <c r="H51" s="349">
        <v>529</v>
      </c>
      <c r="I51" s="315">
        <v>77</v>
      </c>
      <c r="J51" s="317">
        <v>803</v>
      </c>
      <c r="K51" s="315">
        <v>0</v>
      </c>
      <c r="L51" s="316">
        <v>0</v>
      </c>
      <c r="M51" s="350">
        <v>0</v>
      </c>
      <c r="N51" s="349">
        <v>0</v>
      </c>
      <c r="O51" s="315">
        <v>0</v>
      </c>
      <c r="P51" s="349">
        <v>0</v>
      </c>
      <c r="Q51" s="315">
        <v>4</v>
      </c>
      <c r="R51" s="316">
        <v>33</v>
      </c>
      <c r="S51" s="315">
        <v>1</v>
      </c>
      <c r="T51" s="316">
        <v>5</v>
      </c>
    </row>
    <row r="52" spans="2:20" ht="12.95" hidden="1" customHeight="1" x14ac:dyDescent="0.15">
      <c r="B52" s="136"/>
      <c r="C52" s="347" t="s">
        <v>253</v>
      </c>
      <c r="D52" s="355" t="s">
        <v>254</v>
      </c>
      <c r="E52" s="315">
        <v>67</v>
      </c>
      <c r="F52" s="349">
        <v>235</v>
      </c>
      <c r="G52" s="315">
        <v>52</v>
      </c>
      <c r="H52" s="349">
        <v>125</v>
      </c>
      <c r="I52" s="315">
        <v>7</v>
      </c>
      <c r="J52" s="317">
        <v>36</v>
      </c>
      <c r="K52" s="315">
        <v>0</v>
      </c>
      <c r="L52" s="316">
        <v>0</v>
      </c>
      <c r="M52" s="350">
        <v>0</v>
      </c>
      <c r="N52" s="349">
        <v>0</v>
      </c>
      <c r="O52" s="315">
        <v>0</v>
      </c>
      <c r="P52" s="349">
        <v>0</v>
      </c>
      <c r="Q52" s="315">
        <v>8</v>
      </c>
      <c r="R52" s="316">
        <v>74</v>
      </c>
      <c r="S52" s="315">
        <v>0</v>
      </c>
      <c r="T52" s="316">
        <v>0</v>
      </c>
    </row>
    <row r="53" spans="2:20" ht="12.95" hidden="1" customHeight="1" x14ac:dyDescent="0.15">
      <c r="B53" s="136"/>
      <c r="C53" s="347" t="s">
        <v>45</v>
      </c>
      <c r="D53" s="348" t="s">
        <v>267</v>
      </c>
      <c r="E53" s="315">
        <v>149</v>
      </c>
      <c r="F53" s="349">
        <v>2574</v>
      </c>
      <c r="G53" s="315">
        <v>75</v>
      </c>
      <c r="H53" s="349">
        <v>361</v>
      </c>
      <c r="I53" s="315">
        <v>6</v>
      </c>
      <c r="J53" s="317">
        <v>76</v>
      </c>
      <c r="K53" s="315">
        <v>0</v>
      </c>
      <c r="L53" s="316">
        <v>0</v>
      </c>
      <c r="M53" s="350">
        <v>0</v>
      </c>
      <c r="N53" s="349">
        <v>0</v>
      </c>
      <c r="O53" s="315">
        <v>0</v>
      </c>
      <c r="P53" s="349">
        <v>0</v>
      </c>
      <c r="Q53" s="315">
        <v>68</v>
      </c>
      <c r="R53" s="316">
        <v>2137</v>
      </c>
      <c r="S53" s="315">
        <v>0</v>
      </c>
      <c r="T53" s="316">
        <v>0</v>
      </c>
    </row>
    <row r="54" spans="2:20" ht="12.95" hidden="1" customHeight="1" x14ac:dyDescent="0.15">
      <c r="B54" s="136"/>
      <c r="C54" s="347" t="s">
        <v>46</v>
      </c>
      <c r="D54" s="355" t="s">
        <v>256</v>
      </c>
      <c r="E54" s="315">
        <v>45</v>
      </c>
      <c r="F54" s="349">
        <v>471</v>
      </c>
      <c r="G54" s="315">
        <v>6</v>
      </c>
      <c r="H54" s="349">
        <v>16</v>
      </c>
      <c r="I54" s="315">
        <v>17</v>
      </c>
      <c r="J54" s="317">
        <v>116</v>
      </c>
      <c r="K54" s="315">
        <v>0</v>
      </c>
      <c r="L54" s="316">
        <v>0</v>
      </c>
      <c r="M54" s="350">
        <v>0</v>
      </c>
      <c r="N54" s="349">
        <v>0</v>
      </c>
      <c r="O54" s="315">
        <v>0</v>
      </c>
      <c r="P54" s="349">
        <v>0</v>
      </c>
      <c r="Q54" s="315">
        <v>22</v>
      </c>
      <c r="R54" s="316">
        <v>339</v>
      </c>
      <c r="S54" s="315">
        <v>0</v>
      </c>
      <c r="T54" s="316">
        <v>0</v>
      </c>
    </row>
    <row r="55" spans="2:20" ht="16.5" hidden="1" x14ac:dyDescent="0.15">
      <c r="B55" s="138"/>
      <c r="C55" s="356" t="s">
        <v>195</v>
      </c>
      <c r="D55" s="357" t="s">
        <v>258</v>
      </c>
      <c r="E55" s="324">
        <v>286</v>
      </c>
      <c r="F55" s="358">
        <v>1506</v>
      </c>
      <c r="G55" s="324">
        <v>44</v>
      </c>
      <c r="H55" s="358">
        <v>88</v>
      </c>
      <c r="I55" s="324">
        <v>67</v>
      </c>
      <c r="J55" s="326">
        <v>932</v>
      </c>
      <c r="K55" s="324">
        <v>0</v>
      </c>
      <c r="L55" s="325">
        <v>0</v>
      </c>
      <c r="M55" s="359">
        <v>0</v>
      </c>
      <c r="N55" s="358">
        <v>0</v>
      </c>
      <c r="O55" s="324">
        <v>0</v>
      </c>
      <c r="P55" s="358">
        <v>0</v>
      </c>
      <c r="Q55" s="324">
        <v>164</v>
      </c>
      <c r="R55" s="325">
        <v>470</v>
      </c>
      <c r="S55" s="324">
        <v>11</v>
      </c>
      <c r="T55" s="325">
        <v>16</v>
      </c>
    </row>
    <row r="56" spans="2:20" ht="7.5" customHeight="1" x14ac:dyDescent="0.15">
      <c r="C56" s="360"/>
      <c r="D56" s="361"/>
      <c r="E56" s="362"/>
      <c r="F56" s="363"/>
      <c r="G56" s="362"/>
      <c r="H56" s="363"/>
      <c r="I56" s="362"/>
      <c r="J56" s="362"/>
      <c r="K56" s="363"/>
      <c r="L56" s="363"/>
      <c r="M56" s="362"/>
      <c r="N56" s="363"/>
      <c r="O56" s="364"/>
      <c r="P56" s="364"/>
      <c r="Q56" s="364"/>
      <c r="R56" s="364"/>
      <c r="S56" s="364"/>
      <c r="T56" s="364"/>
    </row>
    <row r="57" spans="2:20" ht="13.5" customHeight="1" x14ac:dyDescent="0.15">
      <c r="B57" s="446" t="s">
        <v>268</v>
      </c>
      <c r="C57" s="447"/>
      <c r="D57" s="448"/>
      <c r="E57" s="452" t="s">
        <v>3</v>
      </c>
      <c r="F57" s="453"/>
      <c r="G57" s="454" t="s">
        <v>269</v>
      </c>
      <c r="H57" s="455"/>
      <c r="I57" s="456" t="s">
        <v>270</v>
      </c>
      <c r="J57" s="457"/>
      <c r="K57" s="459" t="s">
        <v>271</v>
      </c>
      <c r="L57" s="460"/>
      <c r="M57" s="459" t="s">
        <v>231</v>
      </c>
      <c r="N57" s="460"/>
      <c r="O57" s="461"/>
      <c r="P57" s="461"/>
      <c r="Q57" s="462"/>
      <c r="R57" s="462"/>
      <c r="S57" s="462"/>
      <c r="T57" s="462"/>
    </row>
    <row r="58" spans="2:20" ht="13.5" customHeight="1" x14ac:dyDescent="0.15">
      <c r="B58" s="449"/>
      <c r="C58" s="450"/>
      <c r="D58" s="451"/>
      <c r="E58" s="81" t="s">
        <v>0</v>
      </c>
      <c r="F58" s="75" t="s">
        <v>85</v>
      </c>
      <c r="G58" s="81" t="s">
        <v>0</v>
      </c>
      <c r="H58" s="75" t="s">
        <v>85</v>
      </c>
      <c r="I58" s="76" t="s">
        <v>86</v>
      </c>
      <c r="J58" s="302" t="s">
        <v>87</v>
      </c>
      <c r="K58" s="79" t="s">
        <v>0</v>
      </c>
      <c r="L58" s="80" t="s">
        <v>85</v>
      </c>
      <c r="M58" s="79" t="s">
        <v>0</v>
      </c>
      <c r="N58" s="80" t="s">
        <v>85</v>
      </c>
      <c r="O58" s="365"/>
      <c r="P58" s="366"/>
      <c r="Q58" s="365"/>
      <c r="R58" s="366"/>
      <c r="S58" s="365"/>
      <c r="T58" s="366"/>
    </row>
    <row r="59" spans="2:20" ht="16.5" customHeight="1" x14ac:dyDescent="0.15">
      <c r="B59" s="443" t="s">
        <v>70</v>
      </c>
      <c r="C59" s="444"/>
      <c r="D59" s="445"/>
      <c r="E59" s="327">
        <f t="shared" ref="E59:N59" si="4">SUM(E83:E100)</f>
        <v>6904</v>
      </c>
      <c r="F59" s="367">
        <f t="shared" si="4"/>
        <v>63076</v>
      </c>
      <c r="G59" s="304">
        <f t="shared" si="4"/>
        <v>2973</v>
      </c>
      <c r="H59" s="367">
        <f t="shared" si="4"/>
        <v>8176</v>
      </c>
      <c r="I59" s="304">
        <f>SUM(I83:I127)</f>
        <v>8990</v>
      </c>
      <c r="J59" s="306">
        <f>SUM(J83:J127)</f>
        <v>125044</v>
      </c>
      <c r="K59" s="304">
        <f>SUM(K83:K127)</f>
        <v>7446</v>
      </c>
      <c r="L59" s="306">
        <f>SUM(L83:L127)</f>
        <v>105290</v>
      </c>
      <c r="M59" s="304">
        <f t="shared" si="4"/>
        <v>14</v>
      </c>
      <c r="N59" s="306">
        <f t="shared" si="4"/>
        <v>80</v>
      </c>
      <c r="O59" s="368"/>
      <c r="P59" s="368"/>
      <c r="Q59" s="368"/>
      <c r="R59" s="368"/>
      <c r="S59" s="368"/>
      <c r="T59" s="368"/>
    </row>
    <row r="60" spans="2:20" ht="7.5" customHeight="1" x14ac:dyDescent="0.15">
      <c r="B60" s="369"/>
      <c r="C60" s="172"/>
      <c r="D60" s="172"/>
      <c r="E60" s="370"/>
      <c r="F60" s="371"/>
      <c r="G60" s="370"/>
      <c r="H60" s="371"/>
      <c r="I60" s="370"/>
      <c r="J60" s="371"/>
      <c r="K60" s="371"/>
      <c r="L60" s="370"/>
      <c r="M60" s="371"/>
      <c r="N60" s="368"/>
      <c r="O60" s="368"/>
      <c r="P60" s="368"/>
      <c r="Q60" s="368"/>
      <c r="R60" s="368"/>
      <c r="S60" s="368"/>
      <c r="T60" s="368"/>
    </row>
    <row r="61" spans="2:20" ht="12" customHeight="1" x14ac:dyDescent="0.15">
      <c r="B61" s="463" t="s">
        <v>78</v>
      </c>
      <c r="C61" s="464"/>
      <c r="D61" s="465"/>
      <c r="E61" s="472" t="s">
        <v>272</v>
      </c>
      <c r="F61" s="473"/>
      <c r="G61" s="472" t="s">
        <v>273</v>
      </c>
      <c r="H61" s="473"/>
      <c r="I61" s="472" t="s">
        <v>274</v>
      </c>
      <c r="J61" s="476"/>
      <c r="K61" s="372"/>
      <c r="L61" s="373"/>
      <c r="M61" s="364"/>
      <c r="N61" s="364"/>
      <c r="O61" s="364"/>
      <c r="P61" s="364"/>
      <c r="Q61" s="364"/>
      <c r="R61" s="364"/>
      <c r="S61" s="364"/>
      <c r="T61" s="364"/>
    </row>
    <row r="62" spans="2:20" ht="12" customHeight="1" x14ac:dyDescent="0.15">
      <c r="B62" s="466"/>
      <c r="C62" s="467"/>
      <c r="D62" s="468"/>
      <c r="E62" s="474"/>
      <c r="F62" s="475"/>
      <c r="G62" s="474"/>
      <c r="H62" s="475"/>
      <c r="I62" s="474"/>
      <c r="J62" s="477"/>
      <c r="K62" s="478" t="s">
        <v>275</v>
      </c>
      <c r="L62" s="479"/>
      <c r="M62" s="364"/>
      <c r="N62" s="364"/>
      <c r="O62" s="364"/>
      <c r="P62" s="364"/>
      <c r="Q62" s="364"/>
      <c r="R62" s="364"/>
      <c r="S62" s="364"/>
      <c r="T62" s="364"/>
    </row>
    <row r="63" spans="2:20" ht="13.5" customHeight="1" x14ac:dyDescent="0.15">
      <c r="B63" s="469"/>
      <c r="C63" s="470"/>
      <c r="D63" s="471"/>
      <c r="E63" s="81" t="s">
        <v>0</v>
      </c>
      <c r="F63" s="75" t="s">
        <v>85</v>
      </c>
      <c r="G63" s="81" t="s">
        <v>0</v>
      </c>
      <c r="H63" s="75" t="s">
        <v>85</v>
      </c>
      <c r="I63" s="76" t="s">
        <v>86</v>
      </c>
      <c r="J63" s="302" t="s">
        <v>87</v>
      </c>
      <c r="K63" s="79" t="s">
        <v>0</v>
      </c>
      <c r="L63" s="80" t="s">
        <v>85</v>
      </c>
      <c r="M63" s="364"/>
      <c r="N63" s="364"/>
      <c r="O63" s="364"/>
      <c r="P63" s="364"/>
      <c r="Q63" s="364"/>
      <c r="R63" s="364"/>
      <c r="S63" s="364"/>
      <c r="T63" s="364"/>
    </row>
    <row r="64" spans="2:20" ht="16.5" customHeight="1" x14ac:dyDescent="0.15">
      <c r="B64" s="443" t="s">
        <v>163</v>
      </c>
      <c r="C64" s="444"/>
      <c r="D64" s="445"/>
      <c r="E64" s="367">
        <f>SUM(E65:E82)</f>
        <v>4068</v>
      </c>
      <c r="F64" s="367">
        <f t="shared" ref="F64:L64" si="5">SUM(F65:F82)</f>
        <v>36965</v>
      </c>
      <c r="G64" s="304">
        <f t="shared" si="5"/>
        <v>1681</v>
      </c>
      <c r="H64" s="367">
        <f t="shared" si="5"/>
        <v>4686</v>
      </c>
      <c r="I64" s="304">
        <f t="shared" si="5"/>
        <v>2219</v>
      </c>
      <c r="J64" s="306">
        <f t="shared" si="5"/>
        <v>29933</v>
      </c>
      <c r="K64" s="304">
        <f t="shared" si="5"/>
        <v>1850</v>
      </c>
      <c r="L64" s="306">
        <f t="shared" si="5"/>
        <v>25642</v>
      </c>
      <c r="M64" s="368"/>
      <c r="N64" s="368"/>
      <c r="O64" s="368"/>
      <c r="P64" s="368"/>
      <c r="Q64" s="368"/>
      <c r="R64" s="368"/>
      <c r="S64" s="368"/>
      <c r="T64" s="368"/>
    </row>
    <row r="65" spans="2:20" ht="15" hidden="1" customHeight="1" x14ac:dyDescent="0.15">
      <c r="B65" s="133"/>
      <c r="C65" s="340" t="s">
        <v>14</v>
      </c>
      <c r="D65" s="341" t="s">
        <v>259</v>
      </c>
      <c r="E65" s="310">
        <v>28</v>
      </c>
      <c r="F65" s="374">
        <v>186</v>
      </c>
      <c r="G65" s="310">
        <v>0</v>
      </c>
      <c r="H65" s="374">
        <v>0</v>
      </c>
      <c r="I65" s="310">
        <v>28</v>
      </c>
      <c r="J65" s="312">
        <v>186</v>
      </c>
      <c r="K65" s="310">
        <v>14</v>
      </c>
      <c r="L65" s="311">
        <v>104</v>
      </c>
      <c r="M65" s="364"/>
      <c r="N65" s="364"/>
      <c r="O65" s="364"/>
      <c r="P65" s="364"/>
      <c r="Q65" s="364"/>
      <c r="R65" s="364"/>
      <c r="S65" s="364"/>
      <c r="T65" s="364"/>
    </row>
    <row r="66" spans="2:20" ht="15" hidden="1" customHeight="1" x14ac:dyDescent="0.15">
      <c r="B66" s="133"/>
      <c r="C66" s="347" t="s">
        <v>15</v>
      </c>
      <c r="D66" s="348" t="s">
        <v>94</v>
      </c>
      <c r="E66" s="315">
        <v>8</v>
      </c>
      <c r="F66" s="349">
        <v>56</v>
      </c>
      <c r="G66" s="315">
        <v>0</v>
      </c>
      <c r="H66" s="349">
        <v>0</v>
      </c>
      <c r="I66" s="315">
        <v>8</v>
      </c>
      <c r="J66" s="317">
        <v>56</v>
      </c>
      <c r="K66" s="315">
        <v>7</v>
      </c>
      <c r="L66" s="316">
        <v>55</v>
      </c>
      <c r="M66" s="364"/>
      <c r="N66" s="364"/>
      <c r="O66" s="364"/>
      <c r="P66" s="364"/>
      <c r="Q66" s="364"/>
      <c r="R66" s="364"/>
      <c r="S66" s="364"/>
      <c r="T66" s="364"/>
    </row>
    <row r="67" spans="2:20" ht="15" hidden="1" customHeight="1" x14ac:dyDescent="0.15">
      <c r="B67" s="133"/>
      <c r="C67" s="347" t="s">
        <v>237</v>
      </c>
      <c r="D67" s="103" t="s">
        <v>260</v>
      </c>
      <c r="E67" s="315">
        <v>0</v>
      </c>
      <c r="F67" s="349">
        <v>0</v>
      </c>
      <c r="G67" s="315">
        <v>0</v>
      </c>
      <c r="H67" s="349">
        <v>0</v>
      </c>
      <c r="I67" s="315">
        <v>0</v>
      </c>
      <c r="J67" s="317">
        <v>0</v>
      </c>
      <c r="K67" s="315">
        <v>0</v>
      </c>
      <c r="L67" s="316">
        <v>0</v>
      </c>
      <c r="M67" s="364"/>
      <c r="N67" s="364"/>
      <c r="O67" s="364"/>
      <c r="P67" s="364"/>
      <c r="Q67" s="364"/>
      <c r="R67" s="364"/>
      <c r="S67" s="364"/>
      <c r="T67" s="364"/>
    </row>
    <row r="68" spans="2:20" ht="15" hidden="1" customHeight="1" x14ac:dyDescent="0.15">
      <c r="B68" s="133"/>
      <c r="C68" s="347" t="s">
        <v>26</v>
      </c>
      <c r="D68" s="348" t="s">
        <v>98</v>
      </c>
      <c r="E68" s="315">
        <v>478</v>
      </c>
      <c r="F68" s="349">
        <v>2655</v>
      </c>
      <c r="G68" s="315">
        <v>203</v>
      </c>
      <c r="H68" s="349">
        <v>479</v>
      </c>
      <c r="I68" s="315">
        <v>275</v>
      </c>
      <c r="J68" s="317">
        <v>2176</v>
      </c>
      <c r="K68" s="315">
        <v>275</v>
      </c>
      <c r="L68" s="316">
        <v>2176</v>
      </c>
      <c r="M68" s="364"/>
      <c r="N68" s="364"/>
      <c r="O68" s="364"/>
      <c r="P68" s="364"/>
      <c r="Q68" s="364"/>
      <c r="R68" s="364"/>
      <c r="S68" s="364"/>
      <c r="T68" s="364"/>
    </row>
    <row r="69" spans="2:20" ht="15" hidden="1" customHeight="1" x14ac:dyDescent="0.15">
      <c r="B69" s="133"/>
      <c r="C69" s="351" t="s">
        <v>16</v>
      </c>
      <c r="D69" s="348" t="s">
        <v>52</v>
      </c>
      <c r="E69" s="315">
        <v>693</v>
      </c>
      <c r="F69" s="349">
        <v>10816</v>
      </c>
      <c r="G69" s="315">
        <v>215</v>
      </c>
      <c r="H69" s="349">
        <v>568</v>
      </c>
      <c r="I69" s="315">
        <v>478</v>
      </c>
      <c r="J69" s="317">
        <v>10248</v>
      </c>
      <c r="K69" s="315">
        <v>467</v>
      </c>
      <c r="L69" s="316">
        <v>10067</v>
      </c>
      <c r="M69" s="364"/>
      <c r="N69" s="364"/>
      <c r="O69" s="364"/>
      <c r="P69" s="364"/>
      <c r="Q69" s="364"/>
      <c r="R69" s="364"/>
      <c r="S69" s="364"/>
      <c r="T69" s="364"/>
    </row>
    <row r="70" spans="2:20" ht="15" hidden="1" customHeight="1" x14ac:dyDescent="0.15">
      <c r="B70" s="133"/>
      <c r="C70" s="347" t="s">
        <v>241</v>
      </c>
      <c r="D70" s="352" t="s">
        <v>232</v>
      </c>
      <c r="E70" s="315">
        <v>13</v>
      </c>
      <c r="F70" s="349">
        <v>188</v>
      </c>
      <c r="G70" s="315">
        <v>0</v>
      </c>
      <c r="H70" s="349">
        <v>0</v>
      </c>
      <c r="I70" s="315">
        <v>9</v>
      </c>
      <c r="J70" s="317">
        <v>166</v>
      </c>
      <c r="K70" s="315">
        <v>7</v>
      </c>
      <c r="L70" s="316">
        <v>144</v>
      </c>
      <c r="M70" s="364"/>
      <c r="N70" s="364"/>
      <c r="O70" s="364"/>
      <c r="P70" s="364"/>
      <c r="Q70" s="364"/>
      <c r="R70" s="364"/>
      <c r="S70" s="364"/>
      <c r="T70" s="364"/>
    </row>
    <row r="71" spans="2:20" ht="15" hidden="1" customHeight="1" x14ac:dyDescent="0.15">
      <c r="B71" s="133"/>
      <c r="C71" s="347" t="s">
        <v>17</v>
      </c>
      <c r="D71" s="348" t="s">
        <v>35</v>
      </c>
      <c r="E71" s="315">
        <v>32</v>
      </c>
      <c r="F71" s="349">
        <v>829</v>
      </c>
      <c r="G71" s="315">
        <v>4</v>
      </c>
      <c r="H71" s="349">
        <v>12</v>
      </c>
      <c r="I71" s="315">
        <v>28</v>
      </c>
      <c r="J71" s="317">
        <v>817</v>
      </c>
      <c r="K71" s="315">
        <v>28</v>
      </c>
      <c r="L71" s="316">
        <v>817</v>
      </c>
      <c r="M71" s="364"/>
      <c r="N71" s="364"/>
      <c r="O71" s="364"/>
      <c r="P71" s="364"/>
      <c r="Q71" s="364"/>
      <c r="R71" s="364"/>
      <c r="S71" s="364"/>
      <c r="T71" s="364"/>
    </row>
    <row r="72" spans="2:20" ht="15" hidden="1" customHeight="1" x14ac:dyDescent="0.15">
      <c r="B72" s="133"/>
      <c r="C72" s="347" t="s">
        <v>18</v>
      </c>
      <c r="D72" s="353" t="s">
        <v>261</v>
      </c>
      <c r="E72" s="315">
        <v>119</v>
      </c>
      <c r="F72" s="349">
        <v>1953</v>
      </c>
      <c r="G72" s="315">
        <v>12</v>
      </c>
      <c r="H72" s="349">
        <v>18</v>
      </c>
      <c r="I72" s="315">
        <v>102</v>
      </c>
      <c r="J72" s="317">
        <v>1907</v>
      </c>
      <c r="K72" s="315">
        <v>102</v>
      </c>
      <c r="L72" s="316">
        <v>1907</v>
      </c>
      <c r="M72" s="364"/>
      <c r="N72" s="364"/>
      <c r="O72" s="364"/>
      <c r="P72" s="364"/>
      <c r="Q72" s="364"/>
      <c r="R72" s="364"/>
      <c r="S72" s="364"/>
      <c r="T72" s="364"/>
    </row>
    <row r="73" spans="2:20" ht="15" hidden="1" customHeight="1" x14ac:dyDescent="0.15">
      <c r="B73" s="133"/>
      <c r="C73" s="347" t="s">
        <v>19</v>
      </c>
      <c r="D73" s="354" t="s">
        <v>262</v>
      </c>
      <c r="E73" s="315">
        <v>984</v>
      </c>
      <c r="F73" s="349">
        <v>6991</v>
      </c>
      <c r="G73" s="315">
        <v>443</v>
      </c>
      <c r="H73" s="349">
        <v>1470</v>
      </c>
      <c r="I73" s="315">
        <v>538</v>
      </c>
      <c r="J73" s="317">
        <v>5495</v>
      </c>
      <c r="K73" s="315">
        <v>515</v>
      </c>
      <c r="L73" s="316">
        <v>5280</v>
      </c>
      <c r="M73" s="364"/>
      <c r="N73" s="364"/>
      <c r="O73" s="364"/>
      <c r="P73" s="364"/>
      <c r="Q73" s="364"/>
      <c r="R73" s="364"/>
      <c r="S73" s="364"/>
      <c r="T73" s="364"/>
    </row>
    <row r="74" spans="2:20" ht="15" hidden="1" customHeight="1" x14ac:dyDescent="0.15">
      <c r="B74" s="133"/>
      <c r="C74" s="347" t="s">
        <v>246</v>
      </c>
      <c r="D74" s="353" t="s">
        <v>132</v>
      </c>
      <c r="E74" s="315">
        <v>41</v>
      </c>
      <c r="F74" s="349">
        <v>474</v>
      </c>
      <c r="G74" s="315">
        <v>10</v>
      </c>
      <c r="H74" s="349">
        <v>19</v>
      </c>
      <c r="I74" s="315">
        <v>31</v>
      </c>
      <c r="J74" s="317">
        <v>455</v>
      </c>
      <c r="K74" s="315">
        <v>24</v>
      </c>
      <c r="L74" s="316">
        <v>369</v>
      </c>
      <c r="M74" s="364"/>
      <c r="N74" s="364"/>
      <c r="O74" s="364"/>
      <c r="P74" s="364"/>
      <c r="Q74" s="364"/>
      <c r="R74" s="364"/>
      <c r="S74" s="364"/>
      <c r="T74" s="364"/>
    </row>
    <row r="75" spans="2:20" ht="15" hidden="1" customHeight="1" x14ac:dyDescent="0.15">
      <c r="B75" s="133"/>
      <c r="C75" s="347" t="s">
        <v>20</v>
      </c>
      <c r="D75" s="352" t="s">
        <v>263</v>
      </c>
      <c r="E75" s="315">
        <v>72</v>
      </c>
      <c r="F75" s="349">
        <v>279</v>
      </c>
      <c r="G75" s="315">
        <v>29</v>
      </c>
      <c r="H75" s="349">
        <v>45</v>
      </c>
      <c r="I75" s="315">
        <v>43</v>
      </c>
      <c r="J75" s="317">
        <v>234</v>
      </c>
      <c r="K75" s="315">
        <v>40</v>
      </c>
      <c r="L75" s="316">
        <v>218</v>
      </c>
      <c r="M75" s="364"/>
      <c r="N75" s="364"/>
      <c r="O75" s="364"/>
      <c r="P75" s="364"/>
      <c r="Q75" s="364"/>
      <c r="R75" s="364"/>
      <c r="S75" s="364"/>
      <c r="T75" s="364"/>
    </row>
    <row r="76" spans="2:20" ht="15" hidden="1" customHeight="1" x14ac:dyDescent="0.15">
      <c r="B76" s="133"/>
      <c r="C76" s="347" t="s">
        <v>21</v>
      </c>
      <c r="D76" s="352" t="s">
        <v>264</v>
      </c>
      <c r="E76" s="315">
        <v>115</v>
      </c>
      <c r="F76" s="349">
        <v>815</v>
      </c>
      <c r="G76" s="315">
        <v>62</v>
      </c>
      <c r="H76" s="349">
        <v>151</v>
      </c>
      <c r="I76" s="315">
        <v>46</v>
      </c>
      <c r="J76" s="317">
        <v>459</v>
      </c>
      <c r="K76" s="315">
        <v>41</v>
      </c>
      <c r="L76" s="316">
        <v>386</v>
      </c>
      <c r="M76" s="364"/>
      <c r="N76" s="364"/>
      <c r="O76" s="364"/>
      <c r="P76" s="364"/>
      <c r="Q76" s="364"/>
      <c r="R76" s="364"/>
      <c r="S76" s="364"/>
      <c r="T76" s="364"/>
    </row>
    <row r="77" spans="2:20" ht="15" hidden="1" customHeight="1" x14ac:dyDescent="0.15">
      <c r="B77" s="136"/>
      <c r="C77" s="347" t="s">
        <v>22</v>
      </c>
      <c r="D77" s="352" t="s">
        <v>265</v>
      </c>
      <c r="E77" s="315">
        <v>391</v>
      </c>
      <c r="F77" s="349">
        <v>2709</v>
      </c>
      <c r="G77" s="315">
        <v>246</v>
      </c>
      <c r="H77" s="349">
        <v>838</v>
      </c>
      <c r="I77" s="315">
        <v>142</v>
      </c>
      <c r="J77" s="317">
        <v>1791</v>
      </c>
      <c r="K77" s="315">
        <v>139</v>
      </c>
      <c r="L77" s="316">
        <v>1710</v>
      </c>
      <c r="M77" s="364"/>
      <c r="N77" s="364"/>
      <c r="O77" s="364"/>
      <c r="P77" s="364"/>
      <c r="Q77" s="364"/>
      <c r="R77" s="364"/>
      <c r="S77" s="364"/>
      <c r="T77" s="364"/>
    </row>
    <row r="78" spans="2:20" ht="15" hidden="1" customHeight="1" x14ac:dyDescent="0.15">
      <c r="B78" s="136"/>
      <c r="C78" s="347" t="s">
        <v>251</v>
      </c>
      <c r="D78" s="352" t="s">
        <v>266</v>
      </c>
      <c r="E78" s="315">
        <v>349</v>
      </c>
      <c r="F78" s="349">
        <v>1438</v>
      </c>
      <c r="G78" s="315">
        <v>259</v>
      </c>
      <c r="H78" s="349">
        <v>476</v>
      </c>
      <c r="I78" s="315">
        <v>84</v>
      </c>
      <c r="J78" s="317">
        <v>809</v>
      </c>
      <c r="K78" s="315">
        <v>79</v>
      </c>
      <c r="L78" s="316">
        <v>749</v>
      </c>
      <c r="M78" s="364"/>
      <c r="N78" s="364"/>
      <c r="O78" s="364"/>
      <c r="P78" s="364"/>
      <c r="Q78" s="364"/>
      <c r="R78" s="364"/>
      <c r="S78" s="364"/>
      <c r="T78" s="364"/>
    </row>
    <row r="79" spans="2:20" ht="15" hidden="1" customHeight="1" x14ac:dyDescent="0.15">
      <c r="B79" s="136"/>
      <c r="C79" s="347" t="s">
        <v>253</v>
      </c>
      <c r="D79" s="355" t="s">
        <v>254</v>
      </c>
      <c r="E79" s="315">
        <v>163</v>
      </c>
      <c r="F79" s="349">
        <v>1504</v>
      </c>
      <c r="G79" s="315">
        <v>66</v>
      </c>
      <c r="H79" s="349">
        <v>142</v>
      </c>
      <c r="I79" s="315">
        <v>26</v>
      </c>
      <c r="J79" s="317">
        <v>157</v>
      </c>
      <c r="K79" s="315">
        <v>19</v>
      </c>
      <c r="L79" s="316">
        <v>125</v>
      </c>
      <c r="M79" s="364"/>
      <c r="N79" s="364"/>
      <c r="O79" s="364"/>
      <c r="P79" s="364"/>
      <c r="Q79" s="364"/>
      <c r="R79" s="364"/>
      <c r="S79" s="364"/>
      <c r="T79" s="364"/>
    </row>
    <row r="80" spans="2:20" ht="15" hidden="1" customHeight="1" x14ac:dyDescent="0.15">
      <c r="B80" s="136"/>
      <c r="C80" s="347" t="s">
        <v>45</v>
      </c>
      <c r="D80" s="348" t="s">
        <v>267</v>
      </c>
      <c r="E80" s="315">
        <v>268</v>
      </c>
      <c r="F80" s="349">
        <v>3883</v>
      </c>
      <c r="G80" s="315">
        <v>83</v>
      </c>
      <c r="H80" s="349">
        <v>368</v>
      </c>
      <c r="I80" s="315">
        <v>122</v>
      </c>
      <c r="J80" s="317">
        <v>2896</v>
      </c>
      <c r="K80" s="315">
        <v>14</v>
      </c>
      <c r="L80" s="316">
        <v>205</v>
      </c>
      <c r="M80" s="364"/>
      <c r="N80" s="364"/>
      <c r="O80" s="364"/>
      <c r="P80" s="364"/>
      <c r="Q80" s="364"/>
      <c r="R80" s="364"/>
      <c r="S80" s="364"/>
      <c r="T80" s="364"/>
    </row>
    <row r="81" spans="2:20" ht="15" hidden="1" customHeight="1" x14ac:dyDescent="0.15">
      <c r="B81" s="136"/>
      <c r="C81" s="347" t="s">
        <v>46</v>
      </c>
      <c r="D81" s="355" t="s">
        <v>256</v>
      </c>
      <c r="E81" s="315">
        <v>40</v>
      </c>
      <c r="F81" s="349">
        <v>649</v>
      </c>
      <c r="G81" s="315">
        <v>6</v>
      </c>
      <c r="H81" s="349">
        <v>17</v>
      </c>
      <c r="I81" s="315">
        <v>34</v>
      </c>
      <c r="J81" s="317">
        <v>632</v>
      </c>
      <c r="K81" s="315">
        <v>17</v>
      </c>
      <c r="L81" s="316">
        <v>299</v>
      </c>
      <c r="M81" s="364"/>
      <c r="N81" s="364"/>
      <c r="O81" s="364"/>
      <c r="P81" s="364"/>
      <c r="Q81" s="364"/>
      <c r="R81" s="364"/>
      <c r="S81" s="364"/>
      <c r="T81" s="364"/>
    </row>
    <row r="82" spans="2:20" ht="15" hidden="1" customHeight="1" x14ac:dyDescent="0.15">
      <c r="B82" s="138"/>
      <c r="C82" s="356" t="s">
        <v>195</v>
      </c>
      <c r="D82" s="357" t="s">
        <v>258</v>
      </c>
      <c r="E82" s="324">
        <v>274</v>
      </c>
      <c r="F82" s="358">
        <v>1540</v>
      </c>
      <c r="G82" s="324">
        <v>43</v>
      </c>
      <c r="H82" s="358">
        <v>83</v>
      </c>
      <c r="I82" s="324">
        <v>225</v>
      </c>
      <c r="J82" s="326">
        <v>1449</v>
      </c>
      <c r="K82" s="324">
        <v>62</v>
      </c>
      <c r="L82" s="325">
        <v>1031</v>
      </c>
      <c r="M82" s="364"/>
      <c r="N82" s="364"/>
      <c r="O82" s="364"/>
      <c r="P82" s="364"/>
      <c r="Q82" s="364"/>
      <c r="R82" s="364"/>
      <c r="S82" s="364"/>
      <c r="T82" s="364"/>
    </row>
    <row r="83" spans="2:20" ht="8.25" customHeight="1" x14ac:dyDescent="0.15">
      <c r="C83" s="360"/>
      <c r="D83" s="375"/>
      <c r="E83" s="362"/>
      <c r="F83" s="362"/>
      <c r="G83" s="362"/>
      <c r="H83" s="362"/>
      <c r="I83" s="364"/>
      <c r="J83" s="364"/>
      <c r="K83" s="364"/>
      <c r="L83" s="364"/>
      <c r="M83" s="363"/>
      <c r="N83" s="363"/>
      <c r="O83" s="364"/>
      <c r="P83" s="364"/>
      <c r="Q83" s="364"/>
      <c r="R83" s="364"/>
      <c r="S83" s="364"/>
    </row>
    <row r="84" spans="2:20" ht="12" customHeight="1" x14ac:dyDescent="0.15">
      <c r="B84" s="446" t="s">
        <v>78</v>
      </c>
      <c r="C84" s="447"/>
      <c r="D84" s="448"/>
      <c r="E84" s="483" t="s">
        <v>3</v>
      </c>
      <c r="F84" s="484"/>
      <c r="G84" s="487" t="s">
        <v>225</v>
      </c>
      <c r="H84" s="487"/>
      <c r="I84" s="472" t="s">
        <v>274</v>
      </c>
      <c r="J84" s="476"/>
      <c r="K84" s="372"/>
      <c r="L84" s="373"/>
      <c r="M84" s="493" t="s">
        <v>231</v>
      </c>
      <c r="N84" s="494"/>
      <c r="O84" s="364"/>
      <c r="P84" s="364"/>
      <c r="Q84" s="364"/>
      <c r="R84" s="364"/>
      <c r="S84" s="364"/>
    </row>
    <row r="85" spans="2:20" ht="12" customHeight="1" x14ac:dyDescent="0.15">
      <c r="B85" s="480"/>
      <c r="C85" s="481"/>
      <c r="D85" s="482"/>
      <c r="E85" s="485"/>
      <c r="F85" s="486"/>
      <c r="G85" s="488"/>
      <c r="H85" s="488"/>
      <c r="I85" s="474"/>
      <c r="J85" s="477"/>
      <c r="K85" s="478" t="s">
        <v>275</v>
      </c>
      <c r="L85" s="479"/>
      <c r="M85" s="495"/>
      <c r="N85" s="496"/>
      <c r="O85" s="461"/>
      <c r="P85" s="461"/>
      <c r="Q85" s="462"/>
      <c r="R85" s="462"/>
      <c r="S85" s="462"/>
      <c r="T85" s="462"/>
    </row>
    <row r="86" spans="2:20" ht="13.5" customHeight="1" x14ac:dyDescent="0.15">
      <c r="B86" s="449"/>
      <c r="C86" s="450"/>
      <c r="D86" s="451"/>
      <c r="E86" s="74" t="s">
        <v>0</v>
      </c>
      <c r="F86" s="75" t="s">
        <v>85</v>
      </c>
      <c r="G86" s="81" t="s">
        <v>0</v>
      </c>
      <c r="H86" s="75" t="s">
        <v>85</v>
      </c>
      <c r="I86" s="76" t="s">
        <v>86</v>
      </c>
      <c r="J86" s="302" t="s">
        <v>87</v>
      </c>
      <c r="K86" s="79" t="s">
        <v>0</v>
      </c>
      <c r="L86" s="80" t="s">
        <v>85</v>
      </c>
      <c r="M86" s="79" t="s">
        <v>0</v>
      </c>
      <c r="N86" s="80" t="s">
        <v>85</v>
      </c>
      <c r="O86" s="365"/>
      <c r="P86" s="366"/>
      <c r="Q86" s="365"/>
      <c r="R86" s="366"/>
      <c r="S86" s="365"/>
      <c r="T86" s="366"/>
    </row>
    <row r="87" spans="2:20" ht="16.5" customHeight="1" x14ac:dyDescent="0.15">
      <c r="B87" s="489" t="s">
        <v>276</v>
      </c>
      <c r="C87" s="490"/>
      <c r="D87" s="491"/>
      <c r="E87" s="377">
        <f t="shared" ref="E87:N87" si="6">SUM(E88:E104)</f>
        <v>3754</v>
      </c>
      <c r="F87" s="377">
        <f t="shared" si="6"/>
        <v>34682</v>
      </c>
      <c r="G87" s="378">
        <f t="shared" si="6"/>
        <v>1580</v>
      </c>
      <c r="H87" s="377">
        <f t="shared" si="6"/>
        <v>4372</v>
      </c>
      <c r="I87" s="378">
        <f>SUM(I88:I104)</f>
        <v>2164</v>
      </c>
      <c r="J87" s="379">
        <f>SUM(J88:J104)</f>
        <v>30262</v>
      </c>
      <c r="K87" s="378">
        <f>SUM(K88:K104)</f>
        <v>1800</v>
      </c>
      <c r="L87" s="379">
        <f>SUM(L88:L104)</f>
        <v>25752</v>
      </c>
      <c r="M87" s="378">
        <f t="shared" si="6"/>
        <v>10</v>
      </c>
      <c r="N87" s="379">
        <f t="shared" si="6"/>
        <v>48</v>
      </c>
      <c r="O87" s="368"/>
      <c r="P87" s="368"/>
      <c r="Q87" s="368"/>
      <c r="R87" s="368"/>
      <c r="S87" s="368"/>
      <c r="T87" s="368"/>
    </row>
    <row r="88" spans="2:20" ht="15" customHeight="1" x14ac:dyDescent="0.15">
      <c r="B88" s="133"/>
      <c r="C88" s="380" t="s">
        <v>277</v>
      </c>
      <c r="D88" s="381" t="s">
        <v>278</v>
      </c>
      <c r="E88" s="342">
        <f>SUM(G88,I88,M88)</f>
        <v>37</v>
      </c>
      <c r="F88" s="343">
        <f>SUM(H88,J88,N88)</f>
        <v>330</v>
      </c>
      <c r="G88" s="342" t="s">
        <v>62</v>
      </c>
      <c r="H88" s="343" t="s">
        <v>62</v>
      </c>
      <c r="I88" s="342">
        <v>37</v>
      </c>
      <c r="J88" s="344">
        <v>330</v>
      </c>
      <c r="K88" s="342">
        <v>22</v>
      </c>
      <c r="L88" s="345">
        <v>172</v>
      </c>
      <c r="M88" s="342" t="s">
        <v>62</v>
      </c>
      <c r="N88" s="345" t="s">
        <v>62</v>
      </c>
      <c r="O88" s="364"/>
      <c r="P88" s="364"/>
      <c r="Q88" s="364"/>
      <c r="R88" s="364"/>
      <c r="S88" s="364"/>
      <c r="T88" s="364"/>
    </row>
    <row r="89" spans="2:20" ht="15" customHeight="1" x14ac:dyDescent="0.15">
      <c r="B89" s="133"/>
      <c r="C89" s="347" t="s">
        <v>237</v>
      </c>
      <c r="D89" s="103" t="s">
        <v>260</v>
      </c>
      <c r="E89" s="315" t="s">
        <v>62</v>
      </c>
      <c r="F89" s="349" t="s">
        <v>62</v>
      </c>
      <c r="G89" s="315" t="s">
        <v>62</v>
      </c>
      <c r="H89" s="349" t="s">
        <v>62</v>
      </c>
      <c r="I89" s="315" t="s">
        <v>62</v>
      </c>
      <c r="J89" s="317" t="s">
        <v>62</v>
      </c>
      <c r="K89" s="315" t="s">
        <v>62</v>
      </c>
      <c r="L89" s="316" t="s">
        <v>62</v>
      </c>
      <c r="M89" s="315" t="s">
        <v>62</v>
      </c>
      <c r="N89" s="316" t="s">
        <v>62</v>
      </c>
      <c r="O89" s="364"/>
      <c r="P89" s="364"/>
      <c r="Q89" s="364"/>
      <c r="R89" s="364"/>
      <c r="S89" s="364"/>
      <c r="T89" s="364"/>
    </row>
    <row r="90" spans="2:20" ht="15" customHeight="1" x14ac:dyDescent="0.15">
      <c r="B90" s="133"/>
      <c r="C90" s="347" t="s">
        <v>26</v>
      </c>
      <c r="D90" s="348" t="s">
        <v>98</v>
      </c>
      <c r="E90" s="315">
        <f>SUM(G90,I90,M90)</f>
        <v>448</v>
      </c>
      <c r="F90" s="349">
        <f>SUM(H90,J90,N90)</f>
        <v>2674</v>
      </c>
      <c r="G90" s="315">
        <v>184</v>
      </c>
      <c r="H90" s="349">
        <v>420</v>
      </c>
      <c r="I90" s="315">
        <v>264</v>
      </c>
      <c r="J90" s="317">
        <v>2254</v>
      </c>
      <c r="K90" s="315">
        <v>264</v>
      </c>
      <c r="L90" s="316">
        <v>2254</v>
      </c>
      <c r="M90" s="315" t="s">
        <v>62</v>
      </c>
      <c r="N90" s="316" t="s">
        <v>62</v>
      </c>
      <c r="O90" s="364"/>
      <c r="P90" s="364"/>
      <c r="Q90" s="364"/>
      <c r="R90" s="364"/>
      <c r="S90" s="364"/>
      <c r="T90" s="364"/>
    </row>
    <row r="91" spans="2:20" ht="15" customHeight="1" x14ac:dyDescent="0.15">
      <c r="B91" s="133"/>
      <c r="C91" s="351" t="s">
        <v>16</v>
      </c>
      <c r="D91" s="348" t="s">
        <v>52</v>
      </c>
      <c r="E91" s="315">
        <f>SUM(G91,I91,M91)</f>
        <v>651</v>
      </c>
      <c r="F91" s="349">
        <f t="shared" ref="F91:F103" si="7">SUM(H91,J91,N91)</f>
        <v>10661</v>
      </c>
      <c r="G91" s="315">
        <v>188</v>
      </c>
      <c r="H91" s="349">
        <v>493</v>
      </c>
      <c r="I91" s="315">
        <v>463</v>
      </c>
      <c r="J91" s="317">
        <v>10168</v>
      </c>
      <c r="K91" s="315">
        <v>452</v>
      </c>
      <c r="L91" s="316">
        <v>9975</v>
      </c>
      <c r="M91" s="315" t="s">
        <v>62</v>
      </c>
      <c r="N91" s="316" t="s">
        <v>62</v>
      </c>
      <c r="O91" s="364"/>
      <c r="P91" s="364"/>
      <c r="Q91" s="364"/>
      <c r="R91" s="364"/>
      <c r="S91" s="364"/>
      <c r="T91" s="364"/>
    </row>
    <row r="92" spans="2:20" ht="15" customHeight="1" x14ac:dyDescent="0.15">
      <c r="B92" s="133"/>
      <c r="C92" s="347" t="s">
        <v>241</v>
      </c>
      <c r="D92" s="352" t="s">
        <v>232</v>
      </c>
      <c r="E92" s="315">
        <f t="shared" ref="E92:E103" si="8">SUM(G92,I92,M92)</f>
        <v>7</v>
      </c>
      <c r="F92" s="349">
        <f t="shared" si="7"/>
        <v>162</v>
      </c>
      <c r="G92" s="315" t="s">
        <v>62</v>
      </c>
      <c r="H92" s="349" t="s">
        <v>62</v>
      </c>
      <c r="I92" s="315">
        <v>7</v>
      </c>
      <c r="J92" s="317">
        <v>162</v>
      </c>
      <c r="K92" s="315">
        <v>6</v>
      </c>
      <c r="L92" s="316">
        <v>149</v>
      </c>
      <c r="M92" s="315" t="s">
        <v>62</v>
      </c>
      <c r="N92" s="316" t="s">
        <v>62</v>
      </c>
      <c r="O92" s="364"/>
      <c r="P92" s="364"/>
      <c r="Q92" s="364"/>
      <c r="R92" s="364"/>
      <c r="S92" s="364"/>
      <c r="T92" s="364"/>
    </row>
    <row r="93" spans="2:20" ht="15" customHeight="1" x14ac:dyDescent="0.15">
      <c r="B93" s="133"/>
      <c r="C93" s="347" t="s">
        <v>17</v>
      </c>
      <c r="D93" s="348" t="s">
        <v>35</v>
      </c>
      <c r="E93" s="315">
        <f t="shared" si="8"/>
        <v>37</v>
      </c>
      <c r="F93" s="349">
        <f t="shared" si="7"/>
        <v>825</v>
      </c>
      <c r="G93" s="315">
        <v>5</v>
      </c>
      <c r="H93" s="349">
        <v>12</v>
      </c>
      <c r="I93" s="315">
        <v>32</v>
      </c>
      <c r="J93" s="317">
        <v>813</v>
      </c>
      <c r="K93" s="315">
        <v>32</v>
      </c>
      <c r="L93" s="316">
        <v>813</v>
      </c>
      <c r="M93" s="315" t="s">
        <v>62</v>
      </c>
      <c r="N93" s="316" t="s">
        <v>62</v>
      </c>
      <c r="O93" s="364"/>
      <c r="P93" s="364"/>
      <c r="Q93" s="364"/>
      <c r="R93" s="364"/>
      <c r="S93" s="364"/>
      <c r="T93" s="364"/>
    </row>
    <row r="94" spans="2:20" ht="15" customHeight="1" x14ac:dyDescent="0.15">
      <c r="B94" s="133"/>
      <c r="C94" s="347" t="s">
        <v>18</v>
      </c>
      <c r="D94" s="353" t="s">
        <v>261</v>
      </c>
      <c r="E94" s="315">
        <f t="shared" si="8"/>
        <v>106</v>
      </c>
      <c r="F94" s="349">
        <f t="shared" si="7"/>
        <v>1677</v>
      </c>
      <c r="G94" s="315">
        <v>11</v>
      </c>
      <c r="H94" s="349">
        <v>16</v>
      </c>
      <c r="I94" s="315">
        <v>94</v>
      </c>
      <c r="J94" s="317">
        <v>1658</v>
      </c>
      <c r="K94" s="315">
        <v>93</v>
      </c>
      <c r="L94" s="316">
        <v>1654</v>
      </c>
      <c r="M94" s="315">
        <v>1</v>
      </c>
      <c r="N94" s="316">
        <v>3</v>
      </c>
      <c r="O94" s="364"/>
      <c r="P94" s="364"/>
      <c r="Q94" s="364"/>
      <c r="R94" s="364"/>
      <c r="S94" s="364"/>
      <c r="T94" s="364"/>
    </row>
    <row r="95" spans="2:20" ht="15" customHeight="1" x14ac:dyDescent="0.15">
      <c r="B95" s="133"/>
      <c r="C95" s="347" t="s">
        <v>19</v>
      </c>
      <c r="D95" s="354" t="s">
        <v>262</v>
      </c>
      <c r="E95" s="315">
        <f t="shared" si="8"/>
        <v>930</v>
      </c>
      <c r="F95" s="349">
        <f t="shared" si="7"/>
        <v>6702</v>
      </c>
      <c r="G95" s="315">
        <v>416</v>
      </c>
      <c r="H95" s="349">
        <v>1362</v>
      </c>
      <c r="I95" s="315">
        <v>513</v>
      </c>
      <c r="J95" s="317">
        <v>5323</v>
      </c>
      <c r="K95" s="315">
        <v>490</v>
      </c>
      <c r="L95" s="316">
        <v>5107</v>
      </c>
      <c r="M95" s="315">
        <v>1</v>
      </c>
      <c r="N95" s="316">
        <v>17</v>
      </c>
      <c r="O95" s="364"/>
      <c r="P95" s="364"/>
      <c r="Q95" s="364"/>
      <c r="R95" s="364"/>
      <c r="S95" s="364"/>
      <c r="T95" s="364"/>
    </row>
    <row r="96" spans="2:20" ht="15" customHeight="1" x14ac:dyDescent="0.15">
      <c r="B96" s="133"/>
      <c r="C96" s="347" t="s">
        <v>246</v>
      </c>
      <c r="D96" s="353" t="s">
        <v>132</v>
      </c>
      <c r="E96" s="315">
        <f t="shared" si="8"/>
        <v>41</v>
      </c>
      <c r="F96" s="349">
        <f t="shared" si="7"/>
        <v>481</v>
      </c>
      <c r="G96" s="315">
        <v>7</v>
      </c>
      <c r="H96" s="349">
        <v>11</v>
      </c>
      <c r="I96" s="315">
        <v>34</v>
      </c>
      <c r="J96" s="317">
        <v>470</v>
      </c>
      <c r="K96" s="315">
        <v>26</v>
      </c>
      <c r="L96" s="316">
        <v>371</v>
      </c>
      <c r="M96" s="315" t="s">
        <v>62</v>
      </c>
      <c r="N96" s="316" t="s">
        <v>62</v>
      </c>
      <c r="O96" s="364"/>
      <c r="P96" s="364"/>
      <c r="Q96" s="364"/>
      <c r="R96" s="364"/>
      <c r="S96" s="364"/>
      <c r="T96" s="364"/>
    </row>
    <row r="97" spans="2:20" ht="15" customHeight="1" x14ac:dyDescent="0.15">
      <c r="B97" s="133"/>
      <c r="C97" s="347" t="s">
        <v>20</v>
      </c>
      <c r="D97" s="352" t="s">
        <v>263</v>
      </c>
      <c r="E97" s="315">
        <f t="shared" si="8"/>
        <v>72</v>
      </c>
      <c r="F97" s="349">
        <f t="shared" si="7"/>
        <v>445</v>
      </c>
      <c r="G97" s="315">
        <v>31</v>
      </c>
      <c r="H97" s="349">
        <v>51</v>
      </c>
      <c r="I97" s="315">
        <v>41</v>
      </c>
      <c r="J97" s="317">
        <v>394</v>
      </c>
      <c r="K97" s="315">
        <v>38</v>
      </c>
      <c r="L97" s="316">
        <v>380</v>
      </c>
      <c r="M97" s="315" t="s">
        <v>62</v>
      </c>
      <c r="N97" s="316" t="s">
        <v>62</v>
      </c>
      <c r="O97" s="364"/>
      <c r="P97" s="364"/>
      <c r="Q97" s="364"/>
      <c r="R97" s="364"/>
      <c r="S97" s="364"/>
      <c r="T97" s="364"/>
    </row>
    <row r="98" spans="2:20" ht="15" customHeight="1" x14ac:dyDescent="0.15">
      <c r="B98" s="133"/>
      <c r="C98" s="347" t="s">
        <v>21</v>
      </c>
      <c r="D98" s="352" t="s">
        <v>264</v>
      </c>
      <c r="E98" s="315">
        <f t="shared" si="8"/>
        <v>115</v>
      </c>
      <c r="F98" s="349">
        <f t="shared" si="7"/>
        <v>668</v>
      </c>
      <c r="G98" s="315">
        <v>64</v>
      </c>
      <c r="H98" s="349">
        <v>149</v>
      </c>
      <c r="I98" s="315">
        <v>51</v>
      </c>
      <c r="J98" s="317">
        <v>519</v>
      </c>
      <c r="K98" s="315">
        <v>47</v>
      </c>
      <c r="L98" s="316">
        <v>448</v>
      </c>
      <c r="M98" s="315" t="s">
        <v>62</v>
      </c>
      <c r="N98" s="316" t="s">
        <v>62</v>
      </c>
      <c r="O98" s="364"/>
      <c r="P98" s="364"/>
      <c r="Q98" s="364"/>
      <c r="R98" s="364"/>
      <c r="S98" s="364"/>
      <c r="T98" s="364"/>
    </row>
    <row r="99" spans="2:20" ht="15" customHeight="1" x14ac:dyDescent="0.15">
      <c r="B99" s="136"/>
      <c r="C99" s="347" t="s">
        <v>22</v>
      </c>
      <c r="D99" s="352" t="s">
        <v>265</v>
      </c>
      <c r="E99" s="315">
        <f t="shared" si="8"/>
        <v>376</v>
      </c>
      <c r="F99" s="349">
        <f t="shared" si="7"/>
        <v>2523</v>
      </c>
      <c r="G99" s="315">
        <v>239</v>
      </c>
      <c r="H99" s="349">
        <v>832</v>
      </c>
      <c r="I99" s="315">
        <v>136</v>
      </c>
      <c r="J99" s="317">
        <v>1680</v>
      </c>
      <c r="K99" s="315">
        <v>135</v>
      </c>
      <c r="L99" s="316">
        <v>1641</v>
      </c>
      <c r="M99" s="315">
        <v>1</v>
      </c>
      <c r="N99" s="316">
        <v>11</v>
      </c>
      <c r="O99" s="364"/>
      <c r="P99" s="364"/>
      <c r="Q99" s="364"/>
      <c r="R99" s="364"/>
      <c r="S99" s="364"/>
      <c r="T99" s="364"/>
    </row>
    <row r="100" spans="2:20" ht="15" customHeight="1" x14ac:dyDescent="0.15">
      <c r="B100" s="136"/>
      <c r="C100" s="347" t="s">
        <v>251</v>
      </c>
      <c r="D100" s="352" t="s">
        <v>266</v>
      </c>
      <c r="E100" s="315">
        <f t="shared" si="8"/>
        <v>330</v>
      </c>
      <c r="F100" s="349">
        <f t="shared" si="7"/>
        <v>1246</v>
      </c>
      <c r="G100" s="315">
        <v>248</v>
      </c>
      <c r="H100" s="349">
        <v>458</v>
      </c>
      <c r="I100" s="315">
        <v>81</v>
      </c>
      <c r="J100" s="317">
        <v>787</v>
      </c>
      <c r="K100" s="315">
        <v>76</v>
      </c>
      <c r="L100" s="316">
        <v>724</v>
      </c>
      <c r="M100" s="315">
        <v>1</v>
      </c>
      <c r="N100" s="316">
        <v>1</v>
      </c>
      <c r="O100" s="364"/>
      <c r="P100" s="364"/>
      <c r="Q100" s="364"/>
      <c r="R100" s="364"/>
      <c r="S100" s="364"/>
      <c r="T100" s="364"/>
    </row>
    <row r="101" spans="2:20" ht="15" customHeight="1" x14ac:dyDescent="0.15">
      <c r="B101" s="136"/>
      <c r="C101" s="347" t="s">
        <v>253</v>
      </c>
      <c r="D101" s="355" t="s">
        <v>254</v>
      </c>
      <c r="E101" s="315">
        <f t="shared" si="8"/>
        <v>95</v>
      </c>
      <c r="F101" s="349">
        <f t="shared" si="7"/>
        <v>253</v>
      </c>
      <c r="G101" s="315">
        <v>68</v>
      </c>
      <c r="H101" s="349">
        <v>141</v>
      </c>
      <c r="I101" s="315">
        <v>26</v>
      </c>
      <c r="J101" s="317">
        <v>111</v>
      </c>
      <c r="K101" s="315">
        <v>20</v>
      </c>
      <c r="L101" s="316">
        <v>86</v>
      </c>
      <c r="M101" s="315">
        <v>1</v>
      </c>
      <c r="N101" s="316">
        <v>1</v>
      </c>
      <c r="O101" s="364"/>
      <c r="P101" s="364"/>
      <c r="Q101" s="364"/>
      <c r="R101" s="364"/>
      <c r="S101" s="364"/>
      <c r="T101" s="364"/>
    </row>
    <row r="102" spans="2:20" ht="15" customHeight="1" x14ac:dyDescent="0.15">
      <c r="B102" s="136"/>
      <c r="C102" s="347" t="s">
        <v>45</v>
      </c>
      <c r="D102" s="348" t="s">
        <v>267</v>
      </c>
      <c r="E102" s="315">
        <f t="shared" si="8"/>
        <v>200</v>
      </c>
      <c r="F102" s="349">
        <f t="shared" si="7"/>
        <v>3530</v>
      </c>
      <c r="G102" s="315">
        <v>72</v>
      </c>
      <c r="H102" s="349">
        <v>327</v>
      </c>
      <c r="I102" s="315">
        <v>127</v>
      </c>
      <c r="J102" s="317">
        <v>3197</v>
      </c>
      <c r="K102" s="315">
        <v>15</v>
      </c>
      <c r="L102" s="316">
        <v>304</v>
      </c>
      <c r="M102" s="315">
        <v>1</v>
      </c>
      <c r="N102" s="316">
        <v>6</v>
      </c>
      <c r="O102" s="364"/>
      <c r="P102" s="364"/>
      <c r="Q102" s="364"/>
      <c r="R102" s="364"/>
      <c r="S102" s="364"/>
      <c r="T102" s="364"/>
    </row>
    <row r="103" spans="2:20" ht="15" customHeight="1" x14ac:dyDescent="0.15">
      <c r="B103" s="136"/>
      <c r="C103" s="347" t="s">
        <v>46</v>
      </c>
      <c r="D103" s="355" t="s">
        <v>256</v>
      </c>
      <c r="E103" s="315">
        <f t="shared" si="8"/>
        <v>36</v>
      </c>
      <c r="F103" s="349">
        <f t="shared" si="7"/>
        <v>624</v>
      </c>
      <c r="G103" s="315">
        <v>5</v>
      </c>
      <c r="H103" s="349">
        <v>15</v>
      </c>
      <c r="I103" s="315">
        <v>31</v>
      </c>
      <c r="J103" s="317">
        <v>609</v>
      </c>
      <c r="K103" s="315">
        <v>17</v>
      </c>
      <c r="L103" s="316">
        <v>328</v>
      </c>
      <c r="M103" s="315" t="s">
        <v>62</v>
      </c>
      <c r="N103" s="316" t="s">
        <v>62</v>
      </c>
      <c r="O103" s="364"/>
      <c r="P103" s="364"/>
      <c r="Q103" s="364"/>
      <c r="R103" s="364"/>
      <c r="S103" s="364"/>
      <c r="T103" s="364"/>
    </row>
    <row r="104" spans="2:20" ht="15" customHeight="1" x14ac:dyDescent="0.15">
      <c r="B104" s="138"/>
      <c r="C104" s="356" t="s">
        <v>195</v>
      </c>
      <c r="D104" s="357" t="s">
        <v>258</v>
      </c>
      <c r="E104" s="324">
        <f>SUM(G104,I104,M104)</f>
        <v>273</v>
      </c>
      <c r="F104" s="358">
        <f>SUM(H104,J104,N104)</f>
        <v>1881</v>
      </c>
      <c r="G104" s="324">
        <v>42</v>
      </c>
      <c r="H104" s="358">
        <v>85</v>
      </c>
      <c r="I104" s="324">
        <v>227</v>
      </c>
      <c r="J104" s="326">
        <v>1787</v>
      </c>
      <c r="K104" s="324">
        <v>67</v>
      </c>
      <c r="L104" s="325">
        <v>1346</v>
      </c>
      <c r="M104" s="324">
        <v>4</v>
      </c>
      <c r="N104" s="325">
        <v>9</v>
      </c>
      <c r="O104" s="364"/>
      <c r="P104" s="364"/>
      <c r="Q104" s="364"/>
      <c r="R104" s="364"/>
      <c r="S104" s="364"/>
      <c r="T104" s="364"/>
    </row>
    <row r="105" spans="2:20" ht="8.25" customHeight="1" x14ac:dyDescent="0.15">
      <c r="C105" s="360"/>
      <c r="D105" s="375"/>
      <c r="E105" s="364"/>
      <c r="F105" s="364"/>
      <c r="G105" s="364"/>
      <c r="H105" s="364"/>
      <c r="I105" s="364"/>
      <c r="J105" s="364"/>
      <c r="K105" s="364"/>
      <c r="L105" s="364"/>
      <c r="M105" s="364"/>
      <c r="N105" s="364"/>
      <c r="O105" s="364"/>
      <c r="P105" s="364"/>
      <c r="Q105" s="364"/>
      <c r="R105" s="364"/>
      <c r="S105" s="364"/>
      <c r="T105" s="364"/>
    </row>
    <row r="106" spans="2:20" ht="12" customHeight="1" x14ac:dyDescent="0.15">
      <c r="B106" s="446" t="s">
        <v>78</v>
      </c>
      <c r="C106" s="447"/>
      <c r="D106" s="448"/>
      <c r="E106" s="483" t="s">
        <v>3</v>
      </c>
      <c r="F106" s="484"/>
      <c r="G106" s="492" t="s">
        <v>225</v>
      </c>
      <c r="H106" s="492"/>
      <c r="I106" s="472" t="s">
        <v>274</v>
      </c>
      <c r="J106" s="476"/>
      <c r="K106" s="372"/>
      <c r="L106" s="373"/>
      <c r="M106" s="493" t="s">
        <v>231</v>
      </c>
      <c r="N106" s="494"/>
      <c r="O106" s="364"/>
      <c r="P106" s="364"/>
      <c r="Q106" s="364"/>
      <c r="R106" s="364"/>
      <c r="S106" s="364"/>
      <c r="T106" s="364"/>
    </row>
    <row r="107" spans="2:20" ht="12" customHeight="1" x14ac:dyDescent="0.15">
      <c r="B107" s="480"/>
      <c r="C107" s="481"/>
      <c r="D107" s="482"/>
      <c r="E107" s="485"/>
      <c r="F107" s="486"/>
      <c r="G107" s="488"/>
      <c r="H107" s="488"/>
      <c r="I107" s="474"/>
      <c r="J107" s="477"/>
      <c r="K107" s="478" t="s">
        <v>275</v>
      </c>
      <c r="L107" s="479"/>
      <c r="M107" s="495"/>
      <c r="N107" s="496"/>
      <c r="O107" s="364"/>
      <c r="P107" s="364"/>
      <c r="Q107" s="364"/>
      <c r="R107" s="364"/>
      <c r="S107" s="364"/>
      <c r="T107" s="364"/>
    </row>
    <row r="108" spans="2:20" ht="13.5" customHeight="1" x14ac:dyDescent="0.15">
      <c r="B108" s="449"/>
      <c r="C108" s="450"/>
      <c r="D108" s="451"/>
      <c r="E108" s="74" t="s">
        <v>0</v>
      </c>
      <c r="F108" s="75" t="s">
        <v>85</v>
      </c>
      <c r="G108" s="81" t="s">
        <v>0</v>
      </c>
      <c r="H108" s="75" t="s">
        <v>85</v>
      </c>
      <c r="I108" s="76" t="s">
        <v>86</v>
      </c>
      <c r="J108" s="302" t="s">
        <v>87</v>
      </c>
      <c r="K108" s="79" t="s">
        <v>0</v>
      </c>
      <c r="L108" s="80" t="s">
        <v>85</v>
      </c>
      <c r="M108" s="79" t="s">
        <v>0</v>
      </c>
      <c r="N108" s="80" t="s">
        <v>85</v>
      </c>
      <c r="O108" s="364"/>
      <c r="P108" s="364"/>
      <c r="Q108" s="364"/>
      <c r="R108" s="364"/>
      <c r="S108" s="364"/>
      <c r="T108" s="364"/>
    </row>
    <row r="109" spans="2:20" ht="15" customHeight="1" x14ac:dyDescent="0.15">
      <c r="B109" s="489" t="s">
        <v>279</v>
      </c>
      <c r="C109" s="490"/>
      <c r="D109" s="491"/>
      <c r="E109" s="382">
        <f t="shared" ref="E109:H109" si="9">SUM(E110:E126)</f>
        <v>3592</v>
      </c>
      <c r="F109" s="382">
        <f t="shared" si="9"/>
        <v>35608</v>
      </c>
      <c r="G109" s="383">
        <f t="shared" si="9"/>
        <v>1247</v>
      </c>
      <c r="H109" s="382">
        <f t="shared" si="9"/>
        <v>3264</v>
      </c>
      <c r="I109" s="383">
        <f>SUM(I110:I126)</f>
        <v>2331</v>
      </c>
      <c r="J109" s="384">
        <f>SUM(J110:J126)</f>
        <v>32260</v>
      </c>
      <c r="K109" s="383">
        <f>SUM(K110:K126)</f>
        <v>1923</v>
      </c>
      <c r="L109" s="384">
        <f>SUM(L110:L126)</f>
        <v>26893</v>
      </c>
      <c r="M109" s="383">
        <f t="shared" ref="M109:N109" si="10">SUM(M110:M126)</f>
        <v>14</v>
      </c>
      <c r="N109" s="384">
        <f t="shared" si="10"/>
        <v>84</v>
      </c>
      <c r="O109" s="364"/>
      <c r="P109" s="364"/>
      <c r="Q109" s="364"/>
      <c r="R109" s="364"/>
      <c r="S109" s="364"/>
      <c r="T109" s="364"/>
    </row>
    <row r="110" spans="2:20" ht="15" customHeight="1" x14ac:dyDescent="0.15">
      <c r="B110" s="133"/>
      <c r="C110" s="380" t="s">
        <v>277</v>
      </c>
      <c r="D110" s="381" t="s">
        <v>280</v>
      </c>
      <c r="E110" s="385">
        <f t="shared" ref="E110:F125" si="11">SUM(G110,I110,M110)</f>
        <v>73</v>
      </c>
      <c r="F110" s="386">
        <f t="shared" si="11"/>
        <v>752</v>
      </c>
      <c r="G110" s="385">
        <v>0</v>
      </c>
      <c r="H110" s="387">
        <v>0</v>
      </c>
      <c r="I110" s="385">
        <v>71</v>
      </c>
      <c r="J110" s="388">
        <v>742</v>
      </c>
      <c r="K110" s="385">
        <v>40</v>
      </c>
      <c r="L110" s="386">
        <v>295</v>
      </c>
      <c r="M110" s="385">
        <v>2</v>
      </c>
      <c r="N110" s="386">
        <v>10</v>
      </c>
      <c r="O110" s="364"/>
      <c r="P110" s="364"/>
      <c r="Q110" s="364"/>
      <c r="R110" s="364"/>
      <c r="S110" s="364"/>
      <c r="T110" s="364"/>
    </row>
    <row r="111" spans="2:20" ht="15" customHeight="1" x14ac:dyDescent="0.15">
      <c r="B111" s="133"/>
      <c r="C111" s="347" t="s">
        <v>237</v>
      </c>
      <c r="D111" s="103" t="s">
        <v>260</v>
      </c>
      <c r="E111" s="389">
        <f t="shared" si="11"/>
        <v>1</v>
      </c>
      <c r="F111" s="390">
        <f t="shared" si="11"/>
        <v>1</v>
      </c>
      <c r="G111" s="391">
        <v>0</v>
      </c>
      <c r="H111" s="392">
        <v>0</v>
      </c>
      <c r="I111" s="391">
        <v>1</v>
      </c>
      <c r="J111" s="393">
        <v>1</v>
      </c>
      <c r="K111" s="391">
        <v>1</v>
      </c>
      <c r="L111" s="392">
        <v>1</v>
      </c>
      <c r="M111" s="391">
        <v>0</v>
      </c>
      <c r="N111" s="392">
        <v>0</v>
      </c>
      <c r="O111" s="364"/>
      <c r="P111" s="364"/>
      <c r="Q111" s="364"/>
      <c r="R111" s="364"/>
      <c r="S111" s="364"/>
      <c r="T111" s="364"/>
    </row>
    <row r="112" spans="2:20" ht="15" customHeight="1" x14ac:dyDescent="0.15">
      <c r="B112" s="133"/>
      <c r="C112" s="347" t="s">
        <v>26</v>
      </c>
      <c r="D112" s="348" t="s">
        <v>98</v>
      </c>
      <c r="E112" s="391">
        <f t="shared" si="11"/>
        <v>414</v>
      </c>
      <c r="F112" s="394">
        <f t="shared" si="11"/>
        <v>2610</v>
      </c>
      <c r="G112" s="391">
        <v>142</v>
      </c>
      <c r="H112" s="394">
        <v>292</v>
      </c>
      <c r="I112" s="391">
        <v>272</v>
      </c>
      <c r="J112" s="393">
        <v>2318</v>
      </c>
      <c r="K112" s="391">
        <v>272</v>
      </c>
      <c r="L112" s="392">
        <v>2318</v>
      </c>
      <c r="M112" s="391">
        <v>0</v>
      </c>
      <c r="N112" s="392">
        <v>0</v>
      </c>
      <c r="O112" s="364"/>
      <c r="P112" s="364"/>
      <c r="Q112" s="364"/>
      <c r="R112" s="364"/>
      <c r="S112" s="364"/>
      <c r="T112" s="364"/>
    </row>
    <row r="113" spans="2:20" ht="15" customHeight="1" x14ac:dyDescent="0.15">
      <c r="B113" s="133"/>
      <c r="C113" s="351" t="s">
        <v>16</v>
      </c>
      <c r="D113" s="348" t="s">
        <v>52</v>
      </c>
      <c r="E113" s="391">
        <f>SUM(G113,I113,M113)</f>
        <v>575</v>
      </c>
      <c r="F113" s="394">
        <f t="shared" si="11"/>
        <v>11064</v>
      </c>
      <c r="G113" s="391">
        <v>129</v>
      </c>
      <c r="H113" s="394">
        <v>346</v>
      </c>
      <c r="I113" s="391">
        <v>446</v>
      </c>
      <c r="J113" s="393">
        <v>10718</v>
      </c>
      <c r="K113" s="391">
        <v>435</v>
      </c>
      <c r="L113" s="392">
        <v>10510</v>
      </c>
      <c r="M113" s="391">
        <v>0</v>
      </c>
      <c r="N113" s="392">
        <v>0</v>
      </c>
      <c r="O113" s="364"/>
      <c r="P113" s="364"/>
      <c r="Q113" s="364"/>
      <c r="R113" s="364"/>
      <c r="S113" s="364"/>
      <c r="T113" s="364"/>
    </row>
    <row r="114" spans="2:20" ht="15" customHeight="1" x14ac:dyDescent="0.15">
      <c r="B114" s="133"/>
      <c r="C114" s="347" t="s">
        <v>241</v>
      </c>
      <c r="D114" s="352" t="s">
        <v>232</v>
      </c>
      <c r="E114" s="391">
        <f t="shared" ref="E114:E125" si="12">SUM(G114,I114,M114)</f>
        <v>7</v>
      </c>
      <c r="F114" s="394">
        <f t="shared" si="11"/>
        <v>124</v>
      </c>
      <c r="G114" s="391">
        <v>0</v>
      </c>
      <c r="H114" s="394">
        <v>0</v>
      </c>
      <c r="I114" s="391">
        <v>7</v>
      </c>
      <c r="J114" s="393">
        <v>124</v>
      </c>
      <c r="K114" s="391">
        <v>6</v>
      </c>
      <c r="L114" s="392">
        <v>117</v>
      </c>
      <c r="M114" s="391">
        <v>0</v>
      </c>
      <c r="N114" s="392">
        <v>0</v>
      </c>
      <c r="O114" s="364"/>
      <c r="P114" s="364"/>
      <c r="Q114" s="364"/>
      <c r="R114" s="364"/>
      <c r="S114" s="364"/>
      <c r="T114" s="364"/>
    </row>
    <row r="115" spans="2:20" ht="15" customHeight="1" x14ac:dyDescent="0.15">
      <c r="B115" s="133"/>
      <c r="C115" s="347" t="s">
        <v>17</v>
      </c>
      <c r="D115" s="348" t="s">
        <v>35</v>
      </c>
      <c r="E115" s="391">
        <f t="shared" si="12"/>
        <v>42</v>
      </c>
      <c r="F115" s="394">
        <f t="shared" si="11"/>
        <v>914</v>
      </c>
      <c r="G115" s="391">
        <v>5</v>
      </c>
      <c r="H115" s="392">
        <v>10</v>
      </c>
      <c r="I115" s="391">
        <v>37</v>
      </c>
      <c r="J115" s="393">
        <v>904</v>
      </c>
      <c r="K115" s="391">
        <v>36</v>
      </c>
      <c r="L115" s="392">
        <v>896</v>
      </c>
      <c r="M115" s="391">
        <v>0</v>
      </c>
      <c r="N115" s="392">
        <v>0</v>
      </c>
      <c r="O115" s="364"/>
      <c r="P115" s="364"/>
      <c r="Q115" s="364"/>
      <c r="R115" s="364"/>
      <c r="S115" s="364"/>
      <c r="T115" s="364"/>
    </row>
    <row r="116" spans="2:20" ht="15" customHeight="1" x14ac:dyDescent="0.15">
      <c r="B116" s="133"/>
      <c r="C116" s="347" t="s">
        <v>18</v>
      </c>
      <c r="D116" s="353" t="s">
        <v>261</v>
      </c>
      <c r="E116" s="391">
        <f t="shared" si="12"/>
        <v>115</v>
      </c>
      <c r="F116" s="394">
        <f t="shared" si="11"/>
        <v>2000</v>
      </c>
      <c r="G116" s="391">
        <v>12</v>
      </c>
      <c r="H116" s="394">
        <v>19</v>
      </c>
      <c r="I116" s="391">
        <v>103</v>
      </c>
      <c r="J116" s="393">
        <v>1981</v>
      </c>
      <c r="K116" s="391">
        <v>101</v>
      </c>
      <c r="L116" s="392">
        <v>1971</v>
      </c>
      <c r="M116" s="391">
        <v>0</v>
      </c>
      <c r="N116" s="392">
        <v>0</v>
      </c>
      <c r="O116" s="364"/>
      <c r="P116" s="364"/>
      <c r="Q116" s="364"/>
      <c r="R116" s="364"/>
      <c r="S116" s="364"/>
      <c r="T116" s="364"/>
    </row>
    <row r="117" spans="2:20" ht="15" customHeight="1" x14ac:dyDescent="0.15">
      <c r="B117" s="133"/>
      <c r="C117" s="347" t="s">
        <v>19</v>
      </c>
      <c r="D117" s="354" t="s">
        <v>262</v>
      </c>
      <c r="E117" s="391">
        <f t="shared" si="12"/>
        <v>880</v>
      </c>
      <c r="F117" s="394">
        <f t="shared" si="11"/>
        <v>6852</v>
      </c>
      <c r="G117" s="391">
        <v>325</v>
      </c>
      <c r="H117" s="394">
        <v>971</v>
      </c>
      <c r="I117" s="391">
        <v>553</v>
      </c>
      <c r="J117" s="393">
        <v>5858</v>
      </c>
      <c r="K117" s="391">
        <v>525</v>
      </c>
      <c r="L117" s="392">
        <v>5628</v>
      </c>
      <c r="M117" s="391">
        <v>2</v>
      </c>
      <c r="N117" s="392">
        <v>23</v>
      </c>
      <c r="O117" s="364"/>
      <c r="P117" s="364"/>
      <c r="Q117" s="364"/>
      <c r="R117" s="364"/>
      <c r="S117" s="364"/>
      <c r="T117" s="364"/>
    </row>
    <row r="118" spans="2:20" ht="15" customHeight="1" x14ac:dyDescent="0.15">
      <c r="B118" s="133"/>
      <c r="C118" s="347" t="s">
        <v>246</v>
      </c>
      <c r="D118" s="353" t="s">
        <v>132</v>
      </c>
      <c r="E118" s="391">
        <f t="shared" si="12"/>
        <v>39</v>
      </c>
      <c r="F118" s="394">
        <f t="shared" si="11"/>
        <v>489</v>
      </c>
      <c r="G118" s="391">
        <v>9</v>
      </c>
      <c r="H118" s="394">
        <v>14</v>
      </c>
      <c r="I118" s="391">
        <v>30</v>
      </c>
      <c r="J118" s="393">
        <v>475</v>
      </c>
      <c r="K118" s="391">
        <v>23</v>
      </c>
      <c r="L118" s="392">
        <v>399</v>
      </c>
      <c r="M118" s="391">
        <v>0</v>
      </c>
      <c r="N118" s="392">
        <v>0</v>
      </c>
      <c r="O118" s="364"/>
      <c r="P118" s="364"/>
      <c r="Q118" s="364"/>
      <c r="R118" s="364"/>
      <c r="S118" s="364"/>
      <c r="T118" s="364"/>
    </row>
    <row r="119" spans="2:20" ht="15" customHeight="1" x14ac:dyDescent="0.15">
      <c r="B119" s="133"/>
      <c r="C119" s="347" t="s">
        <v>20</v>
      </c>
      <c r="D119" s="352" t="s">
        <v>263</v>
      </c>
      <c r="E119" s="391">
        <f t="shared" si="12"/>
        <v>83</v>
      </c>
      <c r="F119" s="394">
        <f t="shared" si="11"/>
        <v>246</v>
      </c>
      <c r="G119" s="391">
        <v>23</v>
      </c>
      <c r="H119" s="394">
        <v>34</v>
      </c>
      <c r="I119" s="391">
        <v>60</v>
      </c>
      <c r="J119" s="393">
        <v>212</v>
      </c>
      <c r="K119" s="391">
        <v>56</v>
      </c>
      <c r="L119" s="392">
        <v>199</v>
      </c>
      <c r="M119" s="391">
        <v>0</v>
      </c>
      <c r="N119" s="392">
        <v>0</v>
      </c>
      <c r="O119" s="364"/>
      <c r="P119" s="364"/>
      <c r="Q119" s="364"/>
      <c r="R119" s="364"/>
      <c r="S119" s="364"/>
      <c r="T119" s="364"/>
    </row>
    <row r="120" spans="2:20" ht="15" customHeight="1" x14ac:dyDescent="0.15">
      <c r="B120" s="133"/>
      <c r="C120" s="347" t="s">
        <v>21</v>
      </c>
      <c r="D120" s="352" t="s">
        <v>264</v>
      </c>
      <c r="E120" s="391">
        <f t="shared" si="12"/>
        <v>125</v>
      </c>
      <c r="F120" s="394">
        <f t="shared" si="11"/>
        <v>1018</v>
      </c>
      <c r="G120" s="391">
        <v>50</v>
      </c>
      <c r="H120" s="394">
        <v>115</v>
      </c>
      <c r="I120" s="391">
        <v>75</v>
      </c>
      <c r="J120" s="393">
        <v>903</v>
      </c>
      <c r="K120" s="391">
        <v>71</v>
      </c>
      <c r="L120" s="392">
        <v>855</v>
      </c>
      <c r="M120" s="391">
        <v>0</v>
      </c>
      <c r="N120" s="392">
        <v>0</v>
      </c>
      <c r="O120" s="364"/>
      <c r="P120" s="364"/>
      <c r="Q120" s="364"/>
      <c r="R120" s="364"/>
      <c r="S120" s="364"/>
      <c r="T120" s="364"/>
    </row>
    <row r="121" spans="2:20" ht="15" customHeight="1" x14ac:dyDescent="0.15">
      <c r="B121" s="136"/>
      <c r="C121" s="347" t="s">
        <v>22</v>
      </c>
      <c r="D121" s="352" t="s">
        <v>265</v>
      </c>
      <c r="E121" s="391">
        <f t="shared" si="12"/>
        <v>338</v>
      </c>
      <c r="F121" s="394">
        <f t="shared" si="11"/>
        <v>2287</v>
      </c>
      <c r="G121" s="391">
        <v>185</v>
      </c>
      <c r="H121" s="394">
        <v>619</v>
      </c>
      <c r="I121" s="391">
        <v>152</v>
      </c>
      <c r="J121" s="393">
        <v>1653</v>
      </c>
      <c r="K121" s="391">
        <v>148</v>
      </c>
      <c r="L121" s="392">
        <v>1528</v>
      </c>
      <c r="M121" s="391">
        <v>1</v>
      </c>
      <c r="N121" s="392">
        <v>15</v>
      </c>
      <c r="O121" s="364"/>
      <c r="P121" s="364"/>
      <c r="Q121" s="364"/>
      <c r="R121" s="364"/>
      <c r="S121" s="364"/>
      <c r="T121" s="364"/>
    </row>
    <row r="122" spans="2:20" ht="15" customHeight="1" x14ac:dyDescent="0.15">
      <c r="B122" s="136"/>
      <c r="C122" s="347" t="s">
        <v>251</v>
      </c>
      <c r="D122" s="352" t="s">
        <v>266</v>
      </c>
      <c r="E122" s="391">
        <f t="shared" si="12"/>
        <v>303</v>
      </c>
      <c r="F122" s="394">
        <f t="shared" si="11"/>
        <v>1105</v>
      </c>
      <c r="G122" s="391">
        <v>217</v>
      </c>
      <c r="H122" s="394">
        <v>371</v>
      </c>
      <c r="I122" s="391">
        <v>85</v>
      </c>
      <c r="J122" s="393">
        <v>733</v>
      </c>
      <c r="K122" s="391">
        <v>74</v>
      </c>
      <c r="L122" s="392">
        <v>596</v>
      </c>
      <c r="M122" s="391">
        <v>1</v>
      </c>
      <c r="N122" s="392">
        <v>1</v>
      </c>
      <c r="O122" s="364"/>
      <c r="P122" s="364"/>
      <c r="Q122" s="364"/>
      <c r="R122" s="364"/>
      <c r="S122" s="364"/>
      <c r="T122" s="364"/>
    </row>
    <row r="123" spans="2:20" ht="15" customHeight="1" x14ac:dyDescent="0.15">
      <c r="B123" s="136"/>
      <c r="C123" s="347" t="s">
        <v>253</v>
      </c>
      <c r="D123" s="355" t="s">
        <v>254</v>
      </c>
      <c r="E123" s="391">
        <f t="shared" si="12"/>
        <v>86</v>
      </c>
      <c r="F123" s="394">
        <f t="shared" si="11"/>
        <v>445</v>
      </c>
      <c r="G123" s="391">
        <v>48</v>
      </c>
      <c r="H123" s="394">
        <v>130</v>
      </c>
      <c r="I123" s="391">
        <v>38</v>
      </c>
      <c r="J123" s="393">
        <v>315</v>
      </c>
      <c r="K123" s="391">
        <v>23</v>
      </c>
      <c r="L123" s="392">
        <v>116</v>
      </c>
      <c r="M123" s="391">
        <v>0</v>
      </c>
      <c r="N123" s="392">
        <v>0</v>
      </c>
      <c r="O123" s="364"/>
      <c r="P123" s="364"/>
      <c r="Q123" s="364"/>
      <c r="R123" s="364"/>
      <c r="S123" s="364"/>
      <c r="T123" s="364"/>
    </row>
    <row r="124" spans="2:20" ht="15" customHeight="1" x14ac:dyDescent="0.15">
      <c r="B124" s="136"/>
      <c r="C124" s="347" t="s">
        <v>45</v>
      </c>
      <c r="D124" s="348" t="s">
        <v>267</v>
      </c>
      <c r="E124" s="391">
        <f t="shared" si="12"/>
        <v>209</v>
      </c>
      <c r="F124" s="394">
        <f t="shared" si="11"/>
        <v>3597</v>
      </c>
      <c r="G124" s="391">
        <v>64</v>
      </c>
      <c r="H124" s="394">
        <v>256</v>
      </c>
      <c r="I124" s="391">
        <v>144</v>
      </c>
      <c r="J124" s="393">
        <v>3335</v>
      </c>
      <c r="K124" s="391">
        <v>28</v>
      </c>
      <c r="L124" s="392">
        <v>428</v>
      </c>
      <c r="M124" s="391">
        <v>1</v>
      </c>
      <c r="N124" s="392">
        <v>6</v>
      </c>
      <c r="O124" s="364"/>
      <c r="P124" s="364"/>
      <c r="Q124" s="364"/>
      <c r="R124" s="364"/>
      <c r="S124" s="364"/>
      <c r="T124" s="364"/>
    </row>
    <row r="125" spans="2:20" ht="15" customHeight="1" x14ac:dyDescent="0.15">
      <c r="B125" s="136"/>
      <c r="C125" s="347" t="s">
        <v>46</v>
      </c>
      <c r="D125" s="355" t="s">
        <v>256</v>
      </c>
      <c r="E125" s="391">
        <f t="shared" si="12"/>
        <v>33</v>
      </c>
      <c r="F125" s="394">
        <f t="shared" si="11"/>
        <v>739</v>
      </c>
      <c r="G125" s="391">
        <v>5</v>
      </c>
      <c r="H125" s="394">
        <v>16</v>
      </c>
      <c r="I125" s="391">
        <v>28</v>
      </c>
      <c r="J125" s="393">
        <v>723</v>
      </c>
      <c r="K125" s="391">
        <v>17</v>
      </c>
      <c r="L125" s="392">
        <v>298</v>
      </c>
      <c r="M125" s="391">
        <v>0</v>
      </c>
      <c r="N125" s="392">
        <v>0</v>
      </c>
      <c r="O125" s="364"/>
      <c r="P125" s="364"/>
      <c r="Q125" s="364"/>
      <c r="R125" s="364"/>
      <c r="S125" s="364"/>
      <c r="T125" s="364"/>
    </row>
    <row r="126" spans="2:20" ht="15" customHeight="1" x14ac:dyDescent="0.15">
      <c r="B126" s="138"/>
      <c r="C126" s="356" t="s">
        <v>195</v>
      </c>
      <c r="D126" s="357" t="s">
        <v>258</v>
      </c>
      <c r="E126" s="395">
        <f>SUM(G126,I126,M126)</f>
        <v>269</v>
      </c>
      <c r="F126" s="396">
        <f>SUM(H126,J126,N126)</f>
        <v>1365</v>
      </c>
      <c r="G126" s="395">
        <v>33</v>
      </c>
      <c r="H126" s="396">
        <v>71</v>
      </c>
      <c r="I126" s="395">
        <v>229</v>
      </c>
      <c r="J126" s="397">
        <v>1265</v>
      </c>
      <c r="K126" s="395">
        <v>67</v>
      </c>
      <c r="L126" s="398">
        <v>738</v>
      </c>
      <c r="M126" s="395">
        <v>7</v>
      </c>
      <c r="N126" s="398">
        <v>29</v>
      </c>
      <c r="O126" s="364"/>
      <c r="P126" s="364"/>
      <c r="Q126" s="364"/>
      <c r="R126" s="364"/>
      <c r="S126" s="364"/>
      <c r="T126" s="364"/>
    </row>
    <row r="127" spans="2:20" ht="15" customHeight="1" x14ac:dyDescent="0.15">
      <c r="B127" s="2" t="s">
        <v>281</v>
      </c>
      <c r="C127" s="360"/>
      <c r="D127" s="375"/>
      <c r="E127" s="364"/>
      <c r="F127" s="364"/>
      <c r="G127" s="364"/>
      <c r="H127" s="364"/>
      <c r="I127" s="364"/>
      <c r="J127" s="364"/>
      <c r="K127" s="364"/>
      <c r="L127" s="364"/>
      <c r="M127" s="364"/>
      <c r="N127" s="364"/>
      <c r="O127" s="364"/>
      <c r="P127" s="364"/>
      <c r="Q127" s="364"/>
      <c r="R127" s="364"/>
      <c r="S127" s="364"/>
      <c r="T127" s="364"/>
    </row>
    <row r="128" spans="2:20" ht="15" customHeight="1" x14ac:dyDescent="0.15">
      <c r="B128" s="2" t="s">
        <v>74</v>
      </c>
    </row>
  </sheetData>
  <mergeCells count="45">
    <mergeCell ref="B109:D109"/>
    <mergeCell ref="O85:P85"/>
    <mergeCell ref="Q85:R85"/>
    <mergeCell ref="S85:T85"/>
    <mergeCell ref="B87:D87"/>
    <mergeCell ref="B106:D108"/>
    <mergeCell ref="E106:F107"/>
    <mergeCell ref="G106:H107"/>
    <mergeCell ref="I106:J107"/>
    <mergeCell ref="M106:N107"/>
    <mergeCell ref="K107:L107"/>
    <mergeCell ref="M84:N85"/>
    <mergeCell ref="K85:L85"/>
    <mergeCell ref="B64:D64"/>
    <mergeCell ref="B84:D86"/>
    <mergeCell ref="E84:F85"/>
    <mergeCell ref="G84:H85"/>
    <mergeCell ref="I84:J85"/>
    <mergeCell ref="O57:P57"/>
    <mergeCell ref="Q57:R57"/>
    <mergeCell ref="S57:T57"/>
    <mergeCell ref="B59:D59"/>
    <mergeCell ref="B61:D63"/>
    <mergeCell ref="E61:F62"/>
    <mergeCell ref="G61:H62"/>
    <mergeCell ref="I61:J62"/>
    <mergeCell ref="K62:L62"/>
    <mergeCell ref="B57:D58"/>
    <mergeCell ref="E57:F57"/>
    <mergeCell ref="G57:H57"/>
    <mergeCell ref="I57:J57"/>
    <mergeCell ref="K57:L57"/>
    <mergeCell ref="M57:N57"/>
    <mergeCell ref="O4:P4"/>
    <mergeCell ref="Q4:R4"/>
    <mergeCell ref="S4:T4"/>
    <mergeCell ref="B6:D6"/>
    <mergeCell ref="B19:D19"/>
    <mergeCell ref="K4:L4"/>
    <mergeCell ref="M4:N4"/>
    <mergeCell ref="B37:D37"/>
    <mergeCell ref="B4:D5"/>
    <mergeCell ref="E4:F4"/>
    <mergeCell ref="G4:H4"/>
    <mergeCell ref="I4:J4"/>
  </mergeCells>
  <phoneticPr fontId="3"/>
  <pageMargins left="0.59055118110236227" right="0.31496062992125984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Ｐゴシック,標準"&amp;11 3.事  業  所</oddHeader>
    <oddFooter>&amp;C&amp;"ＭＳ Ｐゴシック,標準"&amp;11-29-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B12F-7C3F-4775-BBB7-59AF79911BE4}">
  <sheetPr>
    <pageSetUpPr fitToPage="1"/>
  </sheetPr>
  <dimension ref="A1:X212"/>
  <sheetViews>
    <sheetView showGridLines="0" zoomScaleNormal="100" zoomScaleSheetLayoutView="100" workbookViewId="0"/>
  </sheetViews>
  <sheetFormatPr defaultColWidth="9.140625" defaultRowHeight="12" x14ac:dyDescent="0.15"/>
  <cols>
    <col min="1" max="1" width="1.7109375" style="4" customWidth="1"/>
    <col min="2" max="4" width="1.85546875" style="4" customWidth="1"/>
    <col min="5" max="5" width="5.7109375" style="4" customWidth="1"/>
    <col min="6" max="6" width="4.7109375" style="4" customWidth="1"/>
    <col min="7" max="7" width="5.7109375" style="4" customWidth="1"/>
    <col min="8" max="8" width="4.7109375" style="4" customWidth="1"/>
    <col min="9" max="9" width="5.7109375" style="4" customWidth="1"/>
    <col min="10" max="22" width="4.7109375" style="4" customWidth="1"/>
    <col min="23" max="23" width="5" style="4" customWidth="1"/>
    <col min="24" max="24" width="6.42578125" style="4" customWidth="1"/>
    <col min="25" max="16384" width="9.140625" style="4"/>
  </cols>
  <sheetData>
    <row r="1" spans="1:24" ht="30" customHeight="1" x14ac:dyDescent="0.15">
      <c r="A1" s="1" t="s">
        <v>141</v>
      </c>
    </row>
    <row r="2" spans="1:24" ht="7.5" customHeight="1" x14ac:dyDescent="0.15">
      <c r="B2" s="5"/>
    </row>
    <row r="3" spans="1:24" ht="22.5" customHeight="1" x14ac:dyDescent="0.15">
      <c r="B3" s="5"/>
    </row>
    <row r="4" spans="1:24" x14ac:dyDescent="0.15">
      <c r="B4" s="524" t="s">
        <v>142</v>
      </c>
      <c r="C4" s="524"/>
      <c r="D4" s="524"/>
      <c r="E4" s="524"/>
      <c r="F4" s="437" t="s">
        <v>3</v>
      </c>
      <c r="G4" s="438"/>
      <c r="H4" s="165" t="s">
        <v>143</v>
      </c>
      <c r="I4" s="497" t="s">
        <v>79</v>
      </c>
      <c r="J4" s="498"/>
      <c r="K4" s="499" t="s">
        <v>80</v>
      </c>
      <c r="L4" s="500"/>
      <c r="M4" s="501" t="s">
        <v>81</v>
      </c>
      <c r="N4" s="502"/>
      <c r="O4" s="509" t="s">
        <v>82</v>
      </c>
      <c r="P4" s="510"/>
      <c r="Q4" s="511" t="s">
        <v>144</v>
      </c>
      <c r="R4" s="511"/>
      <c r="S4" s="512" t="s">
        <v>145</v>
      </c>
      <c r="T4" s="513"/>
      <c r="U4" s="427" t="s">
        <v>146</v>
      </c>
      <c r="V4" s="427"/>
      <c r="W4" s="166" t="s">
        <v>147</v>
      </c>
      <c r="X4" s="167"/>
    </row>
    <row r="5" spans="1:24" ht="15" customHeight="1" x14ac:dyDescent="0.15">
      <c r="B5" s="524"/>
      <c r="C5" s="524"/>
      <c r="D5" s="524"/>
      <c r="E5" s="524"/>
      <c r="F5" s="81" t="s">
        <v>0</v>
      </c>
      <c r="G5" s="75" t="s">
        <v>85</v>
      </c>
      <c r="H5" s="81" t="s">
        <v>0</v>
      </c>
      <c r="I5" s="76" t="s">
        <v>86</v>
      </c>
      <c r="J5" s="77" t="s">
        <v>87</v>
      </c>
      <c r="K5" s="81" t="s">
        <v>0</v>
      </c>
      <c r="L5" s="78" t="s">
        <v>85</v>
      </c>
      <c r="M5" s="79" t="s">
        <v>0</v>
      </c>
      <c r="N5" s="80" t="s">
        <v>85</v>
      </c>
      <c r="O5" s="81" t="s">
        <v>0</v>
      </c>
      <c r="P5" s="78" t="s">
        <v>85</v>
      </c>
      <c r="Q5" s="168" t="s">
        <v>0</v>
      </c>
      <c r="R5" s="169" t="s">
        <v>85</v>
      </c>
      <c r="S5" s="170" t="s">
        <v>0</v>
      </c>
      <c r="T5" s="171" t="s">
        <v>85</v>
      </c>
      <c r="U5" s="168" t="s">
        <v>0</v>
      </c>
      <c r="V5" s="169" t="s">
        <v>85</v>
      </c>
      <c r="W5" s="82" t="s">
        <v>0</v>
      </c>
    </row>
    <row r="6" spans="1:24" s="14" customFormat="1" ht="13.5" hidden="1" customHeight="1" x14ac:dyDescent="0.15">
      <c r="B6" s="9" t="s">
        <v>23</v>
      </c>
      <c r="C6" s="172"/>
      <c r="D6" s="172"/>
      <c r="E6" s="173"/>
      <c r="F6" s="174">
        <f>+F11+F16+F21+F26</f>
        <v>244</v>
      </c>
      <c r="G6" s="175">
        <f t="shared" ref="G6:V10" si="0">+G11+G16+G21+G26</f>
        <v>3898</v>
      </c>
      <c r="H6" s="174">
        <f t="shared" si="0"/>
        <v>0</v>
      </c>
      <c r="I6" s="174">
        <f t="shared" si="0"/>
        <v>109</v>
      </c>
      <c r="J6" s="176">
        <f t="shared" si="0"/>
        <v>258</v>
      </c>
      <c r="K6" s="174">
        <f t="shared" si="0"/>
        <v>47</v>
      </c>
      <c r="L6" s="176">
        <f t="shared" si="0"/>
        <v>325</v>
      </c>
      <c r="M6" s="174">
        <f t="shared" si="0"/>
        <v>36</v>
      </c>
      <c r="N6" s="176">
        <f t="shared" si="0"/>
        <v>475</v>
      </c>
      <c r="O6" s="174">
        <f t="shared" si="0"/>
        <v>16</v>
      </c>
      <c r="P6" s="176">
        <f t="shared" si="0"/>
        <v>365</v>
      </c>
      <c r="Q6" s="174">
        <f t="shared" si="0"/>
        <v>19</v>
      </c>
      <c r="R6" s="176">
        <f t="shared" si="0"/>
        <v>713</v>
      </c>
      <c r="S6" s="174">
        <f t="shared" si="0"/>
        <v>11</v>
      </c>
      <c r="T6" s="176">
        <f t="shared" si="0"/>
        <v>690</v>
      </c>
      <c r="U6" s="174">
        <f t="shared" si="0"/>
        <v>6</v>
      </c>
      <c r="V6" s="176">
        <f t="shared" si="0"/>
        <v>1072</v>
      </c>
      <c r="W6" s="176">
        <v>0</v>
      </c>
    </row>
    <row r="7" spans="1:24" s="14" customFormat="1" ht="12" hidden="1" customHeight="1" x14ac:dyDescent="0.15">
      <c r="B7" s="22"/>
      <c r="C7" s="177"/>
      <c r="D7" s="58"/>
      <c r="E7" s="178" t="s">
        <v>148</v>
      </c>
      <c r="F7" s="179">
        <f t="shared" ref="F7:R10" si="1">+F12+F17+F22+F27</f>
        <v>28</v>
      </c>
      <c r="G7" s="27">
        <f t="shared" si="1"/>
        <v>367</v>
      </c>
      <c r="H7" s="179">
        <f t="shared" si="1"/>
        <v>0</v>
      </c>
      <c r="I7" s="179">
        <f t="shared" si="1"/>
        <v>14</v>
      </c>
      <c r="J7" s="28">
        <f t="shared" si="1"/>
        <v>42</v>
      </c>
      <c r="K7" s="179">
        <f t="shared" si="1"/>
        <v>5</v>
      </c>
      <c r="L7" s="28">
        <f t="shared" si="1"/>
        <v>35</v>
      </c>
      <c r="M7" s="179">
        <f t="shared" si="1"/>
        <v>2</v>
      </c>
      <c r="N7" s="28">
        <f t="shared" si="1"/>
        <v>25</v>
      </c>
      <c r="O7" s="179">
        <f t="shared" si="1"/>
        <v>2</v>
      </c>
      <c r="P7" s="28">
        <f t="shared" si="1"/>
        <v>48</v>
      </c>
      <c r="Q7" s="179">
        <f t="shared" si="1"/>
        <v>3</v>
      </c>
      <c r="R7" s="28">
        <f t="shared" si="1"/>
        <v>106</v>
      </c>
      <c r="S7" s="179">
        <f t="shared" si="0"/>
        <v>2</v>
      </c>
      <c r="T7" s="28">
        <f t="shared" si="0"/>
        <v>111</v>
      </c>
      <c r="U7" s="179">
        <f t="shared" si="0"/>
        <v>0</v>
      </c>
      <c r="V7" s="28">
        <f t="shared" si="0"/>
        <v>0</v>
      </c>
      <c r="W7" s="28">
        <v>0</v>
      </c>
    </row>
    <row r="8" spans="1:24" s="14" customFormat="1" ht="12" hidden="1" customHeight="1" x14ac:dyDescent="0.15">
      <c r="B8" s="22"/>
      <c r="C8" s="177"/>
      <c r="D8" s="58"/>
      <c r="E8" s="180" t="s">
        <v>149</v>
      </c>
      <c r="F8" s="179">
        <f t="shared" si="1"/>
        <v>35</v>
      </c>
      <c r="G8" s="27">
        <f t="shared" si="1"/>
        <v>917</v>
      </c>
      <c r="H8" s="179">
        <f t="shared" si="1"/>
        <v>0</v>
      </c>
      <c r="I8" s="179">
        <f t="shared" si="1"/>
        <v>10</v>
      </c>
      <c r="J8" s="28">
        <f t="shared" si="1"/>
        <v>12</v>
      </c>
      <c r="K8" s="179">
        <f t="shared" si="1"/>
        <v>5</v>
      </c>
      <c r="L8" s="28">
        <f t="shared" si="1"/>
        <v>35</v>
      </c>
      <c r="M8" s="179">
        <f t="shared" si="1"/>
        <v>4</v>
      </c>
      <c r="N8" s="28">
        <f t="shared" si="1"/>
        <v>67</v>
      </c>
      <c r="O8" s="179">
        <f t="shared" si="1"/>
        <v>2</v>
      </c>
      <c r="P8" s="28">
        <f t="shared" si="1"/>
        <v>47</v>
      </c>
      <c r="Q8" s="179">
        <f t="shared" si="1"/>
        <v>8</v>
      </c>
      <c r="R8" s="28">
        <f t="shared" si="1"/>
        <v>300</v>
      </c>
      <c r="S8" s="179">
        <f t="shared" si="0"/>
        <v>5</v>
      </c>
      <c r="T8" s="28">
        <f t="shared" si="0"/>
        <v>333</v>
      </c>
      <c r="U8" s="179">
        <f t="shared" si="0"/>
        <v>1</v>
      </c>
      <c r="V8" s="28">
        <f t="shared" si="0"/>
        <v>123</v>
      </c>
      <c r="W8" s="28">
        <v>0</v>
      </c>
    </row>
    <row r="9" spans="1:24" s="14" customFormat="1" ht="12" hidden="1" customHeight="1" x14ac:dyDescent="0.15">
      <c r="B9" s="22"/>
      <c r="C9" s="177"/>
      <c r="D9" s="58"/>
      <c r="E9" s="180" t="s">
        <v>150</v>
      </c>
      <c r="F9" s="179">
        <f t="shared" si="1"/>
        <v>173</v>
      </c>
      <c r="G9" s="27">
        <f t="shared" si="1"/>
        <v>2039</v>
      </c>
      <c r="H9" s="179">
        <f t="shared" si="1"/>
        <v>0</v>
      </c>
      <c r="I9" s="179">
        <f t="shared" si="1"/>
        <v>83</v>
      </c>
      <c r="J9" s="28">
        <f t="shared" si="1"/>
        <v>199</v>
      </c>
      <c r="K9" s="179">
        <f t="shared" si="1"/>
        <v>36</v>
      </c>
      <c r="L9" s="28">
        <f t="shared" si="1"/>
        <v>248</v>
      </c>
      <c r="M9" s="179">
        <f t="shared" si="1"/>
        <v>28</v>
      </c>
      <c r="N9" s="28">
        <f t="shared" si="1"/>
        <v>358</v>
      </c>
      <c r="O9" s="179">
        <f t="shared" si="1"/>
        <v>11</v>
      </c>
      <c r="P9" s="28">
        <f t="shared" si="1"/>
        <v>244</v>
      </c>
      <c r="Q9" s="179">
        <f t="shared" si="1"/>
        <v>8</v>
      </c>
      <c r="R9" s="28">
        <f t="shared" si="1"/>
        <v>307</v>
      </c>
      <c r="S9" s="179">
        <f t="shared" si="0"/>
        <v>3</v>
      </c>
      <c r="T9" s="28">
        <f t="shared" si="0"/>
        <v>194</v>
      </c>
      <c r="U9" s="179">
        <f t="shared" si="0"/>
        <v>4</v>
      </c>
      <c r="V9" s="28">
        <f t="shared" si="0"/>
        <v>489</v>
      </c>
      <c r="W9" s="28">
        <v>0</v>
      </c>
    </row>
    <row r="10" spans="1:24" s="14" customFormat="1" ht="12" hidden="1" customHeight="1" x14ac:dyDescent="0.15">
      <c r="B10" s="22"/>
      <c r="C10" s="177"/>
      <c r="D10" s="58"/>
      <c r="E10" s="181" t="s">
        <v>151</v>
      </c>
      <c r="F10" s="182">
        <f t="shared" si="1"/>
        <v>8</v>
      </c>
      <c r="G10" s="43">
        <f t="shared" si="1"/>
        <v>575</v>
      </c>
      <c r="H10" s="182">
        <f t="shared" si="1"/>
        <v>0</v>
      </c>
      <c r="I10" s="182">
        <f t="shared" si="1"/>
        <v>2</v>
      </c>
      <c r="J10" s="44">
        <f t="shared" si="1"/>
        <v>5</v>
      </c>
      <c r="K10" s="182">
        <f t="shared" si="1"/>
        <v>1</v>
      </c>
      <c r="L10" s="44">
        <f t="shared" si="1"/>
        <v>7</v>
      </c>
      <c r="M10" s="182">
        <f t="shared" si="1"/>
        <v>2</v>
      </c>
      <c r="N10" s="44">
        <f t="shared" si="1"/>
        <v>25</v>
      </c>
      <c r="O10" s="182">
        <f t="shared" si="1"/>
        <v>1</v>
      </c>
      <c r="P10" s="44">
        <f t="shared" si="1"/>
        <v>26</v>
      </c>
      <c r="Q10" s="182">
        <f t="shared" si="1"/>
        <v>0</v>
      </c>
      <c r="R10" s="44">
        <f t="shared" si="1"/>
        <v>0</v>
      </c>
      <c r="S10" s="182">
        <f t="shared" si="0"/>
        <v>1</v>
      </c>
      <c r="T10" s="44">
        <f t="shared" si="0"/>
        <v>52</v>
      </c>
      <c r="U10" s="182">
        <f t="shared" si="0"/>
        <v>1</v>
      </c>
      <c r="V10" s="44">
        <f t="shared" si="0"/>
        <v>460</v>
      </c>
      <c r="W10" s="44">
        <v>0</v>
      </c>
    </row>
    <row r="11" spans="1:24" s="14" customFormat="1" ht="13.5" hidden="1" customHeight="1" x14ac:dyDescent="0.15">
      <c r="B11" s="15"/>
      <c r="C11" s="183" t="s">
        <v>152</v>
      </c>
      <c r="D11" s="184"/>
      <c r="E11" s="185"/>
      <c r="F11" s="186">
        <f t="shared" ref="F11:V11" si="2">SUM(F12:F15)</f>
        <v>79</v>
      </c>
      <c r="G11" s="187">
        <f t="shared" si="2"/>
        <v>1713</v>
      </c>
      <c r="H11" s="186">
        <f t="shared" si="2"/>
        <v>0</v>
      </c>
      <c r="I11" s="186">
        <f t="shared" si="2"/>
        <v>30</v>
      </c>
      <c r="J11" s="188">
        <f t="shared" si="2"/>
        <v>83</v>
      </c>
      <c r="K11" s="186">
        <f t="shared" si="2"/>
        <v>17</v>
      </c>
      <c r="L11" s="188">
        <f t="shared" si="2"/>
        <v>116</v>
      </c>
      <c r="M11" s="186">
        <f t="shared" si="2"/>
        <v>11</v>
      </c>
      <c r="N11" s="188">
        <f t="shared" si="2"/>
        <v>143</v>
      </c>
      <c r="O11" s="186">
        <f t="shared" si="2"/>
        <v>6</v>
      </c>
      <c r="P11" s="188">
        <f t="shared" si="2"/>
        <v>124</v>
      </c>
      <c r="Q11" s="186">
        <f t="shared" si="2"/>
        <v>8</v>
      </c>
      <c r="R11" s="188">
        <f t="shared" si="2"/>
        <v>278</v>
      </c>
      <c r="S11" s="186">
        <f t="shared" si="2"/>
        <v>4</v>
      </c>
      <c r="T11" s="188">
        <f t="shared" si="2"/>
        <v>259</v>
      </c>
      <c r="U11" s="186">
        <f t="shared" si="2"/>
        <v>3</v>
      </c>
      <c r="V11" s="188">
        <f t="shared" si="2"/>
        <v>710</v>
      </c>
      <c r="W11" s="188">
        <v>0</v>
      </c>
    </row>
    <row r="12" spans="1:24" s="14" customFormat="1" ht="12" hidden="1" customHeight="1" x14ac:dyDescent="0.15">
      <c r="B12" s="15"/>
      <c r="C12" s="189"/>
      <c r="D12" s="190"/>
      <c r="E12" s="191" t="s">
        <v>148</v>
      </c>
      <c r="F12" s="192">
        <f t="shared" ref="F12:F30" si="3">+H12+I12+K12+M12+O12+Q12+S12+U12</f>
        <v>12</v>
      </c>
      <c r="G12" s="193">
        <f t="shared" ref="G12:G30" si="4">+J12+L12+N12+P12+R12+T12+V12</f>
        <v>174</v>
      </c>
      <c r="H12" s="194">
        <v>0</v>
      </c>
      <c r="I12" s="192">
        <v>6</v>
      </c>
      <c r="J12" s="195">
        <v>20</v>
      </c>
      <c r="K12" s="192">
        <v>1</v>
      </c>
      <c r="L12" s="195">
        <v>6</v>
      </c>
      <c r="M12" s="192">
        <v>2</v>
      </c>
      <c r="N12" s="195">
        <v>25</v>
      </c>
      <c r="O12" s="192">
        <v>0</v>
      </c>
      <c r="P12" s="195">
        <v>0</v>
      </c>
      <c r="Q12" s="194">
        <v>2</v>
      </c>
      <c r="R12" s="196">
        <v>66</v>
      </c>
      <c r="S12" s="192">
        <v>1</v>
      </c>
      <c r="T12" s="195">
        <v>57</v>
      </c>
      <c r="U12" s="194">
        <v>0</v>
      </c>
      <c r="V12" s="196">
        <v>0</v>
      </c>
      <c r="W12" s="196">
        <v>0</v>
      </c>
    </row>
    <row r="13" spans="1:24" s="14" customFormat="1" ht="12" hidden="1" customHeight="1" x14ac:dyDescent="0.15">
      <c r="B13" s="15"/>
      <c r="C13" s="189"/>
      <c r="D13" s="190"/>
      <c r="E13" s="197" t="s">
        <v>149</v>
      </c>
      <c r="F13" s="192">
        <f t="shared" si="3"/>
        <v>14</v>
      </c>
      <c r="G13" s="193">
        <f t="shared" si="4"/>
        <v>346</v>
      </c>
      <c r="H13" s="194">
        <v>0</v>
      </c>
      <c r="I13" s="192">
        <v>4</v>
      </c>
      <c r="J13" s="195">
        <v>4</v>
      </c>
      <c r="K13" s="192">
        <v>1</v>
      </c>
      <c r="L13" s="195">
        <v>7</v>
      </c>
      <c r="M13" s="192">
        <v>2</v>
      </c>
      <c r="N13" s="195">
        <v>32</v>
      </c>
      <c r="O13" s="192">
        <v>1</v>
      </c>
      <c r="P13" s="195">
        <v>22</v>
      </c>
      <c r="Q13" s="194">
        <v>4</v>
      </c>
      <c r="R13" s="196">
        <v>133</v>
      </c>
      <c r="S13" s="192">
        <v>2</v>
      </c>
      <c r="T13" s="195">
        <v>148</v>
      </c>
      <c r="U13" s="194">
        <v>0</v>
      </c>
      <c r="V13" s="196">
        <v>0</v>
      </c>
      <c r="W13" s="196">
        <v>0</v>
      </c>
    </row>
    <row r="14" spans="1:24" s="14" customFormat="1" ht="12" hidden="1" customHeight="1" x14ac:dyDescent="0.15">
      <c r="B14" s="15"/>
      <c r="C14" s="189"/>
      <c r="D14" s="190"/>
      <c r="E14" s="197" t="s">
        <v>150</v>
      </c>
      <c r="F14" s="192">
        <f t="shared" si="3"/>
        <v>50</v>
      </c>
      <c r="G14" s="193">
        <f t="shared" si="4"/>
        <v>717</v>
      </c>
      <c r="H14" s="194">
        <v>0</v>
      </c>
      <c r="I14" s="192">
        <v>19</v>
      </c>
      <c r="J14" s="195">
        <v>55</v>
      </c>
      <c r="K14" s="192">
        <v>15</v>
      </c>
      <c r="L14" s="195">
        <v>103</v>
      </c>
      <c r="M14" s="192">
        <v>6</v>
      </c>
      <c r="N14" s="195">
        <v>74</v>
      </c>
      <c r="O14" s="192">
        <v>5</v>
      </c>
      <c r="P14" s="195">
        <v>102</v>
      </c>
      <c r="Q14" s="194">
        <v>2</v>
      </c>
      <c r="R14" s="196">
        <v>79</v>
      </c>
      <c r="S14" s="192">
        <v>1</v>
      </c>
      <c r="T14" s="195">
        <v>54</v>
      </c>
      <c r="U14" s="194">
        <v>2</v>
      </c>
      <c r="V14" s="196">
        <v>250</v>
      </c>
      <c r="W14" s="196">
        <v>0</v>
      </c>
    </row>
    <row r="15" spans="1:24" s="14" customFormat="1" ht="12" hidden="1" customHeight="1" x14ac:dyDescent="0.15">
      <c r="B15" s="15"/>
      <c r="C15" s="198"/>
      <c r="D15" s="199"/>
      <c r="E15" s="200" t="s">
        <v>151</v>
      </c>
      <c r="F15" s="201">
        <f t="shared" si="3"/>
        <v>3</v>
      </c>
      <c r="G15" s="202">
        <f t="shared" si="4"/>
        <v>476</v>
      </c>
      <c r="H15" s="203">
        <v>0</v>
      </c>
      <c r="I15" s="203">
        <v>1</v>
      </c>
      <c r="J15" s="204">
        <v>4</v>
      </c>
      <c r="K15" s="203">
        <v>0</v>
      </c>
      <c r="L15" s="204">
        <v>0</v>
      </c>
      <c r="M15" s="203">
        <v>1</v>
      </c>
      <c r="N15" s="204">
        <v>12</v>
      </c>
      <c r="O15" s="203">
        <v>0</v>
      </c>
      <c r="P15" s="204">
        <v>0</v>
      </c>
      <c r="Q15" s="203">
        <v>0</v>
      </c>
      <c r="R15" s="204">
        <v>0</v>
      </c>
      <c r="S15" s="203">
        <v>0</v>
      </c>
      <c r="T15" s="204">
        <v>0</v>
      </c>
      <c r="U15" s="203">
        <v>1</v>
      </c>
      <c r="V15" s="204">
        <v>460</v>
      </c>
      <c r="W15" s="204">
        <v>0</v>
      </c>
    </row>
    <row r="16" spans="1:24" s="14" customFormat="1" ht="13.5" hidden="1" customHeight="1" x14ac:dyDescent="0.15">
      <c r="B16" s="15"/>
      <c r="C16" s="190" t="s">
        <v>153</v>
      </c>
      <c r="D16" s="190"/>
      <c r="E16" s="205"/>
      <c r="F16" s="206">
        <f t="shared" si="3"/>
        <v>75</v>
      </c>
      <c r="G16" s="207">
        <f t="shared" si="4"/>
        <v>1035</v>
      </c>
      <c r="H16" s="206">
        <f t="shared" ref="H16:V16" si="5">SUM(H17:H20)</f>
        <v>0</v>
      </c>
      <c r="I16" s="206">
        <f t="shared" si="5"/>
        <v>36</v>
      </c>
      <c r="J16" s="208">
        <f t="shared" si="5"/>
        <v>82</v>
      </c>
      <c r="K16" s="206">
        <f t="shared" si="5"/>
        <v>13</v>
      </c>
      <c r="L16" s="208">
        <f t="shared" si="5"/>
        <v>92</v>
      </c>
      <c r="M16" s="206">
        <f t="shared" si="5"/>
        <v>13</v>
      </c>
      <c r="N16" s="208">
        <f t="shared" si="5"/>
        <v>181</v>
      </c>
      <c r="O16" s="206">
        <f t="shared" si="5"/>
        <v>3</v>
      </c>
      <c r="P16" s="208">
        <f t="shared" si="5"/>
        <v>76</v>
      </c>
      <c r="Q16" s="206">
        <f t="shared" si="5"/>
        <v>5</v>
      </c>
      <c r="R16" s="208">
        <f t="shared" si="5"/>
        <v>193</v>
      </c>
      <c r="S16" s="206">
        <f t="shared" si="5"/>
        <v>3</v>
      </c>
      <c r="T16" s="208">
        <f t="shared" si="5"/>
        <v>176</v>
      </c>
      <c r="U16" s="206">
        <f t="shared" si="5"/>
        <v>2</v>
      </c>
      <c r="V16" s="208">
        <f t="shared" si="5"/>
        <v>235</v>
      </c>
      <c r="W16" s="208">
        <v>0</v>
      </c>
    </row>
    <row r="17" spans="2:23" s="14" customFormat="1" ht="12" hidden="1" customHeight="1" x14ac:dyDescent="0.15">
      <c r="B17" s="15"/>
      <c r="C17" s="190"/>
      <c r="D17" s="190"/>
      <c r="E17" s="191" t="s">
        <v>148</v>
      </c>
      <c r="F17" s="192">
        <f t="shared" si="3"/>
        <v>6</v>
      </c>
      <c r="G17" s="193">
        <f t="shared" si="4"/>
        <v>78</v>
      </c>
      <c r="H17" s="194">
        <v>0</v>
      </c>
      <c r="I17" s="192">
        <v>3</v>
      </c>
      <c r="J17" s="195">
        <v>9</v>
      </c>
      <c r="K17" s="194">
        <v>2</v>
      </c>
      <c r="L17" s="196">
        <v>15</v>
      </c>
      <c r="M17" s="194">
        <v>0</v>
      </c>
      <c r="N17" s="196">
        <v>0</v>
      </c>
      <c r="O17" s="194">
        <v>0</v>
      </c>
      <c r="P17" s="196">
        <v>0</v>
      </c>
      <c r="Q17" s="194">
        <v>0</v>
      </c>
      <c r="R17" s="196">
        <v>0</v>
      </c>
      <c r="S17" s="194">
        <v>1</v>
      </c>
      <c r="T17" s="196">
        <v>54</v>
      </c>
      <c r="U17" s="194">
        <v>0</v>
      </c>
      <c r="V17" s="196">
        <v>0</v>
      </c>
      <c r="W17" s="196">
        <v>0</v>
      </c>
    </row>
    <row r="18" spans="2:23" s="14" customFormat="1" ht="12" hidden="1" customHeight="1" x14ac:dyDescent="0.15">
      <c r="B18" s="15"/>
      <c r="C18" s="190"/>
      <c r="D18" s="190"/>
      <c r="E18" s="197" t="s">
        <v>149</v>
      </c>
      <c r="F18" s="192">
        <f t="shared" si="3"/>
        <v>10</v>
      </c>
      <c r="G18" s="193">
        <f t="shared" si="4"/>
        <v>324</v>
      </c>
      <c r="H18" s="194">
        <v>0</v>
      </c>
      <c r="I18" s="192">
        <v>2</v>
      </c>
      <c r="J18" s="195">
        <v>3</v>
      </c>
      <c r="K18" s="194">
        <v>2</v>
      </c>
      <c r="L18" s="196">
        <v>15</v>
      </c>
      <c r="M18" s="194">
        <v>2</v>
      </c>
      <c r="N18" s="196">
        <v>35</v>
      </c>
      <c r="O18" s="194">
        <v>0</v>
      </c>
      <c r="P18" s="196">
        <v>0</v>
      </c>
      <c r="Q18" s="194">
        <v>2</v>
      </c>
      <c r="R18" s="196">
        <v>87</v>
      </c>
      <c r="S18" s="194">
        <v>1</v>
      </c>
      <c r="T18" s="196">
        <v>61</v>
      </c>
      <c r="U18" s="194">
        <v>1</v>
      </c>
      <c r="V18" s="196">
        <v>123</v>
      </c>
      <c r="W18" s="196">
        <v>0</v>
      </c>
    </row>
    <row r="19" spans="2:23" s="14" customFormat="1" ht="12" hidden="1" customHeight="1" x14ac:dyDescent="0.15">
      <c r="B19" s="15"/>
      <c r="C19" s="190"/>
      <c r="D19" s="190"/>
      <c r="E19" s="197" t="s">
        <v>150</v>
      </c>
      <c r="F19" s="192">
        <f t="shared" si="3"/>
        <v>57</v>
      </c>
      <c r="G19" s="193">
        <f t="shared" si="4"/>
        <v>625</v>
      </c>
      <c r="H19" s="194">
        <v>0</v>
      </c>
      <c r="I19" s="192">
        <v>30</v>
      </c>
      <c r="J19" s="195">
        <v>69</v>
      </c>
      <c r="K19" s="194">
        <v>8</v>
      </c>
      <c r="L19" s="196">
        <v>55</v>
      </c>
      <c r="M19" s="194">
        <v>11</v>
      </c>
      <c r="N19" s="196">
        <v>146</v>
      </c>
      <c r="O19" s="194">
        <v>3</v>
      </c>
      <c r="P19" s="196">
        <v>76</v>
      </c>
      <c r="Q19" s="194">
        <v>3</v>
      </c>
      <c r="R19" s="196">
        <v>106</v>
      </c>
      <c r="S19" s="194">
        <v>1</v>
      </c>
      <c r="T19" s="196">
        <v>61</v>
      </c>
      <c r="U19" s="194">
        <v>1</v>
      </c>
      <c r="V19" s="196">
        <v>112</v>
      </c>
      <c r="W19" s="196">
        <v>0</v>
      </c>
    </row>
    <row r="20" spans="2:23" s="14" customFormat="1" ht="12" hidden="1" customHeight="1" x14ac:dyDescent="0.15">
      <c r="B20" s="15"/>
      <c r="C20" s="198"/>
      <c r="D20" s="199"/>
      <c r="E20" s="200" t="s">
        <v>151</v>
      </c>
      <c r="F20" s="201">
        <f t="shared" si="3"/>
        <v>2</v>
      </c>
      <c r="G20" s="202">
        <f t="shared" si="4"/>
        <v>8</v>
      </c>
      <c r="H20" s="203">
        <v>0</v>
      </c>
      <c r="I20" s="203">
        <v>1</v>
      </c>
      <c r="J20" s="204">
        <v>1</v>
      </c>
      <c r="K20" s="203">
        <v>1</v>
      </c>
      <c r="L20" s="204">
        <v>7</v>
      </c>
      <c r="M20" s="203">
        <v>0</v>
      </c>
      <c r="N20" s="204">
        <v>0</v>
      </c>
      <c r="O20" s="203">
        <v>0</v>
      </c>
      <c r="P20" s="204">
        <v>0</v>
      </c>
      <c r="Q20" s="203">
        <v>0</v>
      </c>
      <c r="R20" s="204">
        <v>0</v>
      </c>
      <c r="S20" s="203">
        <v>0</v>
      </c>
      <c r="T20" s="204">
        <v>0</v>
      </c>
      <c r="U20" s="203">
        <v>0</v>
      </c>
      <c r="V20" s="204">
        <v>0</v>
      </c>
      <c r="W20" s="204">
        <v>0</v>
      </c>
    </row>
    <row r="21" spans="2:23" s="14" customFormat="1" ht="13.5" hidden="1" customHeight="1" x14ac:dyDescent="0.15">
      <c r="B21" s="15"/>
      <c r="C21" s="190" t="s">
        <v>154</v>
      </c>
      <c r="D21" s="190"/>
      <c r="E21" s="205"/>
      <c r="F21" s="206">
        <f t="shared" si="3"/>
        <v>44</v>
      </c>
      <c r="G21" s="207">
        <f t="shared" si="4"/>
        <v>671</v>
      </c>
      <c r="H21" s="206">
        <f t="shared" ref="H21:V21" si="6">SUM(H22:H25)</f>
        <v>0</v>
      </c>
      <c r="I21" s="206">
        <f t="shared" si="6"/>
        <v>18</v>
      </c>
      <c r="J21" s="208">
        <f t="shared" si="6"/>
        <v>42</v>
      </c>
      <c r="K21" s="206">
        <f t="shared" si="6"/>
        <v>8</v>
      </c>
      <c r="L21" s="208">
        <f t="shared" si="6"/>
        <v>52</v>
      </c>
      <c r="M21" s="206">
        <f t="shared" si="6"/>
        <v>8</v>
      </c>
      <c r="N21" s="208">
        <f t="shared" si="6"/>
        <v>96</v>
      </c>
      <c r="O21" s="206">
        <f t="shared" si="6"/>
        <v>3</v>
      </c>
      <c r="P21" s="208">
        <f t="shared" si="6"/>
        <v>72</v>
      </c>
      <c r="Q21" s="206">
        <f t="shared" si="6"/>
        <v>4</v>
      </c>
      <c r="R21" s="208">
        <f t="shared" si="6"/>
        <v>173</v>
      </c>
      <c r="S21" s="206">
        <f t="shared" si="6"/>
        <v>2</v>
      </c>
      <c r="T21" s="208">
        <f t="shared" si="6"/>
        <v>109</v>
      </c>
      <c r="U21" s="206">
        <f t="shared" si="6"/>
        <v>1</v>
      </c>
      <c r="V21" s="208">
        <f t="shared" si="6"/>
        <v>127</v>
      </c>
      <c r="W21" s="208">
        <v>0</v>
      </c>
    </row>
    <row r="22" spans="2:23" s="14" customFormat="1" ht="11.25" hidden="1" customHeight="1" x14ac:dyDescent="0.15">
      <c r="B22" s="15"/>
      <c r="C22" s="190"/>
      <c r="D22" s="190"/>
      <c r="E22" s="191" t="s">
        <v>148</v>
      </c>
      <c r="F22" s="192">
        <f t="shared" si="3"/>
        <v>4</v>
      </c>
      <c r="G22" s="193">
        <f t="shared" si="4"/>
        <v>52</v>
      </c>
      <c r="H22" s="194">
        <v>0</v>
      </c>
      <c r="I22" s="192">
        <v>2</v>
      </c>
      <c r="J22" s="195">
        <v>6</v>
      </c>
      <c r="K22" s="192">
        <v>1</v>
      </c>
      <c r="L22" s="195">
        <v>6</v>
      </c>
      <c r="M22" s="194">
        <v>0</v>
      </c>
      <c r="N22" s="196">
        <v>0</v>
      </c>
      <c r="O22" s="194">
        <v>0</v>
      </c>
      <c r="P22" s="196">
        <v>0</v>
      </c>
      <c r="Q22" s="194">
        <v>1</v>
      </c>
      <c r="R22" s="196">
        <v>40</v>
      </c>
      <c r="S22" s="194">
        <v>0</v>
      </c>
      <c r="T22" s="196">
        <v>0</v>
      </c>
      <c r="U22" s="194">
        <v>0</v>
      </c>
      <c r="V22" s="196">
        <v>0</v>
      </c>
      <c r="W22" s="196">
        <v>0</v>
      </c>
    </row>
    <row r="23" spans="2:23" s="14" customFormat="1" ht="11.25" hidden="1" customHeight="1" x14ac:dyDescent="0.15">
      <c r="B23" s="15"/>
      <c r="C23" s="190"/>
      <c r="D23" s="190"/>
      <c r="E23" s="197" t="s">
        <v>149</v>
      </c>
      <c r="F23" s="192">
        <f t="shared" si="3"/>
        <v>7</v>
      </c>
      <c r="G23" s="193">
        <f t="shared" si="4"/>
        <v>146</v>
      </c>
      <c r="H23" s="194">
        <v>0</v>
      </c>
      <c r="I23" s="192">
        <v>2</v>
      </c>
      <c r="J23" s="195">
        <v>2</v>
      </c>
      <c r="K23" s="192">
        <v>2</v>
      </c>
      <c r="L23" s="195">
        <v>13</v>
      </c>
      <c r="M23" s="194">
        <v>0</v>
      </c>
      <c r="N23" s="196">
        <v>0</v>
      </c>
      <c r="O23" s="194">
        <v>1</v>
      </c>
      <c r="P23" s="196">
        <v>25</v>
      </c>
      <c r="Q23" s="194">
        <v>1</v>
      </c>
      <c r="R23" s="196">
        <v>49</v>
      </c>
      <c r="S23" s="194">
        <v>1</v>
      </c>
      <c r="T23" s="196">
        <v>57</v>
      </c>
      <c r="U23" s="194">
        <v>0</v>
      </c>
      <c r="V23" s="196">
        <v>0</v>
      </c>
      <c r="W23" s="196">
        <v>0</v>
      </c>
    </row>
    <row r="24" spans="2:23" s="14" customFormat="1" ht="11.25" hidden="1" customHeight="1" x14ac:dyDescent="0.15">
      <c r="B24" s="15"/>
      <c r="C24" s="190"/>
      <c r="D24" s="190"/>
      <c r="E24" s="197" t="s">
        <v>150</v>
      </c>
      <c r="F24" s="192">
        <f t="shared" si="3"/>
        <v>31</v>
      </c>
      <c r="G24" s="193">
        <f t="shared" si="4"/>
        <v>395</v>
      </c>
      <c r="H24" s="194">
        <v>0</v>
      </c>
      <c r="I24" s="192">
        <v>14</v>
      </c>
      <c r="J24" s="195">
        <v>34</v>
      </c>
      <c r="K24" s="192">
        <v>5</v>
      </c>
      <c r="L24" s="195">
        <v>33</v>
      </c>
      <c r="M24" s="194">
        <v>8</v>
      </c>
      <c r="N24" s="196">
        <v>96</v>
      </c>
      <c r="O24" s="194">
        <v>1</v>
      </c>
      <c r="P24" s="196">
        <v>21</v>
      </c>
      <c r="Q24" s="194">
        <v>2</v>
      </c>
      <c r="R24" s="196">
        <v>84</v>
      </c>
      <c r="S24" s="194">
        <v>0</v>
      </c>
      <c r="T24" s="196">
        <v>0</v>
      </c>
      <c r="U24" s="194">
        <v>1</v>
      </c>
      <c r="V24" s="196">
        <v>127</v>
      </c>
      <c r="W24" s="196">
        <v>0</v>
      </c>
    </row>
    <row r="25" spans="2:23" s="14" customFormat="1" ht="11.25" hidden="1" customHeight="1" x14ac:dyDescent="0.15">
      <c r="B25" s="15"/>
      <c r="C25" s="198"/>
      <c r="D25" s="199"/>
      <c r="E25" s="200" t="s">
        <v>151</v>
      </c>
      <c r="F25" s="201">
        <f t="shared" si="3"/>
        <v>2</v>
      </c>
      <c r="G25" s="202">
        <f t="shared" si="4"/>
        <v>78</v>
      </c>
      <c r="H25" s="203">
        <v>0</v>
      </c>
      <c r="I25" s="203">
        <v>0</v>
      </c>
      <c r="J25" s="204">
        <v>0</v>
      </c>
      <c r="K25" s="203">
        <v>0</v>
      </c>
      <c r="L25" s="204">
        <v>0</v>
      </c>
      <c r="M25" s="203">
        <v>0</v>
      </c>
      <c r="N25" s="204">
        <v>0</v>
      </c>
      <c r="O25" s="203">
        <v>1</v>
      </c>
      <c r="P25" s="204">
        <v>26</v>
      </c>
      <c r="Q25" s="203">
        <v>0</v>
      </c>
      <c r="R25" s="204">
        <v>0</v>
      </c>
      <c r="S25" s="203">
        <v>1</v>
      </c>
      <c r="T25" s="204">
        <v>52</v>
      </c>
      <c r="U25" s="203">
        <v>0</v>
      </c>
      <c r="V25" s="204">
        <v>0</v>
      </c>
      <c r="W25" s="204">
        <v>0</v>
      </c>
    </row>
    <row r="26" spans="2:23" s="14" customFormat="1" ht="13.5" hidden="1" customHeight="1" x14ac:dyDescent="0.15">
      <c r="B26" s="15"/>
      <c r="C26" s="190" t="s">
        <v>155</v>
      </c>
      <c r="D26" s="190"/>
      <c r="E26" s="205"/>
      <c r="F26" s="206">
        <f t="shared" si="3"/>
        <v>46</v>
      </c>
      <c r="G26" s="207">
        <f t="shared" si="4"/>
        <v>479</v>
      </c>
      <c r="H26" s="206">
        <f t="shared" ref="H26:V26" si="7">SUM(H27:H30)</f>
        <v>0</v>
      </c>
      <c r="I26" s="206">
        <f t="shared" si="7"/>
        <v>25</v>
      </c>
      <c r="J26" s="208">
        <f t="shared" si="7"/>
        <v>51</v>
      </c>
      <c r="K26" s="206">
        <f t="shared" si="7"/>
        <v>9</v>
      </c>
      <c r="L26" s="208">
        <f t="shared" si="7"/>
        <v>65</v>
      </c>
      <c r="M26" s="206">
        <f t="shared" si="7"/>
        <v>4</v>
      </c>
      <c r="N26" s="208">
        <f t="shared" si="7"/>
        <v>55</v>
      </c>
      <c r="O26" s="206">
        <f t="shared" si="7"/>
        <v>4</v>
      </c>
      <c r="P26" s="208">
        <f t="shared" si="7"/>
        <v>93</v>
      </c>
      <c r="Q26" s="206">
        <f t="shared" si="7"/>
        <v>2</v>
      </c>
      <c r="R26" s="208">
        <f t="shared" si="7"/>
        <v>69</v>
      </c>
      <c r="S26" s="206">
        <f t="shared" si="7"/>
        <v>2</v>
      </c>
      <c r="T26" s="208">
        <f t="shared" si="7"/>
        <v>146</v>
      </c>
      <c r="U26" s="206">
        <f t="shared" si="7"/>
        <v>0</v>
      </c>
      <c r="V26" s="208">
        <f t="shared" si="7"/>
        <v>0</v>
      </c>
      <c r="W26" s="208">
        <v>0</v>
      </c>
    </row>
    <row r="27" spans="2:23" s="14" customFormat="1" ht="12" hidden="1" customHeight="1" x14ac:dyDescent="0.15">
      <c r="B27" s="15"/>
      <c r="C27" s="190"/>
      <c r="D27" s="190"/>
      <c r="E27" s="191" t="s">
        <v>148</v>
      </c>
      <c r="F27" s="192">
        <f t="shared" si="3"/>
        <v>6</v>
      </c>
      <c r="G27" s="193">
        <f t="shared" si="4"/>
        <v>63</v>
      </c>
      <c r="H27" s="194">
        <v>0</v>
      </c>
      <c r="I27" s="192">
        <v>3</v>
      </c>
      <c r="J27" s="195">
        <v>7</v>
      </c>
      <c r="K27" s="192">
        <v>1</v>
      </c>
      <c r="L27" s="195">
        <v>8</v>
      </c>
      <c r="M27" s="192">
        <v>0</v>
      </c>
      <c r="N27" s="195">
        <v>0</v>
      </c>
      <c r="O27" s="194">
        <v>2</v>
      </c>
      <c r="P27" s="196">
        <v>48</v>
      </c>
      <c r="Q27" s="192">
        <v>0</v>
      </c>
      <c r="R27" s="195">
        <v>0</v>
      </c>
      <c r="S27" s="194">
        <v>0</v>
      </c>
      <c r="T27" s="196">
        <v>0</v>
      </c>
      <c r="U27" s="192">
        <v>0</v>
      </c>
      <c r="V27" s="195">
        <v>0</v>
      </c>
      <c r="W27" s="195">
        <v>0</v>
      </c>
    </row>
    <row r="28" spans="2:23" s="14" customFormat="1" ht="12" hidden="1" customHeight="1" x14ac:dyDescent="0.15">
      <c r="B28" s="15"/>
      <c r="C28" s="190"/>
      <c r="D28" s="190"/>
      <c r="E28" s="197" t="s">
        <v>149</v>
      </c>
      <c r="F28" s="192">
        <f t="shared" si="3"/>
        <v>4</v>
      </c>
      <c r="G28" s="193">
        <f t="shared" si="4"/>
        <v>101</v>
      </c>
      <c r="H28" s="194">
        <v>0</v>
      </c>
      <c r="I28" s="192">
        <v>2</v>
      </c>
      <c r="J28" s="195">
        <v>3</v>
      </c>
      <c r="K28" s="192">
        <v>0</v>
      </c>
      <c r="L28" s="195">
        <v>0</v>
      </c>
      <c r="M28" s="192">
        <v>0</v>
      </c>
      <c r="N28" s="195">
        <v>0</v>
      </c>
      <c r="O28" s="194">
        <v>0</v>
      </c>
      <c r="P28" s="196">
        <v>0</v>
      </c>
      <c r="Q28" s="192">
        <v>1</v>
      </c>
      <c r="R28" s="195">
        <v>31</v>
      </c>
      <c r="S28" s="194">
        <v>1</v>
      </c>
      <c r="T28" s="196">
        <v>67</v>
      </c>
      <c r="U28" s="192">
        <v>0</v>
      </c>
      <c r="V28" s="195">
        <v>0</v>
      </c>
      <c r="W28" s="195">
        <v>0</v>
      </c>
    </row>
    <row r="29" spans="2:23" s="14" customFormat="1" ht="12" hidden="1" customHeight="1" x14ac:dyDescent="0.15">
      <c r="B29" s="15"/>
      <c r="C29" s="190"/>
      <c r="D29" s="190"/>
      <c r="E29" s="197" t="s">
        <v>150</v>
      </c>
      <c r="F29" s="192">
        <f t="shared" si="3"/>
        <v>35</v>
      </c>
      <c r="G29" s="193">
        <f t="shared" si="4"/>
        <v>302</v>
      </c>
      <c r="H29" s="194">
        <v>0</v>
      </c>
      <c r="I29" s="192">
        <v>20</v>
      </c>
      <c r="J29" s="195">
        <v>41</v>
      </c>
      <c r="K29" s="192">
        <v>8</v>
      </c>
      <c r="L29" s="195">
        <v>57</v>
      </c>
      <c r="M29" s="192">
        <v>3</v>
      </c>
      <c r="N29" s="195">
        <v>42</v>
      </c>
      <c r="O29" s="194">
        <v>2</v>
      </c>
      <c r="P29" s="196">
        <v>45</v>
      </c>
      <c r="Q29" s="192">
        <v>1</v>
      </c>
      <c r="R29" s="195">
        <v>38</v>
      </c>
      <c r="S29" s="194">
        <v>1</v>
      </c>
      <c r="T29" s="196">
        <v>79</v>
      </c>
      <c r="U29" s="192">
        <v>0</v>
      </c>
      <c r="V29" s="195">
        <v>0</v>
      </c>
      <c r="W29" s="195">
        <v>0</v>
      </c>
    </row>
    <row r="30" spans="2:23" s="14" customFormat="1" ht="12" hidden="1" customHeight="1" x14ac:dyDescent="0.15">
      <c r="B30" s="36"/>
      <c r="C30" s="198"/>
      <c r="D30" s="199"/>
      <c r="E30" s="200" t="s">
        <v>151</v>
      </c>
      <c r="F30" s="201">
        <f t="shared" si="3"/>
        <v>1</v>
      </c>
      <c r="G30" s="202">
        <f t="shared" si="4"/>
        <v>13</v>
      </c>
      <c r="H30" s="203">
        <v>0</v>
      </c>
      <c r="I30" s="203">
        <v>0</v>
      </c>
      <c r="J30" s="204">
        <v>0</v>
      </c>
      <c r="K30" s="203">
        <v>0</v>
      </c>
      <c r="L30" s="204">
        <v>0</v>
      </c>
      <c r="M30" s="203">
        <v>1</v>
      </c>
      <c r="N30" s="204">
        <v>13</v>
      </c>
      <c r="O30" s="203">
        <v>0</v>
      </c>
      <c r="P30" s="204">
        <v>0</v>
      </c>
      <c r="Q30" s="203">
        <v>0</v>
      </c>
      <c r="R30" s="204">
        <v>0</v>
      </c>
      <c r="S30" s="203">
        <v>0</v>
      </c>
      <c r="T30" s="204">
        <v>0</v>
      </c>
      <c r="U30" s="203">
        <v>0</v>
      </c>
      <c r="V30" s="204">
        <v>0</v>
      </c>
      <c r="W30" s="204">
        <v>0</v>
      </c>
    </row>
    <row r="31" spans="2:23" s="14" customFormat="1" ht="23.25" customHeight="1" x14ac:dyDescent="0.15">
      <c r="B31" s="209" t="s">
        <v>156</v>
      </c>
      <c r="C31" s="172"/>
      <c r="D31" s="172"/>
      <c r="E31" s="173"/>
      <c r="F31" s="210">
        <f t="shared" ref="F31:V35" si="8">+F36+F41+F46+F51</f>
        <v>246</v>
      </c>
      <c r="G31" s="175">
        <f t="shared" si="8"/>
        <v>3926</v>
      </c>
      <c r="H31" s="174">
        <f t="shared" si="8"/>
        <v>20</v>
      </c>
      <c r="I31" s="174">
        <f t="shared" si="8"/>
        <v>98</v>
      </c>
      <c r="J31" s="176">
        <f t="shared" si="8"/>
        <v>240</v>
      </c>
      <c r="K31" s="174">
        <f t="shared" si="8"/>
        <v>34</v>
      </c>
      <c r="L31" s="176">
        <f t="shared" si="8"/>
        <v>244</v>
      </c>
      <c r="M31" s="174">
        <f t="shared" si="8"/>
        <v>42</v>
      </c>
      <c r="N31" s="176">
        <f t="shared" si="8"/>
        <v>586</v>
      </c>
      <c r="O31" s="174">
        <f t="shared" si="8"/>
        <v>19</v>
      </c>
      <c r="P31" s="176">
        <f t="shared" si="8"/>
        <v>453</v>
      </c>
      <c r="Q31" s="174">
        <f t="shared" si="8"/>
        <v>16</v>
      </c>
      <c r="R31" s="176">
        <f t="shared" si="8"/>
        <v>636</v>
      </c>
      <c r="S31" s="174">
        <f t="shared" si="8"/>
        <v>11</v>
      </c>
      <c r="T31" s="176">
        <f t="shared" si="8"/>
        <v>694</v>
      </c>
      <c r="U31" s="174">
        <f t="shared" si="8"/>
        <v>6</v>
      </c>
      <c r="V31" s="176">
        <f t="shared" si="8"/>
        <v>1073</v>
      </c>
      <c r="W31" s="176">
        <v>0</v>
      </c>
    </row>
    <row r="32" spans="2:23" s="14" customFormat="1" ht="15" customHeight="1" x14ac:dyDescent="0.15">
      <c r="B32" s="22"/>
      <c r="C32" s="177"/>
      <c r="D32" s="211"/>
      <c r="E32" s="103" t="s">
        <v>148</v>
      </c>
      <c r="F32" s="212">
        <f t="shared" si="8"/>
        <v>27</v>
      </c>
      <c r="G32" s="27">
        <f t="shared" si="8"/>
        <v>397</v>
      </c>
      <c r="H32" s="179">
        <f t="shared" si="8"/>
        <v>0</v>
      </c>
      <c r="I32" s="179">
        <f t="shared" si="8"/>
        <v>13</v>
      </c>
      <c r="J32" s="28">
        <f t="shared" si="8"/>
        <v>44</v>
      </c>
      <c r="K32" s="179">
        <f t="shared" si="8"/>
        <v>4</v>
      </c>
      <c r="L32" s="28">
        <f t="shared" si="8"/>
        <v>26</v>
      </c>
      <c r="M32" s="179">
        <f t="shared" si="8"/>
        <v>3</v>
      </c>
      <c r="N32" s="28">
        <f t="shared" si="8"/>
        <v>53</v>
      </c>
      <c r="O32" s="179">
        <f t="shared" si="8"/>
        <v>3</v>
      </c>
      <c r="P32" s="28">
        <f t="shared" si="8"/>
        <v>78</v>
      </c>
      <c r="Q32" s="179">
        <f t="shared" si="8"/>
        <v>2</v>
      </c>
      <c r="R32" s="28">
        <f t="shared" si="8"/>
        <v>76</v>
      </c>
      <c r="S32" s="179">
        <f t="shared" si="8"/>
        <v>2</v>
      </c>
      <c r="T32" s="28">
        <f t="shared" si="8"/>
        <v>120</v>
      </c>
      <c r="U32" s="179">
        <f t="shared" si="8"/>
        <v>0</v>
      </c>
      <c r="V32" s="28">
        <f t="shared" si="8"/>
        <v>0</v>
      </c>
      <c r="W32" s="28">
        <v>0</v>
      </c>
    </row>
    <row r="33" spans="2:24" s="14" customFormat="1" ht="15" customHeight="1" x14ac:dyDescent="0.15">
      <c r="B33" s="22"/>
      <c r="C33" s="177"/>
      <c r="D33" s="211"/>
      <c r="E33" s="103" t="s">
        <v>149</v>
      </c>
      <c r="F33" s="212">
        <f t="shared" si="8"/>
        <v>41</v>
      </c>
      <c r="G33" s="27">
        <f t="shared" si="8"/>
        <v>928</v>
      </c>
      <c r="H33" s="179">
        <f t="shared" si="8"/>
        <v>5</v>
      </c>
      <c r="I33" s="179">
        <f t="shared" si="8"/>
        <v>11</v>
      </c>
      <c r="J33" s="28">
        <f t="shared" si="8"/>
        <v>15</v>
      </c>
      <c r="K33" s="179">
        <f t="shared" si="8"/>
        <v>6</v>
      </c>
      <c r="L33" s="28">
        <f t="shared" si="8"/>
        <v>41</v>
      </c>
      <c r="M33" s="179">
        <f t="shared" si="8"/>
        <v>3</v>
      </c>
      <c r="N33" s="28">
        <f t="shared" si="8"/>
        <v>41</v>
      </c>
      <c r="O33" s="179">
        <f t="shared" si="8"/>
        <v>4</v>
      </c>
      <c r="P33" s="28">
        <f t="shared" si="8"/>
        <v>107</v>
      </c>
      <c r="Q33" s="179">
        <f t="shared" si="8"/>
        <v>6</v>
      </c>
      <c r="R33" s="28">
        <f t="shared" si="8"/>
        <v>240</v>
      </c>
      <c r="S33" s="179">
        <f t="shared" si="8"/>
        <v>5</v>
      </c>
      <c r="T33" s="28">
        <f t="shared" si="8"/>
        <v>327</v>
      </c>
      <c r="U33" s="179">
        <f t="shared" si="8"/>
        <v>1</v>
      </c>
      <c r="V33" s="28">
        <f t="shared" si="8"/>
        <v>157</v>
      </c>
      <c r="W33" s="28">
        <v>0</v>
      </c>
    </row>
    <row r="34" spans="2:24" s="14" customFormat="1" ht="15" customHeight="1" x14ac:dyDescent="0.15">
      <c r="B34" s="22"/>
      <c r="C34" s="177"/>
      <c r="D34" s="211"/>
      <c r="E34" s="103" t="s">
        <v>150</v>
      </c>
      <c r="F34" s="212">
        <f t="shared" si="8"/>
        <v>170</v>
      </c>
      <c r="G34" s="27">
        <f t="shared" si="8"/>
        <v>2089</v>
      </c>
      <c r="H34" s="179">
        <f t="shared" si="8"/>
        <v>14</v>
      </c>
      <c r="I34" s="179">
        <f t="shared" si="8"/>
        <v>73</v>
      </c>
      <c r="J34" s="28">
        <f t="shared" si="8"/>
        <v>177</v>
      </c>
      <c r="K34" s="179">
        <f t="shared" si="8"/>
        <v>22</v>
      </c>
      <c r="L34" s="28">
        <f t="shared" si="8"/>
        <v>143</v>
      </c>
      <c r="M34" s="179">
        <f t="shared" si="8"/>
        <v>34</v>
      </c>
      <c r="N34" s="28">
        <f t="shared" si="8"/>
        <v>466</v>
      </c>
      <c r="O34" s="179">
        <f t="shared" si="8"/>
        <v>12</v>
      </c>
      <c r="P34" s="28">
        <f t="shared" si="8"/>
        <v>268</v>
      </c>
      <c r="Q34" s="179">
        <f t="shared" si="8"/>
        <v>8</v>
      </c>
      <c r="R34" s="28">
        <f t="shared" si="8"/>
        <v>320</v>
      </c>
      <c r="S34" s="179">
        <f t="shared" si="8"/>
        <v>3</v>
      </c>
      <c r="T34" s="28">
        <f t="shared" si="8"/>
        <v>194</v>
      </c>
      <c r="U34" s="179">
        <f t="shared" si="8"/>
        <v>4</v>
      </c>
      <c r="V34" s="28">
        <f t="shared" si="8"/>
        <v>521</v>
      </c>
      <c r="W34" s="28">
        <v>0</v>
      </c>
    </row>
    <row r="35" spans="2:24" s="14" customFormat="1" ht="15" customHeight="1" x14ac:dyDescent="0.15">
      <c r="B35" s="22"/>
      <c r="C35" s="177"/>
      <c r="D35" s="211"/>
      <c r="E35" s="103" t="s">
        <v>151</v>
      </c>
      <c r="F35" s="213">
        <f t="shared" si="8"/>
        <v>8</v>
      </c>
      <c r="G35" s="43">
        <f t="shared" si="8"/>
        <v>512</v>
      </c>
      <c r="H35" s="182">
        <f t="shared" si="8"/>
        <v>1</v>
      </c>
      <c r="I35" s="182">
        <f t="shared" si="8"/>
        <v>1</v>
      </c>
      <c r="J35" s="44">
        <f t="shared" si="8"/>
        <v>4</v>
      </c>
      <c r="K35" s="182">
        <f t="shared" si="8"/>
        <v>2</v>
      </c>
      <c r="L35" s="44">
        <f t="shared" si="8"/>
        <v>34</v>
      </c>
      <c r="M35" s="182">
        <f t="shared" si="8"/>
        <v>2</v>
      </c>
      <c r="N35" s="44">
        <f t="shared" si="8"/>
        <v>26</v>
      </c>
      <c r="O35" s="182">
        <f t="shared" si="8"/>
        <v>0</v>
      </c>
      <c r="P35" s="44">
        <f t="shared" si="8"/>
        <v>0</v>
      </c>
      <c r="Q35" s="182">
        <f t="shared" si="8"/>
        <v>0</v>
      </c>
      <c r="R35" s="44">
        <f t="shared" si="8"/>
        <v>0</v>
      </c>
      <c r="S35" s="182">
        <f t="shared" si="8"/>
        <v>1</v>
      </c>
      <c r="T35" s="44">
        <f t="shared" si="8"/>
        <v>53</v>
      </c>
      <c r="U35" s="182">
        <f t="shared" si="8"/>
        <v>1</v>
      </c>
      <c r="V35" s="44">
        <f t="shared" si="8"/>
        <v>395</v>
      </c>
      <c r="W35" s="44">
        <v>0</v>
      </c>
    </row>
    <row r="36" spans="2:24" s="14" customFormat="1" ht="14.1" hidden="1" customHeight="1" x14ac:dyDescent="0.15">
      <c r="B36" s="15"/>
      <c r="C36" s="183" t="s">
        <v>152</v>
      </c>
      <c r="D36" s="190"/>
      <c r="E36" s="214"/>
      <c r="F36" s="215">
        <f t="shared" ref="F36:R36" si="9">SUM(F37:F40)</f>
        <v>81</v>
      </c>
      <c r="G36" s="187">
        <f t="shared" si="9"/>
        <v>1628</v>
      </c>
      <c r="H36" s="186">
        <f t="shared" si="9"/>
        <v>5</v>
      </c>
      <c r="I36" s="186">
        <f t="shared" si="9"/>
        <v>30</v>
      </c>
      <c r="J36" s="188">
        <f t="shared" si="9"/>
        <v>79</v>
      </c>
      <c r="K36" s="186">
        <f t="shared" si="9"/>
        <v>14</v>
      </c>
      <c r="L36" s="188">
        <f t="shared" si="9"/>
        <v>89</v>
      </c>
      <c r="M36" s="186">
        <f t="shared" si="9"/>
        <v>14</v>
      </c>
      <c r="N36" s="188">
        <f t="shared" si="9"/>
        <v>205</v>
      </c>
      <c r="O36" s="186">
        <f t="shared" si="9"/>
        <v>5</v>
      </c>
      <c r="P36" s="188">
        <f t="shared" si="9"/>
        <v>115</v>
      </c>
      <c r="Q36" s="186">
        <f t="shared" si="9"/>
        <v>6</v>
      </c>
      <c r="R36" s="188">
        <f t="shared" si="9"/>
        <v>224</v>
      </c>
      <c r="S36" s="186">
        <f>SUM(S37:S40)</f>
        <v>4</v>
      </c>
      <c r="T36" s="188">
        <f>SUM(T37:T40)</f>
        <v>252</v>
      </c>
      <c r="U36" s="186">
        <f>SUM(U37:U40)</f>
        <v>3</v>
      </c>
      <c r="V36" s="188">
        <f>SUM(V37:V40)</f>
        <v>664</v>
      </c>
      <c r="W36" s="188">
        <v>0</v>
      </c>
    </row>
    <row r="37" spans="2:24" s="14" customFormat="1" ht="14.1" hidden="1" customHeight="1" x14ac:dyDescent="0.15">
      <c r="B37" s="15"/>
      <c r="C37" s="189"/>
      <c r="D37" s="190"/>
      <c r="E37" s="191" t="s">
        <v>148</v>
      </c>
      <c r="F37" s="216">
        <f t="shared" ref="F37:F55" si="10">+H37+I37+K37+M37+O37+Q37+S37+U37</f>
        <v>11</v>
      </c>
      <c r="G37" s="193">
        <f t="shared" ref="G37:G55" si="11">+J37+L37+N37+P37+R37+T37+V37</f>
        <v>181</v>
      </c>
      <c r="H37" s="194">
        <v>0</v>
      </c>
      <c r="I37" s="192">
        <v>5</v>
      </c>
      <c r="J37" s="195">
        <v>18</v>
      </c>
      <c r="K37" s="192">
        <v>1</v>
      </c>
      <c r="L37" s="195">
        <v>5</v>
      </c>
      <c r="M37" s="192">
        <v>2</v>
      </c>
      <c r="N37" s="195">
        <v>34</v>
      </c>
      <c r="O37" s="192">
        <v>1</v>
      </c>
      <c r="P37" s="195">
        <v>25</v>
      </c>
      <c r="Q37" s="194">
        <v>1</v>
      </c>
      <c r="R37" s="196">
        <v>39</v>
      </c>
      <c r="S37" s="194">
        <v>1</v>
      </c>
      <c r="T37" s="196">
        <v>60</v>
      </c>
      <c r="U37" s="194">
        <v>0</v>
      </c>
      <c r="V37" s="196">
        <v>0</v>
      </c>
      <c r="W37" s="196">
        <v>0</v>
      </c>
    </row>
    <row r="38" spans="2:24" s="14" customFormat="1" ht="14.1" hidden="1" customHeight="1" x14ac:dyDescent="0.15">
      <c r="B38" s="15"/>
      <c r="C38" s="189"/>
      <c r="D38" s="190"/>
      <c r="E38" s="191" t="s">
        <v>149</v>
      </c>
      <c r="F38" s="216">
        <f t="shared" si="10"/>
        <v>17</v>
      </c>
      <c r="G38" s="193">
        <f t="shared" si="11"/>
        <v>321</v>
      </c>
      <c r="H38" s="194">
        <v>3</v>
      </c>
      <c r="I38" s="192">
        <v>4</v>
      </c>
      <c r="J38" s="195">
        <v>4</v>
      </c>
      <c r="K38" s="192">
        <v>2</v>
      </c>
      <c r="L38" s="195">
        <v>13</v>
      </c>
      <c r="M38" s="192">
        <v>2</v>
      </c>
      <c r="N38" s="195">
        <v>28</v>
      </c>
      <c r="O38" s="192">
        <v>1</v>
      </c>
      <c r="P38" s="195">
        <v>27</v>
      </c>
      <c r="Q38" s="194">
        <v>3</v>
      </c>
      <c r="R38" s="196">
        <v>108</v>
      </c>
      <c r="S38" s="194">
        <v>2</v>
      </c>
      <c r="T38" s="196">
        <v>141</v>
      </c>
      <c r="U38" s="194">
        <v>0</v>
      </c>
      <c r="V38" s="196">
        <v>0</v>
      </c>
      <c r="W38" s="196">
        <v>0</v>
      </c>
    </row>
    <row r="39" spans="2:24" s="14" customFormat="1" ht="14.1" hidden="1" customHeight="1" x14ac:dyDescent="0.15">
      <c r="B39" s="15"/>
      <c r="C39" s="189"/>
      <c r="D39" s="190"/>
      <c r="E39" s="191" t="s">
        <v>150</v>
      </c>
      <c r="F39" s="216">
        <f t="shared" si="10"/>
        <v>51</v>
      </c>
      <c r="G39" s="193">
        <f t="shared" si="11"/>
        <v>727</v>
      </c>
      <c r="H39" s="194">
        <v>2</v>
      </c>
      <c r="I39" s="192">
        <v>20</v>
      </c>
      <c r="J39" s="195">
        <v>53</v>
      </c>
      <c r="K39" s="192">
        <v>11</v>
      </c>
      <c r="L39" s="195">
        <v>71</v>
      </c>
      <c r="M39" s="192">
        <v>10</v>
      </c>
      <c r="N39" s="195">
        <v>143</v>
      </c>
      <c r="O39" s="192">
        <v>3</v>
      </c>
      <c r="P39" s="195">
        <v>63</v>
      </c>
      <c r="Q39" s="194">
        <v>2</v>
      </c>
      <c r="R39" s="196">
        <v>77</v>
      </c>
      <c r="S39" s="194">
        <v>1</v>
      </c>
      <c r="T39" s="196">
        <v>51</v>
      </c>
      <c r="U39" s="194">
        <v>2</v>
      </c>
      <c r="V39" s="196">
        <v>269</v>
      </c>
      <c r="W39" s="196">
        <v>0</v>
      </c>
      <c r="X39" s="217"/>
    </row>
    <row r="40" spans="2:24" s="14" customFormat="1" ht="14.1" hidden="1" customHeight="1" x14ac:dyDescent="0.15">
      <c r="B40" s="15"/>
      <c r="C40" s="198"/>
      <c r="D40" s="199"/>
      <c r="E40" s="218" t="s">
        <v>151</v>
      </c>
      <c r="F40" s="219">
        <f t="shared" si="10"/>
        <v>2</v>
      </c>
      <c r="G40" s="202">
        <f t="shared" si="11"/>
        <v>399</v>
      </c>
      <c r="H40" s="203">
        <v>0</v>
      </c>
      <c r="I40" s="203">
        <v>1</v>
      </c>
      <c r="J40" s="204">
        <v>4</v>
      </c>
      <c r="K40" s="203">
        <v>0</v>
      </c>
      <c r="L40" s="204">
        <v>0</v>
      </c>
      <c r="M40" s="203">
        <v>0</v>
      </c>
      <c r="N40" s="204">
        <v>0</v>
      </c>
      <c r="O40" s="203">
        <v>0</v>
      </c>
      <c r="P40" s="204">
        <v>0</v>
      </c>
      <c r="Q40" s="203">
        <v>0</v>
      </c>
      <c r="R40" s="204">
        <v>0</v>
      </c>
      <c r="S40" s="203">
        <v>0</v>
      </c>
      <c r="T40" s="204">
        <v>0</v>
      </c>
      <c r="U40" s="203">
        <v>1</v>
      </c>
      <c r="V40" s="204">
        <v>395</v>
      </c>
      <c r="W40" s="204">
        <v>0</v>
      </c>
    </row>
    <row r="41" spans="2:24" s="14" customFormat="1" ht="14.1" hidden="1" customHeight="1" x14ac:dyDescent="0.15">
      <c r="B41" s="15"/>
      <c r="C41" s="190" t="s">
        <v>153</v>
      </c>
      <c r="D41" s="190"/>
      <c r="E41" s="220"/>
      <c r="F41" s="221">
        <f t="shared" si="10"/>
        <v>74</v>
      </c>
      <c r="G41" s="207">
        <f t="shared" si="11"/>
        <v>1116</v>
      </c>
      <c r="H41" s="206">
        <f t="shared" ref="H41:R41" si="12">SUM(H42:H45)</f>
        <v>6</v>
      </c>
      <c r="I41" s="206">
        <f t="shared" si="12"/>
        <v>30</v>
      </c>
      <c r="J41" s="208">
        <f t="shared" si="12"/>
        <v>65</v>
      </c>
      <c r="K41" s="206">
        <f t="shared" si="12"/>
        <v>10</v>
      </c>
      <c r="L41" s="208">
        <f t="shared" si="12"/>
        <v>72</v>
      </c>
      <c r="M41" s="206">
        <f t="shared" si="12"/>
        <v>11</v>
      </c>
      <c r="N41" s="208">
        <f t="shared" si="12"/>
        <v>145</v>
      </c>
      <c r="O41" s="206">
        <f t="shared" si="12"/>
        <v>7</v>
      </c>
      <c r="P41" s="208">
        <f t="shared" si="12"/>
        <v>171</v>
      </c>
      <c r="Q41" s="206">
        <f t="shared" si="12"/>
        <v>5</v>
      </c>
      <c r="R41" s="208">
        <f t="shared" si="12"/>
        <v>202</v>
      </c>
      <c r="S41" s="206">
        <f>SUM(S42:S45)</f>
        <v>3</v>
      </c>
      <c r="T41" s="208">
        <f>SUM(T42:T45)</f>
        <v>190</v>
      </c>
      <c r="U41" s="206">
        <f>SUM(U42:U45)</f>
        <v>2</v>
      </c>
      <c r="V41" s="208">
        <f>SUM(V42:V45)</f>
        <v>271</v>
      </c>
      <c r="W41" s="208">
        <v>0</v>
      </c>
    </row>
    <row r="42" spans="2:24" s="14" customFormat="1" ht="14.1" hidden="1" customHeight="1" x14ac:dyDescent="0.15">
      <c r="B42" s="15"/>
      <c r="C42" s="190"/>
      <c r="D42" s="190"/>
      <c r="E42" s="191" t="s">
        <v>148</v>
      </c>
      <c r="F42" s="216">
        <f t="shared" si="10"/>
        <v>5</v>
      </c>
      <c r="G42" s="193">
        <f t="shared" si="11"/>
        <v>101</v>
      </c>
      <c r="H42" s="194">
        <v>0</v>
      </c>
      <c r="I42" s="192">
        <v>2</v>
      </c>
      <c r="J42" s="195">
        <v>6</v>
      </c>
      <c r="K42" s="194">
        <v>1</v>
      </c>
      <c r="L42" s="196">
        <v>7</v>
      </c>
      <c r="M42" s="194">
        <v>0</v>
      </c>
      <c r="N42" s="196">
        <v>0</v>
      </c>
      <c r="O42" s="194">
        <v>1</v>
      </c>
      <c r="P42" s="196">
        <v>28</v>
      </c>
      <c r="Q42" s="194">
        <v>0</v>
      </c>
      <c r="R42" s="196">
        <v>0</v>
      </c>
      <c r="S42" s="194">
        <v>1</v>
      </c>
      <c r="T42" s="196">
        <v>60</v>
      </c>
      <c r="U42" s="194">
        <v>0</v>
      </c>
      <c r="V42" s="196">
        <v>0</v>
      </c>
      <c r="W42" s="196">
        <v>0</v>
      </c>
    </row>
    <row r="43" spans="2:24" s="14" customFormat="1" ht="14.1" hidden="1" customHeight="1" x14ac:dyDescent="0.15">
      <c r="B43" s="15"/>
      <c r="C43" s="190"/>
      <c r="D43" s="190"/>
      <c r="E43" s="191" t="s">
        <v>149</v>
      </c>
      <c r="F43" s="216">
        <f t="shared" si="10"/>
        <v>11</v>
      </c>
      <c r="G43" s="193">
        <f t="shared" si="11"/>
        <v>365</v>
      </c>
      <c r="H43" s="194">
        <v>1</v>
      </c>
      <c r="I43" s="192">
        <v>2</v>
      </c>
      <c r="J43" s="195">
        <v>3</v>
      </c>
      <c r="K43" s="194">
        <v>2</v>
      </c>
      <c r="L43" s="196">
        <v>16</v>
      </c>
      <c r="M43" s="194">
        <v>1</v>
      </c>
      <c r="N43" s="196">
        <v>13</v>
      </c>
      <c r="O43" s="194">
        <v>1</v>
      </c>
      <c r="P43" s="196">
        <v>23</v>
      </c>
      <c r="Q43" s="194">
        <v>2</v>
      </c>
      <c r="R43" s="196">
        <v>87</v>
      </c>
      <c r="S43" s="194">
        <v>1</v>
      </c>
      <c r="T43" s="196">
        <v>66</v>
      </c>
      <c r="U43" s="194">
        <v>1</v>
      </c>
      <c r="V43" s="196">
        <v>157</v>
      </c>
      <c r="W43" s="196">
        <v>0</v>
      </c>
    </row>
    <row r="44" spans="2:24" s="14" customFormat="1" ht="14.1" hidden="1" customHeight="1" x14ac:dyDescent="0.15">
      <c r="B44" s="15"/>
      <c r="C44" s="190"/>
      <c r="D44" s="190"/>
      <c r="E44" s="191" t="s">
        <v>150</v>
      </c>
      <c r="F44" s="216">
        <f t="shared" si="10"/>
        <v>56</v>
      </c>
      <c r="G44" s="193">
        <f t="shared" si="11"/>
        <v>643</v>
      </c>
      <c r="H44" s="194">
        <v>4</v>
      </c>
      <c r="I44" s="192">
        <v>26</v>
      </c>
      <c r="J44" s="195">
        <v>56</v>
      </c>
      <c r="K44" s="194">
        <v>6</v>
      </c>
      <c r="L44" s="196">
        <v>42</v>
      </c>
      <c r="M44" s="194">
        <v>10</v>
      </c>
      <c r="N44" s="196">
        <v>132</v>
      </c>
      <c r="O44" s="194">
        <v>5</v>
      </c>
      <c r="P44" s="196">
        <v>120</v>
      </c>
      <c r="Q44" s="194">
        <v>3</v>
      </c>
      <c r="R44" s="196">
        <v>115</v>
      </c>
      <c r="S44" s="194">
        <v>1</v>
      </c>
      <c r="T44" s="196">
        <v>64</v>
      </c>
      <c r="U44" s="194">
        <v>1</v>
      </c>
      <c r="V44" s="196">
        <v>114</v>
      </c>
      <c r="W44" s="196">
        <v>0</v>
      </c>
    </row>
    <row r="45" spans="2:24" s="14" customFormat="1" ht="14.1" hidden="1" customHeight="1" x14ac:dyDescent="0.15">
      <c r="B45" s="15"/>
      <c r="C45" s="198"/>
      <c r="D45" s="199"/>
      <c r="E45" s="218" t="s">
        <v>151</v>
      </c>
      <c r="F45" s="219">
        <f t="shared" si="10"/>
        <v>2</v>
      </c>
      <c r="G45" s="202">
        <f t="shared" si="11"/>
        <v>7</v>
      </c>
      <c r="H45" s="203">
        <v>1</v>
      </c>
      <c r="I45" s="203">
        <v>0</v>
      </c>
      <c r="J45" s="204">
        <v>0</v>
      </c>
      <c r="K45" s="203">
        <v>1</v>
      </c>
      <c r="L45" s="204">
        <v>7</v>
      </c>
      <c r="M45" s="203">
        <v>0</v>
      </c>
      <c r="N45" s="204">
        <v>0</v>
      </c>
      <c r="O45" s="203">
        <v>0</v>
      </c>
      <c r="P45" s="204">
        <v>0</v>
      </c>
      <c r="Q45" s="203">
        <v>0</v>
      </c>
      <c r="R45" s="204">
        <v>0</v>
      </c>
      <c r="S45" s="203">
        <v>0</v>
      </c>
      <c r="T45" s="204">
        <v>0</v>
      </c>
      <c r="U45" s="203">
        <v>0</v>
      </c>
      <c r="V45" s="204">
        <v>0</v>
      </c>
      <c r="W45" s="204">
        <v>0</v>
      </c>
    </row>
    <row r="46" spans="2:24" s="14" customFormat="1" ht="14.1" hidden="1" customHeight="1" x14ac:dyDescent="0.15">
      <c r="B46" s="15"/>
      <c r="C46" s="190" t="s">
        <v>154</v>
      </c>
      <c r="D46" s="190"/>
      <c r="E46" s="220"/>
      <c r="F46" s="221">
        <f t="shared" si="10"/>
        <v>49</v>
      </c>
      <c r="G46" s="207">
        <f t="shared" si="11"/>
        <v>734</v>
      </c>
      <c r="H46" s="206">
        <f t="shared" ref="H46:R46" si="13">SUM(H47:H50)</f>
        <v>1</v>
      </c>
      <c r="I46" s="206">
        <f t="shared" si="13"/>
        <v>22</v>
      </c>
      <c r="J46" s="208">
        <f t="shared" si="13"/>
        <v>59</v>
      </c>
      <c r="K46" s="206">
        <f t="shared" si="13"/>
        <v>8</v>
      </c>
      <c r="L46" s="208">
        <f t="shared" si="13"/>
        <v>68</v>
      </c>
      <c r="M46" s="206">
        <f t="shared" si="13"/>
        <v>8</v>
      </c>
      <c r="N46" s="208">
        <f t="shared" si="13"/>
        <v>109</v>
      </c>
      <c r="O46" s="206">
        <f t="shared" si="13"/>
        <v>3</v>
      </c>
      <c r="P46" s="208">
        <f t="shared" si="13"/>
        <v>71</v>
      </c>
      <c r="Q46" s="206">
        <f t="shared" si="13"/>
        <v>4</v>
      </c>
      <c r="R46" s="208">
        <f t="shared" si="13"/>
        <v>176</v>
      </c>
      <c r="S46" s="206">
        <f>SUM(S47:S50)</f>
        <v>2</v>
      </c>
      <c r="T46" s="208">
        <f>SUM(T47:T50)</f>
        <v>113</v>
      </c>
      <c r="U46" s="206">
        <f>SUM(U47:U50)</f>
        <v>1</v>
      </c>
      <c r="V46" s="208">
        <f>SUM(V47:V50)</f>
        <v>138</v>
      </c>
      <c r="W46" s="208">
        <v>0</v>
      </c>
    </row>
    <row r="47" spans="2:24" s="14" customFormat="1" ht="14.1" hidden="1" customHeight="1" x14ac:dyDescent="0.15">
      <c r="B47" s="15"/>
      <c r="C47" s="190"/>
      <c r="D47" s="190"/>
      <c r="E47" s="191" t="s">
        <v>148</v>
      </c>
      <c r="F47" s="216">
        <f t="shared" si="10"/>
        <v>5</v>
      </c>
      <c r="G47" s="193">
        <f t="shared" si="11"/>
        <v>53</v>
      </c>
      <c r="H47" s="194">
        <v>0</v>
      </c>
      <c r="I47" s="192">
        <v>3</v>
      </c>
      <c r="J47" s="195">
        <v>10</v>
      </c>
      <c r="K47" s="192">
        <v>1</v>
      </c>
      <c r="L47" s="195">
        <v>6</v>
      </c>
      <c r="M47" s="194">
        <v>0</v>
      </c>
      <c r="N47" s="196">
        <v>0</v>
      </c>
      <c r="O47" s="194">
        <v>0</v>
      </c>
      <c r="P47" s="196">
        <v>0</v>
      </c>
      <c r="Q47" s="194">
        <v>1</v>
      </c>
      <c r="R47" s="196">
        <v>37</v>
      </c>
      <c r="S47" s="194">
        <v>0</v>
      </c>
      <c r="T47" s="196">
        <v>0</v>
      </c>
      <c r="U47" s="194">
        <v>0</v>
      </c>
      <c r="V47" s="196">
        <v>0</v>
      </c>
      <c r="W47" s="196">
        <v>0</v>
      </c>
    </row>
    <row r="48" spans="2:24" s="14" customFormat="1" ht="14.1" hidden="1" customHeight="1" x14ac:dyDescent="0.15">
      <c r="B48" s="15"/>
      <c r="C48" s="190"/>
      <c r="D48" s="190"/>
      <c r="E48" s="191" t="s">
        <v>149</v>
      </c>
      <c r="F48" s="216">
        <f t="shared" si="10"/>
        <v>9</v>
      </c>
      <c r="G48" s="193">
        <f t="shared" si="11"/>
        <v>151</v>
      </c>
      <c r="H48" s="194">
        <v>1</v>
      </c>
      <c r="I48" s="192">
        <v>3</v>
      </c>
      <c r="J48" s="195">
        <v>5</v>
      </c>
      <c r="K48" s="192">
        <v>2</v>
      </c>
      <c r="L48" s="195">
        <v>12</v>
      </c>
      <c r="M48" s="194">
        <v>0</v>
      </c>
      <c r="N48" s="196">
        <v>0</v>
      </c>
      <c r="O48" s="194">
        <v>1</v>
      </c>
      <c r="P48" s="196">
        <v>29</v>
      </c>
      <c r="Q48" s="194">
        <v>1</v>
      </c>
      <c r="R48" s="196">
        <v>45</v>
      </c>
      <c r="S48" s="194">
        <v>1</v>
      </c>
      <c r="T48" s="196">
        <v>60</v>
      </c>
      <c r="U48" s="194">
        <v>0</v>
      </c>
      <c r="V48" s="196">
        <v>0</v>
      </c>
      <c r="W48" s="196">
        <v>0</v>
      </c>
    </row>
    <row r="49" spans="2:23" s="14" customFormat="1" ht="14.1" hidden="1" customHeight="1" x14ac:dyDescent="0.15">
      <c r="B49" s="15"/>
      <c r="C49" s="190"/>
      <c r="D49" s="190"/>
      <c r="E49" s="191" t="s">
        <v>150</v>
      </c>
      <c r="F49" s="216">
        <f t="shared" si="10"/>
        <v>33</v>
      </c>
      <c r="G49" s="193">
        <f t="shared" si="11"/>
        <v>450</v>
      </c>
      <c r="H49" s="194">
        <v>0</v>
      </c>
      <c r="I49" s="192">
        <v>16</v>
      </c>
      <c r="J49" s="195">
        <v>44</v>
      </c>
      <c r="K49" s="192">
        <v>4</v>
      </c>
      <c r="L49" s="195">
        <v>23</v>
      </c>
      <c r="M49" s="194">
        <v>8</v>
      </c>
      <c r="N49" s="196">
        <v>109</v>
      </c>
      <c r="O49" s="194">
        <v>2</v>
      </c>
      <c r="P49" s="196">
        <v>42</v>
      </c>
      <c r="Q49" s="194">
        <v>2</v>
      </c>
      <c r="R49" s="196">
        <v>94</v>
      </c>
      <c r="S49" s="194">
        <v>0</v>
      </c>
      <c r="T49" s="196">
        <v>0</v>
      </c>
      <c r="U49" s="194">
        <v>1</v>
      </c>
      <c r="V49" s="196">
        <v>138</v>
      </c>
      <c r="W49" s="196">
        <v>0</v>
      </c>
    </row>
    <row r="50" spans="2:23" s="14" customFormat="1" ht="14.1" hidden="1" customHeight="1" x14ac:dyDescent="0.15">
      <c r="B50" s="15"/>
      <c r="C50" s="198"/>
      <c r="D50" s="199"/>
      <c r="E50" s="218" t="s">
        <v>151</v>
      </c>
      <c r="F50" s="219">
        <f t="shared" si="10"/>
        <v>2</v>
      </c>
      <c r="G50" s="202">
        <f t="shared" si="11"/>
        <v>80</v>
      </c>
      <c r="H50" s="203">
        <v>0</v>
      </c>
      <c r="I50" s="203">
        <v>0</v>
      </c>
      <c r="J50" s="204">
        <v>0</v>
      </c>
      <c r="K50" s="203">
        <v>1</v>
      </c>
      <c r="L50" s="204">
        <v>27</v>
      </c>
      <c r="M50" s="203">
        <v>0</v>
      </c>
      <c r="N50" s="204">
        <v>0</v>
      </c>
      <c r="O50" s="203">
        <v>0</v>
      </c>
      <c r="P50" s="204">
        <v>0</v>
      </c>
      <c r="Q50" s="203">
        <v>0</v>
      </c>
      <c r="R50" s="204">
        <v>0</v>
      </c>
      <c r="S50" s="203">
        <v>1</v>
      </c>
      <c r="T50" s="204">
        <v>53</v>
      </c>
      <c r="U50" s="203">
        <v>0</v>
      </c>
      <c r="V50" s="204">
        <v>0</v>
      </c>
      <c r="W50" s="204">
        <v>0</v>
      </c>
    </row>
    <row r="51" spans="2:23" s="14" customFormat="1" ht="14.1" hidden="1" customHeight="1" x14ac:dyDescent="0.15">
      <c r="B51" s="15"/>
      <c r="C51" s="190" t="s">
        <v>155</v>
      </c>
      <c r="D51" s="190"/>
      <c r="E51" s="220"/>
      <c r="F51" s="221">
        <f t="shared" si="10"/>
        <v>42</v>
      </c>
      <c r="G51" s="207">
        <f t="shared" si="11"/>
        <v>448</v>
      </c>
      <c r="H51" s="206">
        <f t="shared" ref="H51:R51" si="14">SUM(H52:H55)</f>
        <v>8</v>
      </c>
      <c r="I51" s="206">
        <f t="shared" si="14"/>
        <v>16</v>
      </c>
      <c r="J51" s="208">
        <f t="shared" si="14"/>
        <v>37</v>
      </c>
      <c r="K51" s="206">
        <f t="shared" si="14"/>
        <v>2</v>
      </c>
      <c r="L51" s="208">
        <f t="shared" si="14"/>
        <v>15</v>
      </c>
      <c r="M51" s="206">
        <f t="shared" si="14"/>
        <v>9</v>
      </c>
      <c r="N51" s="208">
        <f t="shared" si="14"/>
        <v>127</v>
      </c>
      <c r="O51" s="206">
        <f t="shared" si="14"/>
        <v>4</v>
      </c>
      <c r="P51" s="208">
        <f t="shared" si="14"/>
        <v>96</v>
      </c>
      <c r="Q51" s="206">
        <f t="shared" si="14"/>
        <v>1</v>
      </c>
      <c r="R51" s="208">
        <f t="shared" si="14"/>
        <v>34</v>
      </c>
      <c r="S51" s="206">
        <f>SUM(S52:S55)</f>
        <v>2</v>
      </c>
      <c r="T51" s="208">
        <f>SUM(T52:T55)</f>
        <v>139</v>
      </c>
      <c r="U51" s="206">
        <f>SUM(U52:U55)</f>
        <v>0</v>
      </c>
      <c r="V51" s="208">
        <f>SUM(V52:V55)</f>
        <v>0</v>
      </c>
      <c r="W51" s="208">
        <v>0</v>
      </c>
    </row>
    <row r="52" spans="2:23" s="14" customFormat="1" ht="14.1" hidden="1" customHeight="1" x14ac:dyDescent="0.15">
      <c r="B52" s="15"/>
      <c r="C52" s="190"/>
      <c r="D52" s="190"/>
      <c r="E52" s="191" t="s">
        <v>148</v>
      </c>
      <c r="F52" s="216">
        <f t="shared" si="10"/>
        <v>6</v>
      </c>
      <c r="G52" s="193">
        <f t="shared" si="11"/>
        <v>62</v>
      </c>
      <c r="H52" s="194">
        <v>0</v>
      </c>
      <c r="I52" s="192">
        <v>3</v>
      </c>
      <c r="J52" s="195">
        <v>10</v>
      </c>
      <c r="K52" s="192">
        <v>1</v>
      </c>
      <c r="L52" s="195">
        <v>8</v>
      </c>
      <c r="M52" s="192">
        <v>1</v>
      </c>
      <c r="N52" s="195">
        <v>19</v>
      </c>
      <c r="O52" s="194">
        <v>1</v>
      </c>
      <c r="P52" s="196">
        <v>25</v>
      </c>
      <c r="Q52" s="192">
        <v>0</v>
      </c>
      <c r="R52" s="195">
        <v>0</v>
      </c>
      <c r="S52" s="192">
        <v>0</v>
      </c>
      <c r="T52" s="195">
        <v>0</v>
      </c>
      <c r="U52" s="192">
        <v>0</v>
      </c>
      <c r="V52" s="195">
        <v>0</v>
      </c>
      <c r="W52" s="195">
        <v>0</v>
      </c>
    </row>
    <row r="53" spans="2:23" s="14" customFormat="1" ht="14.1" hidden="1" customHeight="1" x14ac:dyDescent="0.15">
      <c r="B53" s="15"/>
      <c r="C53" s="190"/>
      <c r="D53" s="190"/>
      <c r="E53" s="191" t="s">
        <v>149</v>
      </c>
      <c r="F53" s="216">
        <f t="shared" si="10"/>
        <v>4</v>
      </c>
      <c r="G53" s="193">
        <f t="shared" si="11"/>
        <v>91</v>
      </c>
      <c r="H53" s="194">
        <v>0</v>
      </c>
      <c r="I53" s="192">
        <v>2</v>
      </c>
      <c r="J53" s="195">
        <v>3</v>
      </c>
      <c r="K53" s="192">
        <v>0</v>
      </c>
      <c r="L53" s="195">
        <v>0</v>
      </c>
      <c r="M53" s="192">
        <v>0</v>
      </c>
      <c r="N53" s="195">
        <v>0</v>
      </c>
      <c r="O53" s="194">
        <v>1</v>
      </c>
      <c r="P53" s="196">
        <v>28</v>
      </c>
      <c r="Q53" s="192">
        <v>0</v>
      </c>
      <c r="R53" s="195">
        <v>0</v>
      </c>
      <c r="S53" s="192">
        <v>1</v>
      </c>
      <c r="T53" s="195">
        <v>60</v>
      </c>
      <c r="U53" s="192">
        <v>0</v>
      </c>
      <c r="V53" s="195">
        <v>0</v>
      </c>
      <c r="W53" s="195">
        <v>0</v>
      </c>
    </row>
    <row r="54" spans="2:23" s="14" customFormat="1" ht="14.1" hidden="1" customHeight="1" x14ac:dyDescent="0.15">
      <c r="B54" s="15"/>
      <c r="C54" s="190"/>
      <c r="D54" s="190"/>
      <c r="E54" s="191" t="s">
        <v>150</v>
      </c>
      <c r="F54" s="216">
        <f t="shared" si="10"/>
        <v>30</v>
      </c>
      <c r="G54" s="193">
        <f t="shared" si="11"/>
        <v>269</v>
      </c>
      <c r="H54" s="194">
        <v>8</v>
      </c>
      <c r="I54" s="192">
        <v>11</v>
      </c>
      <c r="J54" s="195">
        <v>24</v>
      </c>
      <c r="K54" s="192">
        <v>1</v>
      </c>
      <c r="L54" s="195">
        <v>7</v>
      </c>
      <c r="M54" s="192">
        <v>6</v>
      </c>
      <c r="N54" s="195">
        <v>82</v>
      </c>
      <c r="O54" s="194">
        <v>2</v>
      </c>
      <c r="P54" s="196">
        <v>43</v>
      </c>
      <c r="Q54" s="192">
        <v>1</v>
      </c>
      <c r="R54" s="195">
        <v>34</v>
      </c>
      <c r="S54" s="192">
        <v>1</v>
      </c>
      <c r="T54" s="195">
        <v>79</v>
      </c>
      <c r="U54" s="192">
        <v>0</v>
      </c>
      <c r="V54" s="195">
        <v>0</v>
      </c>
      <c r="W54" s="195">
        <v>0</v>
      </c>
    </row>
    <row r="55" spans="2:23" s="14" customFormat="1" ht="14.1" hidden="1" customHeight="1" x14ac:dyDescent="0.15">
      <c r="B55" s="36"/>
      <c r="C55" s="198"/>
      <c r="D55" s="199"/>
      <c r="E55" s="218" t="s">
        <v>151</v>
      </c>
      <c r="F55" s="219">
        <f t="shared" si="10"/>
        <v>2</v>
      </c>
      <c r="G55" s="202">
        <f t="shared" si="11"/>
        <v>26</v>
      </c>
      <c r="H55" s="203">
        <v>0</v>
      </c>
      <c r="I55" s="203">
        <v>0</v>
      </c>
      <c r="J55" s="204">
        <v>0</v>
      </c>
      <c r="K55" s="203">
        <v>0</v>
      </c>
      <c r="L55" s="204">
        <v>0</v>
      </c>
      <c r="M55" s="203">
        <v>2</v>
      </c>
      <c r="N55" s="204">
        <v>26</v>
      </c>
      <c r="O55" s="203">
        <v>0</v>
      </c>
      <c r="P55" s="204">
        <v>0</v>
      </c>
      <c r="Q55" s="203">
        <v>0</v>
      </c>
      <c r="R55" s="204">
        <v>0</v>
      </c>
      <c r="S55" s="203">
        <v>0</v>
      </c>
      <c r="T55" s="204">
        <v>0</v>
      </c>
      <c r="U55" s="203">
        <v>0</v>
      </c>
      <c r="V55" s="204">
        <v>0</v>
      </c>
      <c r="W55" s="204">
        <v>0</v>
      </c>
    </row>
    <row r="56" spans="2:23" s="14" customFormat="1" ht="23.25" customHeight="1" x14ac:dyDescent="0.15">
      <c r="B56" s="209" t="s">
        <v>157</v>
      </c>
      <c r="C56" s="172"/>
      <c r="D56" s="172"/>
      <c r="E56" s="173"/>
      <c r="F56" s="210">
        <f>SUM(F57:F60)</f>
        <v>200</v>
      </c>
      <c r="G56" s="175">
        <f>SUM(G57:G60)</f>
        <v>3491</v>
      </c>
      <c r="H56" s="174">
        <f t="shared" ref="H56:W56" si="15">SUM(H57:H60)</f>
        <v>0</v>
      </c>
      <c r="I56" s="174">
        <f t="shared" si="15"/>
        <v>81</v>
      </c>
      <c r="J56" s="176">
        <f t="shared" si="15"/>
        <v>178</v>
      </c>
      <c r="K56" s="174">
        <f t="shared" si="15"/>
        <v>36</v>
      </c>
      <c r="L56" s="176">
        <f t="shared" si="15"/>
        <v>243</v>
      </c>
      <c r="M56" s="174">
        <f t="shared" si="15"/>
        <v>30</v>
      </c>
      <c r="N56" s="176">
        <f t="shared" si="15"/>
        <v>431</v>
      </c>
      <c r="O56" s="174">
        <f t="shared" si="15"/>
        <v>23</v>
      </c>
      <c r="P56" s="176">
        <f t="shared" si="15"/>
        <v>535</v>
      </c>
      <c r="Q56" s="174">
        <f t="shared" si="15"/>
        <v>13</v>
      </c>
      <c r="R56" s="176">
        <f t="shared" si="15"/>
        <v>494</v>
      </c>
      <c r="S56" s="174">
        <f t="shared" si="15"/>
        <v>13</v>
      </c>
      <c r="T56" s="176">
        <f t="shared" si="15"/>
        <v>813</v>
      </c>
      <c r="U56" s="174">
        <f t="shared" si="15"/>
        <v>4</v>
      </c>
      <c r="V56" s="176">
        <f t="shared" si="15"/>
        <v>716</v>
      </c>
      <c r="W56" s="176">
        <f t="shared" si="15"/>
        <v>12</v>
      </c>
    </row>
    <row r="57" spans="2:23" s="14" customFormat="1" ht="15" customHeight="1" x14ac:dyDescent="0.15">
      <c r="B57" s="22"/>
      <c r="C57" s="177"/>
      <c r="D57" s="211"/>
      <c r="E57" s="103" t="s">
        <v>148</v>
      </c>
      <c r="F57" s="212">
        <f>+H57+I57+K57+M57+O57+Q57+S57+U57</f>
        <v>7</v>
      </c>
      <c r="G57" s="27">
        <f>+I57+J57+L57+N57+P57+R57+T57+V57</f>
        <v>163</v>
      </c>
      <c r="H57" s="179">
        <v>0</v>
      </c>
      <c r="I57" s="179">
        <v>2</v>
      </c>
      <c r="J57" s="28">
        <v>4</v>
      </c>
      <c r="K57" s="179">
        <v>0</v>
      </c>
      <c r="L57" s="28">
        <v>0</v>
      </c>
      <c r="M57" s="179">
        <v>1</v>
      </c>
      <c r="N57" s="28">
        <v>15</v>
      </c>
      <c r="O57" s="179">
        <v>2</v>
      </c>
      <c r="P57" s="28">
        <v>43</v>
      </c>
      <c r="Q57" s="179">
        <v>1</v>
      </c>
      <c r="R57" s="28">
        <v>33</v>
      </c>
      <c r="S57" s="179">
        <v>1</v>
      </c>
      <c r="T57" s="28">
        <v>66</v>
      </c>
      <c r="U57" s="179">
        <v>0</v>
      </c>
      <c r="V57" s="28">
        <v>0</v>
      </c>
      <c r="W57" s="28">
        <v>0</v>
      </c>
    </row>
    <row r="58" spans="2:23" s="14" customFormat="1" ht="15" customHeight="1" x14ac:dyDescent="0.15">
      <c r="B58" s="22"/>
      <c r="C58" s="177"/>
      <c r="D58" s="211"/>
      <c r="E58" s="103" t="s">
        <v>149</v>
      </c>
      <c r="F58" s="212">
        <f t="shared" ref="F58:G60" si="16">+H58+I58+K58+M58+O58+Q58+S58+U58</f>
        <v>34</v>
      </c>
      <c r="G58" s="27">
        <f t="shared" si="16"/>
        <v>886</v>
      </c>
      <c r="H58" s="179">
        <v>0</v>
      </c>
      <c r="I58" s="179">
        <v>10</v>
      </c>
      <c r="J58" s="28">
        <v>12</v>
      </c>
      <c r="K58" s="179">
        <v>6</v>
      </c>
      <c r="L58" s="28">
        <v>41</v>
      </c>
      <c r="M58" s="179">
        <v>3</v>
      </c>
      <c r="N58" s="28">
        <v>44</v>
      </c>
      <c r="O58" s="179">
        <v>4</v>
      </c>
      <c r="P58" s="28">
        <v>92</v>
      </c>
      <c r="Q58" s="179">
        <v>4</v>
      </c>
      <c r="R58" s="28">
        <v>148</v>
      </c>
      <c r="S58" s="179">
        <v>6</v>
      </c>
      <c r="T58" s="28">
        <v>369</v>
      </c>
      <c r="U58" s="179">
        <v>1</v>
      </c>
      <c r="V58" s="28">
        <v>170</v>
      </c>
      <c r="W58" s="28">
        <v>5</v>
      </c>
    </row>
    <row r="59" spans="2:23" s="14" customFormat="1" ht="15" customHeight="1" x14ac:dyDescent="0.15">
      <c r="B59" s="22"/>
      <c r="C59" s="177"/>
      <c r="D59" s="211"/>
      <c r="E59" s="103" t="s">
        <v>150</v>
      </c>
      <c r="F59" s="212">
        <f t="shared" si="16"/>
        <v>152</v>
      </c>
      <c r="G59" s="27">
        <f t="shared" si="16"/>
        <v>2082</v>
      </c>
      <c r="H59" s="179">
        <v>0</v>
      </c>
      <c r="I59" s="179">
        <v>69</v>
      </c>
      <c r="J59" s="28">
        <v>162</v>
      </c>
      <c r="K59" s="179">
        <v>28</v>
      </c>
      <c r="L59" s="28">
        <v>188</v>
      </c>
      <c r="M59" s="179">
        <v>26</v>
      </c>
      <c r="N59" s="28">
        <v>372</v>
      </c>
      <c r="O59" s="179">
        <v>16</v>
      </c>
      <c r="P59" s="28">
        <v>377</v>
      </c>
      <c r="Q59" s="179">
        <v>6</v>
      </c>
      <c r="R59" s="28">
        <v>243</v>
      </c>
      <c r="S59" s="179">
        <v>5</v>
      </c>
      <c r="T59" s="28">
        <v>313</v>
      </c>
      <c r="U59" s="179">
        <v>2</v>
      </c>
      <c r="V59" s="28">
        <v>358</v>
      </c>
      <c r="W59" s="28">
        <v>7</v>
      </c>
    </row>
    <row r="60" spans="2:23" s="14" customFormat="1" ht="15" customHeight="1" x14ac:dyDescent="0.15">
      <c r="B60" s="29"/>
      <c r="C60" s="222"/>
      <c r="D60" s="223"/>
      <c r="E60" s="224" t="s">
        <v>151</v>
      </c>
      <c r="F60" s="225">
        <f t="shared" si="16"/>
        <v>7</v>
      </c>
      <c r="G60" s="34">
        <f t="shared" si="16"/>
        <v>360</v>
      </c>
      <c r="H60" s="226">
        <v>0</v>
      </c>
      <c r="I60" s="226">
        <v>0</v>
      </c>
      <c r="J60" s="35">
        <v>0</v>
      </c>
      <c r="K60" s="226">
        <v>2</v>
      </c>
      <c r="L60" s="35">
        <v>14</v>
      </c>
      <c r="M60" s="226">
        <v>0</v>
      </c>
      <c r="N60" s="35">
        <v>0</v>
      </c>
      <c r="O60" s="226">
        <v>1</v>
      </c>
      <c r="P60" s="35">
        <v>23</v>
      </c>
      <c r="Q60" s="226">
        <v>2</v>
      </c>
      <c r="R60" s="35">
        <v>70</v>
      </c>
      <c r="S60" s="226">
        <v>1</v>
      </c>
      <c r="T60" s="35">
        <v>65</v>
      </c>
      <c r="U60" s="226">
        <v>1</v>
      </c>
      <c r="V60" s="35">
        <v>188</v>
      </c>
      <c r="W60" s="35">
        <v>0</v>
      </c>
    </row>
    <row r="61" spans="2:23" s="14" customFormat="1" ht="23.25" customHeight="1" x14ac:dyDescent="0.15">
      <c r="B61" s="209" t="s">
        <v>158</v>
      </c>
      <c r="C61" s="172"/>
      <c r="D61" s="172"/>
      <c r="E61" s="173"/>
      <c r="F61" s="210">
        <f>SUM(F62:F65)</f>
        <v>172</v>
      </c>
      <c r="G61" s="175">
        <f>SUM(G62:G65)</f>
        <v>3153</v>
      </c>
      <c r="H61" s="174">
        <f t="shared" ref="H61:W61" si="17">SUM(H62:H65)</f>
        <v>0</v>
      </c>
      <c r="I61" s="174">
        <f t="shared" si="17"/>
        <v>69</v>
      </c>
      <c r="J61" s="176">
        <f t="shared" si="17"/>
        <v>136</v>
      </c>
      <c r="K61" s="174">
        <f t="shared" si="17"/>
        <v>19</v>
      </c>
      <c r="L61" s="176">
        <f t="shared" si="17"/>
        <v>123</v>
      </c>
      <c r="M61" s="174">
        <f t="shared" si="17"/>
        <v>32</v>
      </c>
      <c r="N61" s="176">
        <f t="shared" si="17"/>
        <v>460</v>
      </c>
      <c r="O61" s="174">
        <f t="shared" si="17"/>
        <v>23</v>
      </c>
      <c r="P61" s="176">
        <f t="shared" si="17"/>
        <v>549</v>
      </c>
      <c r="Q61" s="174">
        <f t="shared" si="17"/>
        <v>13</v>
      </c>
      <c r="R61" s="176">
        <f t="shared" si="17"/>
        <v>469</v>
      </c>
      <c r="S61" s="174">
        <f t="shared" si="17"/>
        <v>13</v>
      </c>
      <c r="T61" s="176">
        <f t="shared" si="17"/>
        <v>801</v>
      </c>
      <c r="U61" s="174">
        <f t="shared" si="17"/>
        <v>3</v>
      </c>
      <c r="V61" s="176">
        <f t="shared" si="17"/>
        <v>615</v>
      </c>
      <c r="W61" s="176">
        <f t="shared" si="17"/>
        <v>0</v>
      </c>
    </row>
    <row r="62" spans="2:23" s="14" customFormat="1" ht="15" customHeight="1" x14ac:dyDescent="0.15">
      <c r="B62" s="22"/>
      <c r="C62" s="177"/>
      <c r="D62" s="211"/>
      <c r="E62" s="103" t="s">
        <v>148</v>
      </c>
      <c r="F62" s="212">
        <f>SUM(H62,I62,K62,M62,O62,Q62,S62,U62,W62)</f>
        <v>5</v>
      </c>
      <c r="G62" s="27">
        <f>SUM(J62,L62,N62,P62,R62,,T62,V62,)</f>
        <v>171</v>
      </c>
      <c r="H62" s="179">
        <v>0</v>
      </c>
      <c r="I62" s="179">
        <v>0</v>
      </c>
      <c r="J62" s="28">
        <v>0</v>
      </c>
      <c r="K62" s="179">
        <v>0</v>
      </c>
      <c r="L62" s="28">
        <v>0</v>
      </c>
      <c r="M62" s="179">
        <v>1</v>
      </c>
      <c r="N62" s="28">
        <v>14</v>
      </c>
      <c r="O62" s="179">
        <v>2</v>
      </c>
      <c r="P62" s="28">
        <v>50</v>
      </c>
      <c r="Q62" s="179">
        <v>1</v>
      </c>
      <c r="R62" s="28">
        <v>36</v>
      </c>
      <c r="S62" s="179">
        <v>1</v>
      </c>
      <c r="T62" s="28">
        <v>71</v>
      </c>
      <c r="U62" s="179">
        <v>0</v>
      </c>
      <c r="V62" s="28">
        <v>0</v>
      </c>
      <c r="W62" s="28">
        <v>0</v>
      </c>
    </row>
    <row r="63" spans="2:23" s="14" customFormat="1" ht="15" customHeight="1" x14ac:dyDescent="0.15">
      <c r="B63" s="22"/>
      <c r="C63" s="177"/>
      <c r="D63" s="211"/>
      <c r="E63" s="103" t="s">
        <v>149</v>
      </c>
      <c r="F63" s="212">
        <f>SUM(H63,I63,K63,M63,O63,Q63,S63,U63,W63)</f>
        <v>33</v>
      </c>
      <c r="G63" s="27">
        <f>SUM(J63,L63,N63,P63,R63,,T63,V63,)</f>
        <v>869</v>
      </c>
      <c r="H63" s="179">
        <v>0</v>
      </c>
      <c r="I63" s="179">
        <v>9</v>
      </c>
      <c r="J63" s="28">
        <v>9</v>
      </c>
      <c r="K63" s="179">
        <v>4</v>
      </c>
      <c r="L63" s="28">
        <v>25</v>
      </c>
      <c r="M63" s="179">
        <v>7</v>
      </c>
      <c r="N63" s="28">
        <v>86</v>
      </c>
      <c r="O63" s="179">
        <v>3</v>
      </c>
      <c r="P63" s="28">
        <v>75</v>
      </c>
      <c r="Q63" s="179">
        <v>2</v>
      </c>
      <c r="R63" s="28">
        <v>71</v>
      </c>
      <c r="S63" s="179">
        <v>7</v>
      </c>
      <c r="T63" s="28">
        <v>424</v>
      </c>
      <c r="U63" s="179">
        <v>1</v>
      </c>
      <c r="V63" s="28">
        <v>179</v>
      </c>
      <c r="W63" s="28">
        <v>0</v>
      </c>
    </row>
    <row r="64" spans="2:23" s="14" customFormat="1" ht="15" customHeight="1" x14ac:dyDescent="0.15">
      <c r="B64" s="22"/>
      <c r="C64" s="177"/>
      <c r="D64" s="227"/>
      <c r="E64" s="228" t="s">
        <v>150</v>
      </c>
      <c r="F64" s="179">
        <f>SUM(H64,I64,K64,M64,O64,Q64,S64,U64,W64)</f>
        <v>127</v>
      </c>
      <c r="G64" s="27">
        <f>SUM(J64,L64,N64,P64,R64,,T64,V64,)</f>
        <v>1916</v>
      </c>
      <c r="H64" s="179">
        <v>0</v>
      </c>
      <c r="I64" s="179">
        <v>60</v>
      </c>
      <c r="J64" s="28">
        <v>127</v>
      </c>
      <c r="K64" s="179">
        <v>13</v>
      </c>
      <c r="L64" s="28">
        <v>86</v>
      </c>
      <c r="M64" s="179">
        <v>24</v>
      </c>
      <c r="N64" s="28">
        <v>360</v>
      </c>
      <c r="O64" s="179">
        <v>16</v>
      </c>
      <c r="P64" s="28">
        <v>378</v>
      </c>
      <c r="Q64" s="179">
        <v>8</v>
      </c>
      <c r="R64" s="28">
        <v>297</v>
      </c>
      <c r="S64" s="179">
        <v>4</v>
      </c>
      <c r="T64" s="28">
        <v>232</v>
      </c>
      <c r="U64" s="179">
        <v>2</v>
      </c>
      <c r="V64" s="28">
        <v>436</v>
      </c>
      <c r="W64" s="28">
        <v>0</v>
      </c>
    </row>
    <row r="65" spans="2:24" s="14" customFormat="1" ht="15" customHeight="1" x14ac:dyDescent="0.15">
      <c r="B65" s="29"/>
      <c r="C65" s="222"/>
      <c r="D65" s="223"/>
      <c r="E65" s="118" t="s">
        <v>151</v>
      </c>
      <c r="F65" s="226">
        <f>SUM(H65,I65,K65,M65,O65,Q65,S65,U65,W65)</f>
        <v>7</v>
      </c>
      <c r="G65" s="35">
        <f>SUM(J65,L65,N65,P65,R65,,T65,V65,)</f>
        <v>197</v>
      </c>
      <c r="H65" s="226">
        <v>0</v>
      </c>
      <c r="I65" s="226">
        <v>0</v>
      </c>
      <c r="J65" s="35">
        <v>0</v>
      </c>
      <c r="K65" s="226">
        <v>2</v>
      </c>
      <c r="L65" s="35">
        <v>12</v>
      </c>
      <c r="M65" s="226">
        <v>0</v>
      </c>
      <c r="N65" s="35">
        <v>0</v>
      </c>
      <c r="O65" s="226">
        <v>2</v>
      </c>
      <c r="P65" s="35">
        <v>46</v>
      </c>
      <c r="Q65" s="226">
        <v>2</v>
      </c>
      <c r="R65" s="35">
        <v>65</v>
      </c>
      <c r="S65" s="226">
        <v>1</v>
      </c>
      <c r="T65" s="35">
        <v>74</v>
      </c>
      <c r="U65" s="226">
        <v>0</v>
      </c>
      <c r="V65" s="35">
        <v>0</v>
      </c>
      <c r="W65" s="35">
        <v>0</v>
      </c>
    </row>
    <row r="66" spans="2:24" s="14" customFormat="1" ht="7.5" customHeight="1" x14ac:dyDescent="0.15">
      <c r="B66" s="229"/>
      <c r="C66" s="229"/>
      <c r="D66" s="229"/>
      <c r="E66" s="229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</row>
    <row r="67" spans="2:24" s="14" customFormat="1" ht="18" x14ac:dyDescent="0.15">
      <c r="B67" s="514" t="s">
        <v>142</v>
      </c>
      <c r="C67" s="515"/>
      <c r="D67" s="515"/>
      <c r="E67" s="515"/>
      <c r="F67" s="515"/>
      <c r="G67" s="516"/>
      <c r="H67" s="520" t="s">
        <v>3</v>
      </c>
      <c r="I67" s="521"/>
      <c r="J67" s="503" t="s">
        <v>79</v>
      </c>
      <c r="K67" s="504"/>
      <c r="L67" s="513" t="s">
        <v>80</v>
      </c>
      <c r="M67" s="512"/>
      <c r="N67" s="522" t="s">
        <v>159</v>
      </c>
      <c r="O67" s="523"/>
      <c r="P67" s="513" t="s">
        <v>144</v>
      </c>
      <c r="Q67" s="512"/>
      <c r="R67" s="513" t="s">
        <v>145</v>
      </c>
      <c r="S67" s="512"/>
      <c r="T67" s="503" t="s">
        <v>160</v>
      </c>
      <c r="U67" s="504"/>
      <c r="V67" s="505" t="s">
        <v>161</v>
      </c>
      <c r="W67" s="506"/>
      <c r="X67" s="231" t="s">
        <v>162</v>
      </c>
    </row>
    <row r="68" spans="2:24" s="14" customFormat="1" ht="14.1" customHeight="1" x14ac:dyDescent="0.15">
      <c r="B68" s="517"/>
      <c r="C68" s="518"/>
      <c r="D68" s="518"/>
      <c r="E68" s="518"/>
      <c r="F68" s="518"/>
      <c r="G68" s="519"/>
      <c r="H68" s="81" t="s">
        <v>0</v>
      </c>
      <c r="I68" s="75" t="s">
        <v>85</v>
      </c>
      <c r="J68" s="76" t="s">
        <v>86</v>
      </c>
      <c r="K68" s="77" t="s">
        <v>87</v>
      </c>
      <c r="L68" s="81" t="s">
        <v>0</v>
      </c>
      <c r="M68" s="78" t="s">
        <v>85</v>
      </c>
      <c r="N68" s="79" t="s">
        <v>0</v>
      </c>
      <c r="O68" s="80" t="s">
        <v>85</v>
      </c>
      <c r="P68" s="81" t="s">
        <v>0</v>
      </c>
      <c r="Q68" s="78" t="s">
        <v>85</v>
      </c>
      <c r="R68" s="74" t="s">
        <v>0</v>
      </c>
      <c r="S68" s="75" t="s">
        <v>85</v>
      </c>
      <c r="T68" s="81" t="s">
        <v>0</v>
      </c>
      <c r="U68" s="78" t="s">
        <v>85</v>
      </c>
      <c r="V68" s="81" t="s">
        <v>0</v>
      </c>
      <c r="W68" s="78" t="s">
        <v>85</v>
      </c>
      <c r="X68" s="82" t="s">
        <v>0</v>
      </c>
    </row>
    <row r="69" spans="2:24" s="14" customFormat="1" ht="23.25" customHeight="1" x14ac:dyDescent="0.15">
      <c r="B69" s="232" t="s">
        <v>163</v>
      </c>
      <c r="C69" s="233"/>
      <c r="D69" s="232"/>
      <c r="E69" s="233"/>
      <c r="F69" s="234"/>
      <c r="G69" s="235"/>
      <c r="H69" s="236">
        <f t="shared" ref="H69:X69" si="18">SUM(H70:H88)</f>
        <v>193</v>
      </c>
      <c r="I69" s="237">
        <f t="shared" si="18"/>
        <v>3214</v>
      </c>
      <c r="J69" s="236">
        <f t="shared" si="18"/>
        <v>86</v>
      </c>
      <c r="K69" s="238">
        <f t="shared" si="18"/>
        <v>173</v>
      </c>
      <c r="L69" s="236">
        <f t="shared" si="18"/>
        <v>28</v>
      </c>
      <c r="M69" s="238">
        <f t="shared" si="18"/>
        <v>184</v>
      </c>
      <c r="N69" s="236">
        <f>SUM(N70:N88)</f>
        <v>45</v>
      </c>
      <c r="O69" s="238">
        <f t="shared" si="18"/>
        <v>898</v>
      </c>
      <c r="P69" s="236">
        <f t="shared" si="18"/>
        <v>23</v>
      </c>
      <c r="Q69" s="238">
        <f t="shared" si="18"/>
        <v>861</v>
      </c>
      <c r="R69" s="236">
        <f t="shared" si="18"/>
        <v>6</v>
      </c>
      <c r="S69" s="238">
        <f t="shared" si="18"/>
        <v>336</v>
      </c>
      <c r="T69" s="236">
        <f t="shared" si="18"/>
        <v>3</v>
      </c>
      <c r="U69" s="238">
        <f t="shared" si="18"/>
        <v>450</v>
      </c>
      <c r="V69" s="236">
        <f t="shared" si="18"/>
        <v>1</v>
      </c>
      <c r="W69" s="238">
        <f t="shared" si="18"/>
        <v>312</v>
      </c>
      <c r="X69" s="238">
        <f t="shared" si="18"/>
        <v>1</v>
      </c>
    </row>
    <row r="70" spans="2:24" s="14" customFormat="1" ht="15" hidden="1" customHeight="1" x14ac:dyDescent="0.15">
      <c r="B70" s="22"/>
      <c r="C70" s="58"/>
      <c r="D70" s="239" t="s">
        <v>164</v>
      </c>
      <c r="E70" s="507" t="s">
        <v>165</v>
      </c>
      <c r="F70" s="507"/>
      <c r="G70" s="508"/>
      <c r="H70" s="240" t="s">
        <v>62</v>
      </c>
      <c r="I70" s="241" t="s">
        <v>62</v>
      </c>
      <c r="J70" s="242" t="s">
        <v>62</v>
      </c>
      <c r="K70" s="243" t="s">
        <v>62</v>
      </c>
      <c r="L70" s="242" t="s">
        <v>62</v>
      </c>
      <c r="M70" s="243" t="s">
        <v>62</v>
      </c>
      <c r="N70" s="242" t="s">
        <v>62</v>
      </c>
      <c r="O70" s="243" t="s">
        <v>62</v>
      </c>
      <c r="P70" s="242" t="s">
        <v>62</v>
      </c>
      <c r="Q70" s="243" t="s">
        <v>62</v>
      </c>
      <c r="R70" s="242" t="s">
        <v>62</v>
      </c>
      <c r="S70" s="243" t="s">
        <v>62</v>
      </c>
      <c r="T70" s="242" t="s">
        <v>62</v>
      </c>
      <c r="U70" s="243" t="s">
        <v>62</v>
      </c>
      <c r="V70" s="242" t="s">
        <v>62</v>
      </c>
      <c r="W70" s="243" t="s">
        <v>62</v>
      </c>
      <c r="X70" s="243" t="s">
        <v>62</v>
      </c>
    </row>
    <row r="71" spans="2:24" s="14" customFormat="1" ht="15" hidden="1" customHeight="1" x14ac:dyDescent="0.15">
      <c r="B71" s="22"/>
      <c r="C71" s="58"/>
      <c r="D71" s="239" t="s">
        <v>166</v>
      </c>
      <c r="E71" s="507" t="s">
        <v>49</v>
      </c>
      <c r="F71" s="507"/>
      <c r="G71" s="508"/>
      <c r="H71" s="244" t="s">
        <v>62</v>
      </c>
      <c r="I71" s="52" t="s">
        <v>62</v>
      </c>
      <c r="J71" s="245" t="s">
        <v>62</v>
      </c>
      <c r="K71" s="246" t="s">
        <v>62</v>
      </c>
      <c r="L71" s="245" t="s">
        <v>62</v>
      </c>
      <c r="M71" s="246" t="s">
        <v>62</v>
      </c>
      <c r="N71" s="245" t="s">
        <v>62</v>
      </c>
      <c r="O71" s="246" t="s">
        <v>62</v>
      </c>
      <c r="P71" s="245" t="s">
        <v>62</v>
      </c>
      <c r="Q71" s="246" t="s">
        <v>62</v>
      </c>
      <c r="R71" s="245" t="s">
        <v>62</v>
      </c>
      <c r="S71" s="246" t="s">
        <v>62</v>
      </c>
      <c r="T71" s="245" t="s">
        <v>62</v>
      </c>
      <c r="U71" s="246" t="s">
        <v>62</v>
      </c>
      <c r="V71" s="245" t="s">
        <v>62</v>
      </c>
      <c r="W71" s="246" t="s">
        <v>62</v>
      </c>
      <c r="X71" s="246" t="s">
        <v>62</v>
      </c>
    </row>
    <row r="72" spans="2:24" ht="15" hidden="1" customHeight="1" x14ac:dyDescent="0.15">
      <c r="B72" s="22"/>
      <c r="C72" s="58"/>
      <c r="D72" s="239" t="s">
        <v>167</v>
      </c>
      <c r="E72" s="507" t="s">
        <v>168</v>
      </c>
      <c r="F72" s="507"/>
      <c r="G72" s="508"/>
      <c r="H72" s="244" t="s">
        <v>62</v>
      </c>
      <c r="I72" s="52" t="s">
        <v>62</v>
      </c>
      <c r="J72" s="245" t="s">
        <v>62</v>
      </c>
      <c r="K72" s="246" t="s">
        <v>62</v>
      </c>
      <c r="L72" s="245" t="s">
        <v>62</v>
      </c>
      <c r="M72" s="246" t="s">
        <v>62</v>
      </c>
      <c r="N72" s="245" t="s">
        <v>62</v>
      </c>
      <c r="O72" s="246" t="s">
        <v>62</v>
      </c>
      <c r="P72" s="245" t="s">
        <v>62</v>
      </c>
      <c r="Q72" s="246" t="s">
        <v>62</v>
      </c>
      <c r="R72" s="245" t="s">
        <v>62</v>
      </c>
      <c r="S72" s="246" t="s">
        <v>62</v>
      </c>
      <c r="T72" s="245" t="s">
        <v>62</v>
      </c>
      <c r="U72" s="246" t="s">
        <v>62</v>
      </c>
      <c r="V72" s="245" t="s">
        <v>62</v>
      </c>
      <c r="W72" s="246" t="s">
        <v>62</v>
      </c>
      <c r="X72" s="246" t="s">
        <v>62</v>
      </c>
    </row>
    <row r="73" spans="2:24" ht="15" hidden="1" customHeight="1" x14ac:dyDescent="0.15">
      <c r="B73" s="22"/>
      <c r="C73" s="58"/>
      <c r="D73" s="239" t="s">
        <v>169</v>
      </c>
      <c r="E73" s="507" t="s">
        <v>170</v>
      </c>
      <c r="F73" s="507"/>
      <c r="G73" s="508"/>
      <c r="H73" s="247" t="s">
        <v>62</v>
      </c>
      <c r="I73" s="248" t="s">
        <v>62</v>
      </c>
      <c r="J73" s="249" t="s">
        <v>62</v>
      </c>
      <c r="K73" s="250" t="s">
        <v>62</v>
      </c>
      <c r="L73" s="249" t="s">
        <v>62</v>
      </c>
      <c r="M73" s="250" t="s">
        <v>62</v>
      </c>
      <c r="N73" s="249" t="s">
        <v>62</v>
      </c>
      <c r="O73" s="250" t="s">
        <v>62</v>
      </c>
      <c r="P73" s="249" t="s">
        <v>62</v>
      </c>
      <c r="Q73" s="250" t="s">
        <v>62</v>
      </c>
      <c r="R73" s="249" t="s">
        <v>62</v>
      </c>
      <c r="S73" s="250" t="s">
        <v>62</v>
      </c>
      <c r="T73" s="249" t="s">
        <v>62</v>
      </c>
      <c r="U73" s="250" t="s">
        <v>62</v>
      </c>
      <c r="V73" s="249" t="s">
        <v>62</v>
      </c>
      <c r="W73" s="250" t="s">
        <v>62</v>
      </c>
      <c r="X73" s="250" t="s">
        <v>62</v>
      </c>
    </row>
    <row r="74" spans="2:24" ht="15" hidden="1" customHeight="1" x14ac:dyDescent="0.15">
      <c r="B74" s="22"/>
      <c r="C74" s="58"/>
      <c r="D74" s="239" t="s">
        <v>171</v>
      </c>
      <c r="E74" s="507" t="s">
        <v>52</v>
      </c>
      <c r="F74" s="507"/>
      <c r="G74" s="508"/>
      <c r="H74" s="247" t="s">
        <v>62</v>
      </c>
      <c r="I74" s="248" t="s">
        <v>62</v>
      </c>
      <c r="J74" s="249" t="s">
        <v>62</v>
      </c>
      <c r="K74" s="250" t="s">
        <v>62</v>
      </c>
      <c r="L74" s="249" t="s">
        <v>62</v>
      </c>
      <c r="M74" s="250" t="s">
        <v>62</v>
      </c>
      <c r="N74" s="249" t="s">
        <v>62</v>
      </c>
      <c r="O74" s="250" t="s">
        <v>62</v>
      </c>
      <c r="P74" s="249" t="s">
        <v>62</v>
      </c>
      <c r="Q74" s="250" t="s">
        <v>62</v>
      </c>
      <c r="R74" s="249" t="s">
        <v>62</v>
      </c>
      <c r="S74" s="250" t="s">
        <v>62</v>
      </c>
      <c r="T74" s="249" t="s">
        <v>62</v>
      </c>
      <c r="U74" s="250" t="s">
        <v>62</v>
      </c>
      <c r="V74" s="249" t="s">
        <v>62</v>
      </c>
      <c r="W74" s="250" t="s">
        <v>62</v>
      </c>
      <c r="X74" s="250" t="s">
        <v>62</v>
      </c>
    </row>
    <row r="75" spans="2:24" ht="15" hidden="1" customHeight="1" x14ac:dyDescent="0.15">
      <c r="B75" s="22"/>
      <c r="C75" s="58"/>
      <c r="D75" s="239" t="s">
        <v>172</v>
      </c>
      <c r="E75" s="507" t="s">
        <v>173</v>
      </c>
      <c r="F75" s="507"/>
      <c r="G75" s="508"/>
      <c r="H75" s="213">
        <f>L75</f>
        <v>4</v>
      </c>
      <c r="I75" s="43">
        <f>M75</f>
        <v>22</v>
      </c>
      <c r="J75" s="249" t="s">
        <v>62</v>
      </c>
      <c r="K75" s="250" t="s">
        <v>62</v>
      </c>
      <c r="L75" s="182">
        <v>4</v>
      </c>
      <c r="M75" s="251">
        <v>22</v>
      </c>
      <c r="N75" s="249" t="s">
        <v>62</v>
      </c>
      <c r="O75" s="250" t="s">
        <v>62</v>
      </c>
      <c r="P75" s="249" t="s">
        <v>62</v>
      </c>
      <c r="Q75" s="250" t="s">
        <v>62</v>
      </c>
      <c r="R75" s="249" t="s">
        <v>62</v>
      </c>
      <c r="S75" s="250" t="s">
        <v>62</v>
      </c>
      <c r="T75" s="249" t="s">
        <v>62</v>
      </c>
      <c r="U75" s="250" t="s">
        <v>62</v>
      </c>
      <c r="V75" s="249" t="s">
        <v>62</v>
      </c>
      <c r="W75" s="250" t="s">
        <v>62</v>
      </c>
      <c r="X75" s="250" t="s">
        <v>62</v>
      </c>
    </row>
    <row r="76" spans="2:24" ht="15" hidden="1" customHeight="1" x14ac:dyDescent="0.15">
      <c r="B76" s="22"/>
      <c r="C76" s="58"/>
      <c r="D76" s="239" t="s">
        <v>174</v>
      </c>
      <c r="E76" s="507" t="s">
        <v>175</v>
      </c>
      <c r="F76" s="507"/>
      <c r="G76" s="508"/>
      <c r="H76" s="247" t="s">
        <v>62</v>
      </c>
      <c r="I76" s="248" t="s">
        <v>62</v>
      </c>
      <c r="J76" s="249" t="s">
        <v>62</v>
      </c>
      <c r="K76" s="250" t="s">
        <v>62</v>
      </c>
      <c r="L76" s="249" t="s">
        <v>62</v>
      </c>
      <c r="M76" s="250" t="s">
        <v>62</v>
      </c>
      <c r="N76" s="249" t="s">
        <v>62</v>
      </c>
      <c r="O76" s="250" t="s">
        <v>62</v>
      </c>
      <c r="P76" s="249" t="s">
        <v>62</v>
      </c>
      <c r="Q76" s="250" t="s">
        <v>62</v>
      </c>
      <c r="R76" s="249" t="s">
        <v>62</v>
      </c>
      <c r="S76" s="250" t="s">
        <v>62</v>
      </c>
      <c r="T76" s="249" t="s">
        <v>62</v>
      </c>
      <c r="U76" s="250" t="s">
        <v>62</v>
      </c>
      <c r="V76" s="249" t="s">
        <v>62</v>
      </c>
      <c r="W76" s="250" t="s">
        <v>62</v>
      </c>
      <c r="X76" s="250" t="s">
        <v>62</v>
      </c>
    </row>
    <row r="77" spans="2:24" ht="15" hidden="1" customHeight="1" x14ac:dyDescent="0.15">
      <c r="B77" s="22"/>
      <c r="C77" s="58"/>
      <c r="D77" s="239" t="s">
        <v>176</v>
      </c>
      <c r="E77" s="507" t="s">
        <v>177</v>
      </c>
      <c r="F77" s="507"/>
      <c r="G77" s="508"/>
      <c r="H77" s="213">
        <f>J77+L77</f>
        <v>3</v>
      </c>
      <c r="I77" s="43">
        <f>K77+M77</f>
        <v>21</v>
      </c>
      <c r="J77" s="182">
        <v>1</v>
      </c>
      <c r="K77" s="251">
        <v>3</v>
      </c>
      <c r="L77" s="182">
        <v>2</v>
      </c>
      <c r="M77" s="251">
        <v>18</v>
      </c>
      <c r="N77" s="249" t="s">
        <v>62</v>
      </c>
      <c r="O77" s="250" t="s">
        <v>62</v>
      </c>
      <c r="P77" s="249" t="s">
        <v>62</v>
      </c>
      <c r="Q77" s="250" t="s">
        <v>62</v>
      </c>
      <c r="R77" s="249" t="s">
        <v>62</v>
      </c>
      <c r="S77" s="250" t="s">
        <v>62</v>
      </c>
      <c r="T77" s="249" t="s">
        <v>62</v>
      </c>
      <c r="U77" s="250" t="s">
        <v>62</v>
      </c>
      <c r="V77" s="249" t="s">
        <v>62</v>
      </c>
      <c r="W77" s="250" t="s">
        <v>62</v>
      </c>
      <c r="X77" s="250" t="s">
        <v>62</v>
      </c>
    </row>
    <row r="78" spans="2:24" ht="15" hidden="1" customHeight="1" x14ac:dyDescent="0.15">
      <c r="B78" s="22"/>
      <c r="C78" s="58"/>
      <c r="D78" s="239" t="s">
        <v>178</v>
      </c>
      <c r="E78" s="507" t="s">
        <v>179</v>
      </c>
      <c r="F78" s="507"/>
      <c r="G78" s="508"/>
      <c r="H78" s="247" t="s">
        <v>62</v>
      </c>
      <c r="I78" s="248" t="s">
        <v>62</v>
      </c>
      <c r="J78" s="249" t="s">
        <v>62</v>
      </c>
      <c r="K78" s="250" t="s">
        <v>62</v>
      </c>
      <c r="L78" s="249" t="s">
        <v>62</v>
      </c>
      <c r="M78" s="250" t="s">
        <v>62</v>
      </c>
      <c r="N78" s="249" t="s">
        <v>62</v>
      </c>
      <c r="O78" s="250" t="s">
        <v>62</v>
      </c>
      <c r="P78" s="249" t="s">
        <v>62</v>
      </c>
      <c r="Q78" s="250" t="s">
        <v>62</v>
      </c>
      <c r="R78" s="249" t="s">
        <v>62</v>
      </c>
      <c r="S78" s="250" t="s">
        <v>62</v>
      </c>
      <c r="T78" s="249" t="s">
        <v>62</v>
      </c>
      <c r="U78" s="250" t="s">
        <v>62</v>
      </c>
      <c r="V78" s="249" t="s">
        <v>62</v>
      </c>
      <c r="W78" s="250" t="s">
        <v>62</v>
      </c>
      <c r="X78" s="250" t="s">
        <v>62</v>
      </c>
    </row>
    <row r="79" spans="2:24" ht="15" hidden="1" customHeight="1" x14ac:dyDescent="0.15">
      <c r="B79" s="22"/>
      <c r="C79" s="58"/>
      <c r="D79" s="239" t="s">
        <v>180</v>
      </c>
      <c r="E79" s="507" t="s">
        <v>181</v>
      </c>
      <c r="F79" s="507"/>
      <c r="G79" s="508"/>
      <c r="H79" s="247" t="s">
        <v>62</v>
      </c>
      <c r="I79" s="248" t="s">
        <v>62</v>
      </c>
      <c r="J79" s="249" t="s">
        <v>62</v>
      </c>
      <c r="K79" s="250" t="s">
        <v>62</v>
      </c>
      <c r="L79" s="249" t="s">
        <v>62</v>
      </c>
      <c r="M79" s="250" t="s">
        <v>62</v>
      </c>
      <c r="N79" s="249" t="s">
        <v>62</v>
      </c>
      <c r="O79" s="250" t="s">
        <v>62</v>
      </c>
      <c r="P79" s="249" t="s">
        <v>62</v>
      </c>
      <c r="Q79" s="250" t="s">
        <v>62</v>
      </c>
      <c r="R79" s="249" t="s">
        <v>62</v>
      </c>
      <c r="S79" s="250" t="s">
        <v>62</v>
      </c>
      <c r="T79" s="249" t="s">
        <v>62</v>
      </c>
      <c r="U79" s="250" t="s">
        <v>62</v>
      </c>
      <c r="V79" s="249" t="s">
        <v>62</v>
      </c>
      <c r="W79" s="250" t="s">
        <v>62</v>
      </c>
      <c r="X79" s="250" t="s">
        <v>62</v>
      </c>
    </row>
    <row r="80" spans="2:24" ht="15" hidden="1" customHeight="1" x14ac:dyDescent="0.15">
      <c r="B80" s="22"/>
      <c r="C80" s="58"/>
      <c r="D80" s="239" t="s">
        <v>182</v>
      </c>
      <c r="E80" s="507" t="s">
        <v>183</v>
      </c>
      <c r="F80" s="507"/>
      <c r="G80" s="508"/>
      <c r="H80" s="247" t="s">
        <v>62</v>
      </c>
      <c r="I80" s="248" t="s">
        <v>62</v>
      </c>
      <c r="J80" s="249" t="s">
        <v>62</v>
      </c>
      <c r="K80" s="250" t="s">
        <v>62</v>
      </c>
      <c r="L80" s="249" t="s">
        <v>62</v>
      </c>
      <c r="M80" s="250" t="s">
        <v>62</v>
      </c>
      <c r="N80" s="249" t="s">
        <v>62</v>
      </c>
      <c r="O80" s="250" t="s">
        <v>62</v>
      </c>
      <c r="P80" s="249" t="s">
        <v>62</v>
      </c>
      <c r="Q80" s="250" t="s">
        <v>62</v>
      </c>
      <c r="R80" s="249" t="s">
        <v>62</v>
      </c>
      <c r="S80" s="250" t="s">
        <v>62</v>
      </c>
      <c r="T80" s="249" t="s">
        <v>62</v>
      </c>
      <c r="U80" s="250" t="s">
        <v>62</v>
      </c>
      <c r="V80" s="249" t="s">
        <v>62</v>
      </c>
      <c r="W80" s="250" t="s">
        <v>62</v>
      </c>
      <c r="X80" s="250" t="s">
        <v>62</v>
      </c>
    </row>
    <row r="81" spans="2:24" ht="15" hidden="1" customHeight="1" x14ac:dyDescent="0.15">
      <c r="B81" s="22"/>
      <c r="C81" s="58"/>
      <c r="D81" s="239" t="s">
        <v>184</v>
      </c>
      <c r="E81" s="507" t="s">
        <v>185</v>
      </c>
      <c r="F81" s="507"/>
      <c r="G81" s="508"/>
      <c r="H81" s="213">
        <f>L81+N81+P81+R81</f>
        <v>7</v>
      </c>
      <c r="I81" s="43">
        <f>M81+O81+Q81+S81</f>
        <v>205</v>
      </c>
      <c r="J81" s="249" t="s">
        <v>62</v>
      </c>
      <c r="K81" s="250" t="s">
        <v>62</v>
      </c>
      <c r="L81" s="182">
        <v>1</v>
      </c>
      <c r="M81" s="251">
        <v>7</v>
      </c>
      <c r="N81" s="182">
        <v>3</v>
      </c>
      <c r="O81" s="251">
        <v>58</v>
      </c>
      <c r="P81" s="182">
        <v>1</v>
      </c>
      <c r="Q81" s="251">
        <v>34</v>
      </c>
      <c r="R81" s="182">
        <v>2</v>
      </c>
      <c r="S81" s="251">
        <v>106</v>
      </c>
      <c r="T81" s="249" t="s">
        <v>62</v>
      </c>
      <c r="U81" s="250" t="s">
        <v>62</v>
      </c>
      <c r="V81" s="249" t="s">
        <v>62</v>
      </c>
      <c r="W81" s="250" t="s">
        <v>62</v>
      </c>
      <c r="X81" s="250" t="s">
        <v>62</v>
      </c>
    </row>
    <row r="82" spans="2:24" ht="15" hidden="1" customHeight="1" x14ac:dyDescent="0.15">
      <c r="B82" s="22"/>
      <c r="C82" s="58"/>
      <c r="D82" s="239" t="s">
        <v>186</v>
      </c>
      <c r="E82" s="507" t="s">
        <v>187</v>
      </c>
      <c r="F82" s="507"/>
      <c r="G82" s="508"/>
      <c r="H82" s="213">
        <f>N82+P82</f>
        <v>2</v>
      </c>
      <c r="I82" s="43">
        <f>O82+Q82</f>
        <v>65</v>
      </c>
      <c r="J82" s="249" t="s">
        <v>62</v>
      </c>
      <c r="K82" s="250" t="s">
        <v>62</v>
      </c>
      <c r="L82" s="249" t="s">
        <v>62</v>
      </c>
      <c r="M82" s="250" t="s">
        <v>62</v>
      </c>
      <c r="N82" s="182">
        <v>1</v>
      </c>
      <c r="O82" s="251">
        <v>24</v>
      </c>
      <c r="P82" s="182">
        <v>1</v>
      </c>
      <c r="Q82" s="251">
        <v>41</v>
      </c>
      <c r="R82" s="249" t="s">
        <v>62</v>
      </c>
      <c r="S82" s="250" t="s">
        <v>62</v>
      </c>
      <c r="T82" s="249" t="s">
        <v>62</v>
      </c>
      <c r="U82" s="250" t="s">
        <v>62</v>
      </c>
      <c r="V82" s="249" t="s">
        <v>62</v>
      </c>
      <c r="W82" s="250" t="s">
        <v>62</v>
      </c>
      <c r="X82" s="250" t="s">
        <v>62</v>
      </c>
    </row>
    <row r="83" spans="2:24" ht="15" hidden="1" customHeight="1" x14ac:dyDescent="0.15">
      <c r="B83" s="22"/>
      <c r="C83" s="58"/>
      <c r="D83" s="239" t="s">
        <v>188</v>
      </c>
      <c r="E83" s="507" t="s">
        <v>189</v>
      </c>
      <c r="F83" s="507"/>
      <c r="G83" s="508"/>
      <c r="H83" s="213">
        <f>J83+L83+T83+X83</f>
        <v>5</v>
      </c>
      <c r="I83" s="43">
        <f>K83+M83+U83</f>
        <v>152</v>
      </c>
      <c r="J83" s="182">
        <v>2</v>
      </c>
      <c r="K83" s="251">
        <v>2</v>
      </c>
      <c r="L83" s="182">
        <v>1</v>
      </c>
      <c r="M83" s="251">
        <v>5</v>
      </c>
      <c r="N83" s="249" t="s">
        <v>62</v>
      </c>
      <c r="O83" s="250" t="s">
        <v>62</v>
      </c>
      <c r="P83" s="249" t="s">
        <v>62</v>
      </c>
      <c r="Q83" s="250" t="s">
        <v>62</v>
      </c>
      <c r="R83" s="249" t="s">
        <v>62</v>
      </c>
      <c r="S83" s="250" t="s">
        <v>62</v>
      </c>
      <c r="T83" s="182">
        <v>1</v>
      </c>
      <c r="U83" s="251">
        <v>145</v>
      </c>
      <c r="V83" s="249" t="s">
        <v>62</v>
      </c>
      <c r="W83" s="250" t="s">
        <v>62</v>
      </c>
      <c r="X83" s="250">
        <v>1</v>
      </c>
    </row>
    <row r="84" spans="2:24" ht="15" hidden="1" customHeight="1" x14ac:dyDescent="0.15">
      <c r="B84" s="22"/>
      <c r="C84" s="58"/>
      <c r="D84" s="239" t="s">
        <v>190</v>
      </c>
      <c r="E84" s="507" t="s">
        <v>191</v>
      </c>
      <c r="F84" s="507"/>
      <c r="G84" s="508"/>
      <c r="H84" s="213">
        <f>J84+L84+N84+P84+R84+T84</f>
        <v>71</v>
      </c>
      <c r="I84" s="43">
        <f>K84+M84+O84+Q84+S84+U84</f>
        <v>1205</v>
      </c>
      <c r="J84" s="182">
        <v>28</v>
      </c>
      <c r="K84" s="251">
        <v>58</v>
      </c>
      <c r="L84" s="182">
        <v>10</v>
      </c>
      <c r="M84" s="251">
        <v>66</v>
      </c>
      <c r="N84" s="182">
        <v>18</v>
      </c>
      <c r="O84" s="251">
        <v>333</v>
      </c>
      <c r="P84" s="182">
        <v>11</v>
      </c>
      <c r="Q84" s="251">
        <v>407</v>
      </c>
      <c r="R84" s="182">
        <v>3</v>
      </c>
      <c r="S84" s="251">
        <v>172</v>
      </c>
      <c r="T84" s="182">
        <v>1</v>
      </c>
      <c r="U84" s="251">
        <v>169</v>
      </c>
      <c r="V84" s="249" t="s">
        <v>62</v>
      </c>
      <c r="W84" s="250" t="s">
        <v>62</v>
      </c>
      <c r="X84" s="250" t="s">
        <v>62</v>
      </c>
    </row>
    <row r="85" spans="2:24" ht="15" hidden="1" customHeight="1" x14ac:dyDescent="0.15">
      <c r="B85" s="22"/>
      <c r="C85" s="58"/>
      <c r="D85" s="239" t="s">
        <v>192</v>
      </c>
      <c r="E85" s="507" t="s">
        <v>193</v>
      </c>
      <c r="F85" s="507"/>
      <c r="G85" s="508"/>
      <c r="H85" s="213">
        <f>J85+L85+N85+T85</f>
        <v>62</v>
      </c>
      <c r="I85" s="43">
        <f>K85+M85+O85+U85</f>
        <v>612</v>
      </c>
      <c r="J85" s="182">
        <v>41</v>
      </c>
      <c r="K85" s="251">
        <v>88</v>
      </c>
      <c r="L85" s="182">
        <v>2</v>
      </c>
      <c r="M85" s="251">
        <v>11</v>
      </c>
      <c r="N85" s="182">
        <v>18</v>
      </c>
      <c r="O85" s="251">
        <v>377</v>
      </c>
      <c r="P85" s="249" t="s">
        <v>62</v>
      </c>
      <c r="Q85" s="250" t="s">
        <v>62</v>
      </c>
      <c r="R85" s="249" t="s">
        <v>62</v>
      </c>
      <c r="S85" s="250" t="s">
        <v>62</v>
      </c>
      <c r="T85" s="182">
        <v>1</v>
      </c>
      <c r="U85" s="251">
        <v>136</v>
      </c>
      <c r="V85" s="249" t="s">
        <v>62</v>
      </c>
      <c r="W85" s="250" t="s">
        <v>62</v>
      </c>
      <c r="X85" s="250" t="s">
        <v>62</v>
      </c>
    </row>
    <row r="86" spans="2:24" ht="15" hidden="1" customHeight="1" x14ac:dyDescent="0.15">
      <c r="B86" s="22"/>
      <c r="C86" s="58"/>
      <c r="D86" s="239" t="s">
        <v>138</v>
      </c>
      <c r="E86" s="507" t="s">
        <v>194</v>
      </c>
      <c r="F86" s="507"/>
      <c r="G86" s="508"/>
      <c r="H86" s="247" t="s">
        <v>62</v>
      </c>
      <c r="I86" s="248" t="s">
        <v>62</v>
      </c>
      <c r="J86" s="249" t="s">
        <v>62</v>
      </c>
      <c r="K86" s="250" t="s">
        <v>62</v>
      </c>
      <c r="L86" s="249" t="s">
        <v>62</v>
      </c>
      <c r="M86" s="250" t="s">
        <v>62</v>
      </c>
      <c r="N86" s="249" t="s">
        <v>62</v>
      </c>
      <c r="O86" s="250" t="s">
        <v>62</v>
      </c>
      <c r="P86" s="249" t="s">
        <v>62</v>
      </c>
      <c r="Q86" s="250" t="s">
        <v>62</v>
      </c>
      <c r="R86" s="249" t="s">
        <v>62</v>
      </c>
      <c r="S86" s="250" t="s">
        <v>62</v>
      </c>
      <c r="T86" s="249" t="s">
        <v>62</v>
      </c>
      <c r="U86" s="250" t="s">
        <v>62</v>
      </c>
      <c r="V86" s="249" t="s">
        <v>62</v>
      </c>
      <c r="W86" s="250" t="s">
        <v>62</v>
      </c>
      <c r="X86" s="250" t="s">
        <v>62</v>
      </c>
    </row>
    <row r="87" spans="2:24" ht="15" hidden="1" customHeight="1" x14ac:dyDescent="0.15">
      <c r="B87" s="22"/>
      <c r="C87" s="58"/>
      <c r="D87" s="239" t="s">
        <v>195</v>
      </c>
      <c r="E87" s="507" t="s">
        <v>196</v>
      </c>
      <c r="F87" s="507"/>
      <c r="G87" s="508"/>
      <c r="H87" s="213">
        <f>J87</f>
        <v>1</v>
      </c>
      <c r="I87" s="43">
        <f>K87</f>
        <v>1</v>
      </c>
      <c r="J87" s="182">
        <v>1</v>
      </c>
      <c r="K87" s="251">
        <v>1</v>
      </c>
      <c r="L87" s="249" t="s">
        <v>62</v>
      </c>
      <c r="M87" s="250" t="s">
        <v>62</v>
      </c>
      <c r="N87" s="249" t="s">
        <v>62</v>
      </c>
      <c r="O87" s="250" t="s">
        <v>62</v>
      </c>
      <c r="P87" s="249" t="s">
        <v>62</v>
      </c>
      <c r="Q87" s="250" t="s">
        <v>62</v>
      </c>
      <c r="R87" s="249" t="s">
        <v>62</v>
      </c>
      <c r="S87" s="250" t="s">
        <v>62</v>
      </c>
      <c r="T87" s="249" t="s">
        <v>62</v>
      </c>
      <c r="U87" s="250" t="s">
        <v>62</v>
      </c>
      <c r="V87" s="249" t="s">
        <v>62</v>
      </c>
      <c r="W87" s="250" t="s">
        <v>62</v>
      </c>
      <c r="X87" s="250" t="s">
        <v>62</v>
      </c>
    </row>
    <row r="88" spans="2:24" ht="15" hidden="1" customHeight="1" x14ac:dyDescent="0.15">
      <c r="B88" s="29"/>
      <c r="C88" s="252"/>
      <c r="D88" s="253" t="s">
        <v>197</v>
      </c>
      <c r="E88" s="526" t="s">
        <v>198</v>
      </c>
      <c r="F88" s="526"/>
      <c r="G88" s="527"/>
      <c r="H88" s="254">
        <f>J88+L88+N88+P88+R88+V88</f>
        <v>38</v>
      </c>
      <c r="I88" s="255">
        <f>K88+M88+O88+Q88+S88+W88</f>
        <v>931</v>
      </c>
      <c r="J88" s="256">
        <v>13</v>
      </c>
      <c r="K88" s="257">
        <v>21</v>
      </c>
      <c r="L88" s="256">
        <v>8</v>
      </c>
      <c r="M88" s="257">
        <v>55</v>
      </c>
      <c r="N88" s="256">
        <v>5</v>
      </c>
      <c r="O88" s="257">
        <v>106</v>
      </c>
      <c r="P88" s="256">
        <v>10</v>
      </c>
      <c r="Q88" s="257">
        <v>379</v>
      </c>
      <c r="R88" s="256">
        <v>1</v>
      </c>
      <c r="S88" s="257">
        <v>58</v>
      </c>
      <c r="T88" s="256" t="s">
        <v>62</v>
      </c>
      <c r="U88" s="257" t="s">
        <v>62</v>
      </c>
      <c r="V88" s="256">
        <v>1</v>
      </c>
      <c r="W88" s="257">
        <v>312</v>
      </c>
      <c r="X88" s="257" t="s">
        <v>62</v>
      </c>
    </row>
    <row r="89" spans="2:24" ht="7.5" customHeight="1" x14ac:dyDescent="0.15">
      <c r="B89" s="58"/>
      <c r="C89" s="58"/>
      <c r="D89" s="58"/>
      <c r="E89" s="258"/>
      <c r="F89" s="258"/>
      <c r="G89" s="258"/>
      <c r="H89" s="230"/>
      <c r="I89" s="230"/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59"/>
      <c r="U89" s="259"/>
      <c r="V89" s="230"/>
      <c r="W89" s="230"/>
      <c r="X89" s="259"/>
    </row>
    <row r="90" spans="2:24" s="14" customFormat="1" ht="27" customHeight="1" x14ac:dyDescent="0.15">
      <c r="B90" s="514" t="s">
        <v>142</v>
      </c>
      <c r="C90" s="515"/>
      <c r="D90" s="515"/>
      <c r="E90" s="515"/>
      <c r="F90" s="515"/>
      <c r="G90" s="516"/>
      <c r="H90" s="520" t="s">
        <v>3</v>
      </c>
      <c r="I90" s="521"/>
      <c r="J90" s="503" t="s">
        <v>79</v>
      </c>
      <c r="K90" s="504"/>
      <c r="L90" s="513" t="s">
        <v>80</v>
      </c>
      <c r="M90" s="512"/>
      <c r="N90" s="522" t="s">
        <v>81</v>
      </c>
      <c r="O90" s="523"/>
      <c r="P90" s="522" t="s">
        <v>82</v>
      </c>
      <c r="Q90" s="523"/>
      <c r="R90" s="513" t="s">
        <v>144</v>
      </c>
      <c r="S90" s="512"/>
      <c r="T90" s="513" t="s">
        <v>145</v>
      </c>
      <c r="U90" s="512"/>
      <c r="V90" s="503" t="s">
        <v>199</v>
      </c>
      <c r="W90" s="525"/>
      <c r="X90" s="260" t="s">
        <v>162</v>
      </c>
    </row>
    <row r="91" spans="2:24" s="14" customFormat="1" ht="14.1" customHeight="1" x14ac:dyDescent="0.15">
      <c r="B91" s="517"/>
      <c r="C91" s="518"/>
      <c r="D91" s="518"/>
      <c r="E91" s="518"/>
      <c r="F91" s="518"/>
      <c r="G91" s="519"/>
      <c r="H91" s="81" t="s">
        <v>0</v>
      </c>
      <c r="I91" s="78" t="s">
        <v>85</v>
      </c>
      <c r="J91" s="76" t="s">
        <v>86</v>
      </c>
      <c r="K91" s="77" t="s">
        <v>87</v>
      </c>
      <c r="L91" s="81" t="s">
        <v>0</v>
      </c>
      <c r="M91" s="78" t="s">
        <v>85</v>
      </c>
      <c r="N91" s="79" t="s">
        <v>0</v>
      </c>
      <c r="O91" s="80" t="s">
        <v>85</v>
      </c>
      <c r="P91" s="79" t="s">
        <v>0</v>
      </c>
      <c r="Q91" s="80" t="s">
        <v>85</v>
      </c>
      <c r="R91" s="81" t="s">
        <v>0</v>
      </c>
      <c r="S91" s="78" t="s">
        <v>85</v>
      </c>
      <c r="T91" s="74" t="s">
        <v>0</v>
      </c>
      <c r="U91" s="75" t="s">
        <v>85</v>
      </c>
      <c r="V91" s="81" t="s">
        <v>0</v>
      </c>
      <c r="W91" s="75" t="s">
        <v>85</v>
      </c>
      <c r="X91" s="261" t="s">
        <v>0</v>
      </c>
    </row>
    <row r="92" spans="2:24" s="14" customFormat="1" ht="23.25" customHeight="1" x14ac:dyDescent="0.15">
      <c r="B92" s="262" t="s">
        <v>200</v>
      </c>
      <c r="C92" s="263"/>
      <c r="D92" s="263"/>
      <c r="E92" s="264"/>
      <c r="F92" s="265"/>
      <c r="G92" s="266"/>
      <c r="H92" s="267">
        <f t="shared" ref="H92:M92" si="19">SUM(H93:H111)</f>
        <v>178</v>
      </c>
      <c r="I92" s="268">
        <f t="shared" si="19"/>
        <v>3427</v>
      </c>
      <c r="J92" s="267">
        <f t="shared" si="19"/>
        <v>67</v>
      </c>
      <c r="K92" s="268">
        <f t="shared" si="19"/>
        <v>163</v>
      </c>
      <c r="L92" s="267">
        <f t="shared" si="19"/>
        <v>32</v>
      </c>
      <c r="M92" s="268">
        <f t="shared" si="19"/>
        <v>209</v>
      </c>
      <c r="N92" s="267">
        <f>SUM(N93:N111)</f>
        <v>28</v>
      </c>
      <c r="O92" s="268">
        <f t="shared" ref="O92:W92" si="20">SUM(O93:O111)</f>
        <v>416</v>
      </c>
      <c r="P92" s="267">
        <f>SUM(P93:P111)</f>
        <v>14</v>
      </c>
      <c r="Q92" s="268">
        <f t="shared" si="20"/>
        <v>352</v>
      </c>
      <c r="R92" s="267">
        <f t="shared" si="20"/>
        <v>25</v>
      </c>
      <c r="S92" s="268">
        <f t="shared" si="20"/>
        <v>957</v>
      </c>
      <c r="T92" s="267">
        <f t="shared" si="20"/>
        <v>8</v>
      </c>
      <c r="U92" s="268">
        <f t="shared" si="20"/>
        <v>511</v>
      </c>
      <c r="V92" s="267">
        <f t="shared" si="20"/>
        <v>4</v>
      </c>
      <c r="W92" s="269">
        <f t="shared" si="20"/>
        <v>819</v>
      </c>
      <c r="X92" s="270">
        <f>SUM(X93:X111)</f>
        <v>0</v>
      </c>
    </row>
    <row r="93" spans="2:24" s="14" customFormat="1" ht="15" customHeight="1" x14ac:dyDescent="0.15">
      <c r="B93" s="22"/>
      <c r="C93" s="58"/>
      <c r="D93" s="211" t="s">
        <v>201</v>
      </c>
      <c r="E93" s="530" t="s">
        <v>202</v>
      </c>
      <c r="F93" s="530"/>
      <c r="G93" s="531"/>
      <c r="H93" s="271">
        <f>SUM(J93,L93,N93,R93,T93,P93,V93,X93)</f>
        <v>0</v>
      </c>
      <c r="I93" s="272">
        <f>SUM(K93,M93,O93,S93,U93,Q93,W93)</f>
        <v>0</v>
      </c>
      <c r="J93" s="271">
        <v>0</v>
      </c>
      <c r="K93" s="272">
        <v>0</v>
      </c>
      <c r="L93" s="271">
        <v>0</v>
      </c>
      <c r="M93" s="272">
        <v>0</v>
      </c>
      <c r="N93" s="271">
        <v>0</v>
      </c>
      <c r="O93" s="272">
        <v>0</v>
      </c>
      <c r="P93" s="271">
        <v>0</v>
      </c>
      <c r="Q93" s="272">
        <v>0</v>
      </c>
      <c r="R93" s="271">
        <v>0</v>
      </c>
      <c r="S93" s="272">
        <v>0</v>
      </c>
      <c r="T93" s="271">
        <v>0</v>
      </c>
      <c r="U93" s="272">
        <v>0</v>
      </c>
      <c r="V93" s="271">
        <v>0</v>
      </c>
      <c r="W93" s="273">
        <v>0</v>
      </c>
      <c r="X93" s="274">
        <v>0</v>
      </c>
    </row>
    <row r="94" spans="2:24" s="14" customFormat="1" ht="15" customHeight="1" x14ac:dyDescent="0.15">
      <c r="B94" s="22"/>
      <c r="C94" s="58"/>
      <c r="D94" s="239" t="s">
        <v>203</v>
      </c>
      <c r="E94" s="528" t="s">
        <v>49</v>
      </c>
      <c r="F94" s="528"/>
      <c r="G94" s="529"/>
      <c r="H94" s="271">
        <f t="shared" ref="H94:H111" si="21">SUM(J94,L94,N94,R94,T94,P94,V94,X94)</f>
        <v>0</v>
      </c>
      <c r="I94" s="272">
        <f t="shared" ref="I94:I111" si="22">SUM(K94,M94,O94,S94,U94,Q94,W94)</f>
        <v>0</v>
      </c>
      <c r="J94" s="271">
        <v>0</v>
      </c>
      <c r="K94" s="272">
        <v>0</v>
      </c>
      <c r="L94" s="271">
        <v>0</v>
      </c>
      <c r="M94" s="272">
        <v>0</v>
      </c>
      <c r="N94" s="271">
        <v>0</v>
      </c>
      <c r="O94" s="272">
        <v>0</v>
      </c>
      <c r="P94" s="271">
        <v>0</v>
      </c>
      <c r="Q94" s="272">
        <v>0</v>
      </c>
      <c r="R94" s="271">
        <v>0</v>
      </c>
      <c r="S94" s="272">
        <v>0</v>
      </c>
      <c r="T94" s="271">
        <v>0</v>
      </c>
      <c r="U94" s="272">
        <v>0</v>
      </c>
      <c r="V94" s="271">
        <v>0</v>
      </c>
      <c r="W94" s="273">
        <v>0</v>
      </c>
      <c r="X94" s="274">
        <v>0</v>
      </c>
    </row>
    <row r="95" spans="2:24" ht="15" customHeight="1" x14ac:dyDescent="0.15">
      <c r="B95" s="22"/>
      <c r="C95" s="58"/>
      <c r="D95" s="239" t="s">
        <v>204</v>
      </c>
      <c r="E95" s="528" t="s">
        <v>205</v>
      </c>
      <c r="F95" s="528"/>
      <c r="G95" s="529"/>
      <c r="H95" s="271">
        <f t="shared" si="21"/>
        <v>0</v>
      </c>
      <c r="I95" s="272">
        <f t="shared" si="22"/>
        <v>0</v>
      </c>
      <c r="J95" s="271">
        <v>0</v>
      </c>
      <c r="K95" s="272">
        <v>0</v>
      </c>
      <c r="L95" s="271">
        <v>0</v>
      </c>
      <c r="M95" s="272">
        <v>0</v>
      </c>
      <c r="N95" s="271">
        <v>0</v>
      </c>
      <c r="O95" s="272">
        <v>0</v>
      </c>
      <c r="P95" s="271">
        <v>0</v>
      </c>
      <c r="Q95" s="272">
        <v>0</v>
      </c>
      <c r="R95" s="271">
        <v>0</v>
      </c>
      <c r="S95" s="272">
        <v>0</v>
      </c>
      <c r="T95" s="271">
        <v>0</v>
      </c>
      <c r="U95" s="272">
        <v>0</v>
      </c>
      <c r="V95" s="271">
        <v>0</v>
      </c>
      <c r="W95" s="273">
        <v>0</v>
      </c>
      <c r="X95" s="274">
        <v>0</v>
      </c>
    </row>
    <row r="96" spans="2:24" ht="15" customHeight="1" x14ac:dyDescent="0.15">
      <c r="B96" s="22"/>
      <c r="C96" s="58"/>
      <c r="D96" s="239" t="s">
        <v>206</v>
      </c>
      <c r="E96" s="528" t="s">
        <v>170</v>
      </c>
      <c r="F96" s="528"/>
      <c r="G96" s="529"/>
      <c r="H96" s="271">
        <f t="shared" si="21"/>
        <v>0</v>
      </c>
      <c r="I96" s="272">
        <f t="shared" si="22"/>
        <v>0</v>
      </c>
      <c r="J96" s="275">
        <v>0</v>
      </c>
      <c r="K96" s="276">
        <v>0</v>
      </c>
      <c r="L96" s="275">
        <v>0</v>
      </c>
      <c r="M96" s="276">
        <v>0</v>
      </c>
      <c r="N96" s="275">
        <v>0</v>
      </c>
      <c r="O96" s="276">
        <v>0</v>
      </c>
      <c r="P96" s="275">
        <v>0</v>
      </c>
      <c r="Q96" s="276">
        <v>0</v>
      </c>
      <c r="R96" s="275">
        <v>0</v>
      </c>
      <c r="S96" s="276">
        <v>0</v>
      </c>
      <c r="T96" s="275">
        <v>0</v>
      </c>
      <c r="U96" s="276">
        <v>0</v>
      </c>
      <c r="V96" s="275">
        <v>0</v>
      </c>
      <c r="W96" s="277">
        <v>0</v>
      </c>
      <c r="X96" s="274">
        <v>0</v>
      </c>
    </row>
    <row r="97" spans="2:24" ht="15" customHeight="1" x14ac:dyDescent="0.15">
      <c r="B97" s="22"/>
      <c r="C97" s="58"/>
      <c r="D97" s="239" t="s">
        <v>207</v>
      </c>
      <c r="E97" s="528" t="s">
        <v>52</v>
      </c>
      <c r="F97" s="528"/>
      <c r="G97" s="529"/>
      <c r="H97" s="271">
        <f t="shared" si="21"/>
        <v>0</v>
      </c>
      <c r="I97" s="272">
        <f t="shared" si="22"/>
        <v>0</v>
      </c>
      <c r="J97" s="275">
        <v>0</v>
      </c>
      <c r="K97" s="276">
        <v>0</v>
      </c>
      <c r="L97" s="275">
        <v>0</v>
      </c>
      <c r="M97" s="276">
        <v>0</v>
      </c>
      <c r="N97" s="275">
        <v>0</v>
      </c>
      <c r="O97" s="276">
        <v>0</v>
      </c>
      <c r="P97" s="275">
        <v>0</v>
      </c>
      <c r="Q97" s="276">
        <v>0</v>
      </c>
      <c r="R97" s="275">
        <v>0</v>
      </c>
      <c r="S97" s="276">
        <v>0</v>
      </c>
      <c r="T97" s="275">
        <v>0</v>
      </c>
      <c r="U97" s="276">
        <v>0</v>
      </c>
      <c r="V97" s="275">
        <v>0</v>
      </c>
      <c r="W97" s="277">
        <v>0</v>
      </c>
      <c r="X97" s="274">
        <v>0</v>
      </c>
    </row>
    <row r="98" spans="2:24" ht="15" customHeight="1" x14ac:dyDescent="0.15">
      <c r="B98" s="22"/>
      <c r="C98" s="58"/>
      <c r="D98" s="239" t="s">
        <v>208</v>
      </c>
      <c r="E98" s="528" t="s">
        <v>173</v>
      </c>
      <c r="F98" s="528"/>
      <c r="G98" s="529"/>
      <c r="H98" s="271">
        <f t="shared" si="21"/>
        <v>4</v>
      </c>
      <c r="I98" s="272">
        <f t="shared" si="22"/>
        <v>32</v>
      </c>
      <c r="J98" s="275">
        <v>1</v>
      </c>
      <c r="K98" s="276">
        <v>4</v>
      </c>
      <c r="L98" s="278">
        <v>2</v>
      </c>
      <c r="M98" s="279">
        <v>11</v>
      </c>
      <c r="N98" s="275">
        <v>1</v>
      </c>
      <c r="O98" s="276">
        <v>17</v>
      </c>
      <c r="P98" s="275">
        <v>0</v>
      </c>
      <c r="Q98" s="276">
        <v>0</v>
      </c>
      <c r="R98" s="275">
        <v>0</v>
      </c>
      <c r="S98" s="276">
        <v>0</v>
      </c>
      <c r="T98" s="275">
        <v>0</v>
      </c>
      <c r="U98" s="276">
        <v>0</v>
      </c>
      <c r="V98" s="275">
        <v>0</v>
      </c>
      <c r="W98" s="277">
        <v>0</v>
      </c>
      <c r="X98" s="274">
        <v>0</v>
      </c>
    </row>
    <row r="99" spans="2:24" ht="15" customHeight="1" x14ac:dyDescent="0.15">
      <c r="B99" s="22"/>
      <c r="C99" s="58"/>
      <c r="D99" s="239" t="s">
        <v>209</v>
      </c>
      <c r="E99" s="528" t="s">
        <v>175</v>
      </c>
      <c r="F99" s="528"/>
      <c r="G99" s="529"/>
      <c r="H99" s="271">
        <f t="shared" si="21"/>
        <v>0</v>
      </c>
      <c r="I99" s="272">
        <f t="shared" si="22"/>
        <v>0</v>
      </c>
      <c r="J99" s="275">
        <v>0</v>
      </c>
      <c r="K99" s="276">
        <v>0</v>
      </c>
      <c r="L99" s="275">
        <v>0</v>
      </c>
      <c r="M99" s="276">
        <v>0</v>
      </c>
      <c r="N99" s="275">
        <v>0</v>
      </c>
      <c r="O99" s="276">
        <v>0</v>
      </c>
      <c r="P99" s="275">
        <v>0</v>
      </c>
      <c r="Q99" s="276">
        <v>0</v>
      </c>
      <c r="R99" s="275">
        <v>0</v>
      </c>
      <c r="S99" s="276">
        <v>0</v>
      </c>
      <c r="T99" s="275">
        <v>0</v>
      </c>
      <c r="U99" s="276">
        <v>0</v>
      </c>
      <c r="V99" s="275">
        <v>0</v>
      </c>
      <c r="W99" s="277">
        <v>0</v>
      </c>
      <c r="X99" s="274">
        <v>0</v>
      </c>
    </row>
    <row r="100" spans="2:24" ht="15" customHeight="1" x14ac:dyDescent="0.15">
      <c r="B100" s="22"/>
      <c r="C100" s="58"/>
      <c r="D100" s="239" t="s">
        <v>210</v>
      </c>
      <c r="E100" s="528" t="s">
        <v>177</v>
      </c>
      <c r="F100" s="528"/>
      <c r="G100" s="529"/>
      <c r="H100" s="271">
        <f t="shared" si="21"/>
        <v>2</v>
      </c>
      <c r="I100" s="272">
        <f t="shared" si="22"/>
        <v>18</v>
      </c>
      <c r="J100" s="278">
        <v>0</v>
      </c>
      <c r="K100" s="279">
        <v>0</v>
      </c>
      <c r="L100" s="278">
        <v>1</v>
      </c>
      <c r="M100" s="279">
        <v>8</v>
      </c>
      <c r="N100" s="275">
        <v>1</v>
      </c>
      <c r="O100" s="276">
        <v>10</v>
      </c>
      <c r="P100" s="275">
        <v>0</v>
      </c>
      <c r="Q100" s="276">
        <v>0</v>
      </c>
      <c r="R100" s="275">
        <v>0</v>
      </c>
      <c r="S100" s="276">
        <v>0</v>
      </c>
      <c r="T100" s="275">
        <v>0</v>
      </c>
      <c r="U100" s="276">
        <v>0</v>
      </c>
      <c r="V100" s="275">
        <v>0</v>
      </c>
      <c r="W100" s="277">
        <v>0</v>
      </c>
      <c r="X100" s="274">
        <v>0</v>
      </c>
    </row>
    <row r="101" spans="2:24" ht="15" customHeight="1" x14ac:dyDescent="0.15">
      <c r="B101" s="22"/>
      <c r="C101" s="58"/>
      <c r="D101" s="239" t="s">
        <v>211</v>
      </c>
      <c r="E101" s="528" t="s">
        <v>212</v>
      </c>
      <c r="F101" s="528"/>
      <c r="G101" s="529"/>
      <c r="H101" s="271">
        <f t="shared" si="21"/>
        <v>0</v>
      </c>
      <c r="I101" s="272">
        <f t="shared" si="22"/>
        <v>0</v>
      </c>
      <c r="J101" s="275">
        <v>0</v>
      </c>
      <c r="K101" s="276">
        <v>0</v>
      </c>
      <c r="L101" s="275">
        <v>0</v>
      </c>
      <c r="M101" s="276">
        <v>0</v>
      </c>
      <c r="N101" s="275">
        <v>0</v>
      </c>
      <c r="O101" s="276">
        <v>0</v>
      </c>
      <c r="P101" s="275">
        <v>0</v>
      </c>
      <c r="Q101" s="276">
        <v>0</v>
      </c>
      <c r="R101" s="275">
        <v>0</v>
      </c>
      <c r="S101" s="276">
        <v>0</v>
      </c>
      <c r="T101" s="275">
        <v>0</v>
      </c>
      <c r="U101" s="276">
        <v>0</v>
      </c>
      <c r="V101" s="275">
        <v>0</v>
      </c>
      <c r="W101" s="277">
        <v>0</v>
      </c>
      <c r="X101" s="274">
        <v>0</v>
      </c>
    </row>
    <row r="102" spans="2:24" ht="15" customHeight="1" x14ac:dyDescent="0.15">
      <c r="B102" s="22"/>
      <c r="C102" s="58"/>
      <c r="D102" s="239" t="s">
        <v>213</v>
      </c>
      <c r="E102" s="528" t="s">
        <v>181</v>
      </c>
      <c r="F102" s="528"/>
      <c r="G102" s="529"/>
      <c r="H102" s="271">
        <f t="shared" si="21"/>
        <v>0</v>
      </c>
      <c r="I102" s="272">
        <f t="shared" si="22"/>
        <v>0</v>
      </c>
      <c r="J102" s="275">
        <v>0</v>
      </c>
      <c r="K102" s="276">
        <v>0</v>
      </c>
      <c r="L102" s="275">
        <v>0</v>
      </c>
      <c r="M102" s="276">
        <v>0</v>
      </c>
      <c r="N102" s="275">
        <v>0</v>
      </c>
      <c r="O102" s="276">
        <v>0</v>
      </c>
      <c r="P102" s="275">
        <v>0</v>
      </c>
      <c r="Q102" s="276">
        <v>0</v>
      </c>
      <c r="R102" s="275">
        <v>0</v>
      </c>
      <c r="S102" s="276">
        <v>0</v>
      </c>
      <c r="T102" s="275">
        <v>0</v>
      </c>
      <c r="U102" s="276">
        <v>0</v>
      </c>
      <c r="V102" s="275">
        <v>0</v>
      </c>
      <c r="W102" s="277">
        <v>0</v>
      </c>
      <c r="X102" s="274">
        <v>0</v>
      </c>
    </row>
    <row r="103" spans="2:24" ht="15" customHeight="1" x14ac:dyDescent="0.15">
      <c r="B103" s="22"/>
      <c r="C103" s="58"/>
      <c r="D103" s="239" t="s">
        <v>214</v>
      </c>
      <c r="E103" s="528" t="s">
        <v>183</v>
      </c>
      <c r="F103" s="528"/>
      <c r="G103" s="529"/>
      <c r="H103" s="271">
        <f t="shared" si="21"/>
        <v>1</v>
      </c>
      <c r="I103" s="272">
        <f t="shared" si="22"/>
        <v>4</v>
      </c>
      <c r="J103" s="275">
        <v>1</v>
      </c>
      <c r="K103" s="276">
        <v>4</v>
      </c>
      <c r="L103" s="275">
        <v>0</v>
      </c>
      <c r="M103" s="276">
        <v>0</v>
      </c>
      <c r="N103" s="275">
        <v>0</v>
      </c>
      <c r="O103" s="276">
        <v>0</v>
      </c>
      <c r="P103" s="275">
        <v>0</v>
      </c>
      <c r="Q103" s="276">
        <v>0</v>
      </c>
      <c r="R103" s="275">
        <v>0</v>
      </c>
      <c r="S103" s="276">
        <v>0</v>
      </c>
      <c r="T103" s="275">
        <v>0</v>
      </c>
      <c r="U103" s="276">
        <v>0</v>
      </c>
      <c r="V103" s="275">
        <v>0</v>
      </c>
      <c r="W103" s="277">
        <v>0</v>
      </c>
      <c r="X103" s="274">
        <v>0</v>
      </c>
    </row>
    <row r="104" spans="2:24" ht="15" customHeight="1" x14ac:dyDescent="0.15">
      <c r="B104" s="22"/>
      <c r="C104" s="58"/>
      <c r="D104" s="239" t="s">
        <v>215</v>
      </c>
      <c r="E104" s="528" t="s">
        <v>185</v>
      </c>
      <c r="F104" s="528"/>
      <c r="G104" s="529"/>
      <c r="H104" s="271">
        <f t="shared" si="21"/>
        <v>6</v>
      </c>
      <c r="I104" s="272">
        <f t="shared" si="22"/>
        <v>248</v>
      </c>
      <c r="J104" s="275">
        <v>0</v>
      </c>
      <c r="K104" s="276">
        <v>0</v>
      </c>
      <c r="L104" s="278">
        <v>0</v>
      </c>
      <c r="M104" s="279">
        <v>0</v>
      </c>
      <c r="N104" s="278">
        <v>3</v>
      </c>
      <c r="O104" s="279">
        <v>59</v>
      </c>
      <c r="P104" s="278">
        <v>0</v>
      </c>
      <c r="Q104" s="279">
        <v>0</v>
      </c>
      <c r="R104" s="278">
        <v>0</v>
      </c>
      <c r="S104" s="279">
        <v>0</v>
      </c>
      <c r="T104" s="278">
        <v>3</v>
      </c>
      <c r="U104" s="279">
        <v>189</v>
      </c>
      <c r="V104" s="275">
        <v>0</v>
      </c>
      <c r="W104" s="277">
        <v>0</v>
      </c>
      <c r="X104" s="274">
        <v>0</v>
      </c>
    </row>
    <row r="105" spans="2:24" ht="15" customHeight="1" x14ac:dyDescent="0.15">
      <c r="B105" s="22"/>
      <c r="C105" s="58"/>
      <c r="D105" s="239" t="s">
        <v>216</v>
      </c>
      <c r="E105" s="528" t="s">
        <v>187</v>
      </c>
      <c r="F105" s="528"/>
      <c r="G105" s="529"/>
      <c r="H105" s="271">
        <f t="shared" si="21"/>
        <v>2</v>
      </c>
      <c r="I105" s="272">
        <f t="shared" si="22"/>
        <v>45</v>
      </c>
      <c r="J105" s="275">
        <v>1</v>
      </c>
      <c r="K105" s="276">
        <v>4</v>
      </c>
      <c r="L105" s="275">
        <v>0</v>
      </c>
      <c r="M105" s="276">
        <v>0</v>
      </c>
      <c r="N105" s="278">
        <v>0</v>
      </c>
      <c r="O105" s="279">
        <v>0</v>
      </c>
      <c r="P105" s="278">
        <v>0</v>
      </c>
      <c r="Q105" s="279">
        <v>0</v>
      </c>
      <c r="R105" s="278">
        <v>1</v>
      </c>
      <c r="S105" s="279">
        <v>41</v>
      </c>
      <c r="T105" s="275">
        <v>0</v>
      </c>
      <c r="U105" s="276">
        <v>0</v>
      </c>
      <c r="V105" s="275">
        <v>0</v>
      </c>
      <c r="W105" s="277">
        <v>0</v>
      </c>
      <c r="X105" s="274">
        <v>0</v>
      </c>
    </row>
    <row r="106" spans="2:24" ht="15" customHeight="1" x14ac:dyDescent="0.15">
      <c r="B106" s="22"/>
      <c r="C106" s="58"/>
      <c r="D106" s="239" t="s">
        <v>217</v>
      </c>
      <c r="E106" s="528" t="s">
        <v>189</v>
      </c>
      <c r="F106" s="528"/>
      <c r="G106" s="529"/>
      <c r="H106" s="271">
        <f t="shared" si="21"/>
        <v>2</v>
      </c>
      <c r="I106" s="272">
        <f t="shared" si="22"/>
        <v>86</v>
      </c>
      <c r="J106" s="278">
        <v>1</v>
      </c>
      <c r="K106" s="279">
        <v>4</v>
      </c>
      <c r="L106" s="278">
        <v>0</v>
      </c>
      <c r="M106" s="279">
        <v>0</v>
      </c>
      <c r="N106" s="275">
        <v>0</v>
      </c>
      <c r="O106" s="276">
        <v>0</v>
      </c>
      <c r="P106" s="275">
        <v>0</v>
      </c>
      <c r="Q106" s="276">
        <v>0</v>
      </c>
      <c r="R106" s="275">
        <v>0</v>
      </c>
      <c r="S106" s="276">
        <v>0</v>
      </c>
      <c r="T106" s="275">
        <v>1</v>
      </c>
      <c r="U106" s="276">
        <v>82</v>
      </c>
      <c r="V106" s="278">
        <v>0</v>
      </c>
      <c r="W106" s="280">
        <v>0</v>
      </c>
      <c r="X106" s="274">
        <v>0</v>
      </c>
    </row>
    <row r="107" spans="2:24" ht="15" customHeight="1" x14ac:dyDescent="0.15">
      <c r="B107" s="22"/>
      <c r="C107" s="58"/>
      <c r="D107" s="239" t="s">
        <v>218</v>
      </c>
      <c r="E107" s="528" t="s">
        <v>191</v>
      </c>
      <c r="F107" s="528"/>
      <c r="G107" s="529"/>
      <c r="H107" s="271">
        <f t="shared" si="21"/>
        <v>64</v>
      </c>
      <c r="I107" s="272">
        <f t="shared" si="22"/>
        <v>1352</v>
      </c>
      <c r="J107" s="278">
        <v>25</v>
      </c>
      <c r="K107" s="279">
        <v>64</v>
      </c>
      <c r="L107" s="278">
        <v>5</v>
      </c>
      <c r="M107" s="279">
        <v>35</v>
      </c>
      <c r="N107" s="278">
        <v>10</v>
      </c>
      <c r="O107" s="279">
        <v>155</v>
      </c>
      <c r="P107" s="278">
        <v>7</v>
      </c>
      <c r="Q107" s="279">
        <v>180</v>
      </c>
      <c r="R107" s="278">
        <v>12</v>
      </c>
      <c r="S107" s="279">
        <v>459</v>
      </c>
      <c r="T107" s="278">
        <v>3</v>
      </c>
      <c r="U107" s="279">
        <v>173</v>
      </c>
      <c r="V107" s="278">
        <v>2</v>
      </c>
      <c r="W107" s="280">
        <v>286</v>
      </c>
      <c r="X107" s="274">
        <v>0</v>
      </c>
    </row>
    <row r="108" spans="2:24" ht="15" customHeight="1" x14ac:dyDescent="0.15">
      <c r="B108" s="22"/>
      <c r="C108" s="58"/>
      <c r="D108" s="239" t="s">
        <v>219</v>
      </c>
      <c r="E108" s="528" t="s">
        <v>193</v>
      </c>
      <c r="F108" s="528"/>
      <c r="G108" s="529"/>
      <c r="H108" s="271">
        <f t="shared" si="21"/>
        <v>57</v>
      </c>
      <c r="I108" s="272">
        <f t="shared" si="22"/>
        <v>642</v>
      </c>
      <c r="J108" s="278">
        <v>27</v>
      </c>
      <c r="K108" s="279">
        <v>67</v>
      </c>
      <c r="L108" s="278">
        <v>15</v>
      </c>
      <c r="M108" s="279">
        <v>96</v>
      </c>
      <c r="N108" s="278">
        <v>6</v>
      </c>
      <c r="O108" s="279">
        <v>75</v>
      </c>
      <c r="P108" s="278">
        <v>4</v>
      </c>
      <c r="Q108" s="279">
        <v>99</v>
      </c>
      <c r="R108" s="275">
        <v>4</v>
      </c>
      <c r="S108" s="276">
        <v>139</v>
      </c>
      <c r="T108" s="275">
        <v>0</v>
      </c>
      <c r="U108" s="276">
        <v>0</v>
      </c>
      <c r="V108" s="278">
        <v>1</v>
      </c>
      <c r="W108" s="280">
        <v>166</v>
      </c>
      <c r="X108" s="274">
        <v>0</v>
      </c>
    </row>
    <row r="109" spans="2:24" ht="15" customHeight="1" x14ac:dyDescent="0.15">
      <c r="B109" s="22"/>
      <c r="C109" s="58"/>
      <c r="D109" s="239" t="s">
        <v>220</v>
      </c>
      <c r="E109" s="528" t="s">
        <v>194</v>
      </c>
      <c r="F109" s="528"/>
      <c r="G109" s="529"/>
      <c r="H109" s="271">
        <f t="shared" si="21"/>
        <v>0</v>
      </c>
      <c r="I109" s="272">
        <f t="shared" si="22"/>
        <v>0</v>
      </c>
      <c r="J109" s="275">
        <v>0</v>
      </c>
      <c r="K109" s="276">
        <v>0</v>
      </c>
      <c r="L109" s="275">
        <v>0</v>
      </c>
      <c r="M109" s="276">
        <v>0</v>
      </c>
      <c r="N109" s="275">
        <v>0</v>
      </c>
      <c r="O109" s="276">
        <v>0</v>
      </c>
      <c r="P109" s="275">
        <v>0</v>
      </c>
      <c r="Q109" s="276">
        <v>0</v>
      </c>
      <c r="R109" s="275">
        <v>0</v>
      </c>
      <c r="S109" s="276">
        <v>0</v>
      </c>
      <c r="T109" s="275">
        <v>0</v>
      </c>
      <c r="U109" s="276">
        <v>0</v>
      </c>
      <c r="V109" s="275">
        <v>0</v>
      </c>
      <c r="W109" s="277">
        <v>0</v>
      </c>
      <c r="X109" s="274">
        <v>0</v>
      </c>
    </row>
    <row r="110" spans="2:24" ht="15" customHeight="1" x14ac:dyDescent="0.15">
      <c r="B110" s="22"/>
      <c r="C110" s="58"/>
      <c r="D110" s="239" t="s">
        <v>221</v>
      </c>
      <c r="E110" s="528" t="s">
        <v>196</v>
      </c>
      <c r="F110" s="528"/>
      <c r="G110" s="529"/>
      <c r="H110" s="271">
        <f t="shared" si="21"/>
        <v>1</v>
      </c>
      <c r="I110" s="272">
        <f t="shared" si="22"/>
        <v>3</v>
      </c>
      <c r="J110" s="278">
        <v>1</v>
      </c>
      <c r="K110" s="279">
        <v>3</v>
      </c>
      <c r="L110" s="275">
        <v>0</v>
      </c>
      <c r="M110" s="276">
        <v>0</v>
      </c>
      <c r="N110" s="275">
        <v>0</v>
      </c>
      <c r="O110" s="276">
        <v>0</v>
      </c>
      <c r="P110" s="275">
        <v>0</v>
      </c>
      <c r="Q110" s="276">
        <v>0</v>
      </c>
      <c r="R110" s="275">
        <v>0</v>
      </c>
      <c r="S110" s="276">
        <v>0</v>
      </c>
      <c r="T110" s="275">
        <v>0</v>
      </c>
      <c r="U110" s="276">
        <v>0</v>
      </c>
      <c r="V110" s="275">
        <v>0</v>
      </c>
      <c r="W110" s="277">
        <v>0</v>
      </c>
      <c r="X110" s="274">
        <v>0</v>
      </c>
    </row>
    <row r="111" spans="2:24" ht="15" customHeight="1" x14ac:dyDescent="0.15">
      <c r="B111" s="29"/>
      <c r="C111" s="252"/>
      <c r="D111" s="253" t="s">
        <v>222</v>
      </c>
      <c r="E111" s="532" t="s">
        <v>198</v>
      </c>
      <c r="F111" s="532"/>
      <c r="G111" s="533"/>
      <c r="H111" s="281">
        <f t="shared" si="21"/>
        <v>39</v>
      </c>
      <c r="I111" s="282">
        <f t="shared" si="22"/>
        <v>997</v>
      </c>
      <c r="J111" s="283">
        <v>10</v>
      </c>
      <c r="K111" s="284">
        <v>13</v>
      </c>
      <c r="L111" s="283">
        <v>9</v>
      </c>
      <c r="M111" s="284">
        <v>59</v>
      </c>
      <c r="N111" s="283">
        <v>7</v>
      </c>
      <c r="O111" s="284">
        <v>100</v>
      </c>
      <c r="P111" s="283">
        <v>3</v>
      </c>
      <c r="Q111" s="284">
        <v>73</v>
      </c>
      <c r="R111" s="283">
        <v>8</v>
      </c>
      <c r="S111" s="284">
        <v>318</v>
      </c>
      <c r="T111" s="283">
        <v>1</v>
      </c>
      <c r="U111" s="284">
        <v>67</v>
      </c>
      <c r="V111" s="281">
        <v>1</v>
      </c>
      <c r="W111" s="285">
        <v>367</v>
      </c>
      <c r="X111" s="286">
        <v>0</v>
      </c>
    </row>
    <row r="112" spans="2:24" ht="15" customHeight="1" x14ac:dyDescent="0.15">
      <c r="B112" s="58" t="s">
        <v>223</v>
      </c>
      <c r="X112" s="287"/>
    </row>
    <row r="113" spans="2:2" ht="15" customHeight="1" x14ac:dyDescent="0.15">
      <c r="B113" s="58" t="s">
        <v>74</v>
      </c>
    </row>
    <row r="212" spans="23:23" x14ac:dyDescent="0.15">
      <c r="W212" s="57"/>
    </row>
  </sheetData>
  <mergeCells count="65">
    <mergeCell ref="E111:G111"/>
    <mergeCell ref="E105:G105"/>
    <mergeCell ref="E106:G106"/>
    <mergeCell ref="E107:G107"/>
    <mergeCell ref="E108:G108"/>
    <mergeCell ref="E109:G109"/>
    <mergeCell ref="E110:G110"/>
    <mergeCell ref="E104:G104"/>
    <mergeCell ref="E93:G93"/>
    <mergeCell ref="E94:G94"/>
    <mergeCell ref="E95:G95"/>
    <mergeCell ref="E96:G96"/>
    <mergeCell ref="E97:G97"/>
    <mergeCell ref="E98:G98"/>
    <mergeCell ref="E99:G99"/>
    <mergeCell ref="E100:G100"/>
    <mergeCell ref="E101:G101"/>
    <mergeCell ref="E102:G102"/>
    <mergeCell ref="E103:G103"/>
    <mergeCell ref="V90:W90"/>
    <mergeCell ref="E86:G86"/>
    <mergeCell ref="E87:G87"/>
    <mergeCell ref="E88:G88"/>
    <mergeCell ref="B90:G91"/>
    <mergeCell ref="H90:I90"/>
    <mergeCell ref="J90:K90"/>
    <mergeCell ref="L90:M90"/>
    <mergeCell ref="N90:O90"/>
    <mergeCell ref="P90:Q90"/>
    <mergeCell ref="R90:S90"/>
    <mergeCell ref="T90:U90"/>
    <mergeCell ref="E72:G72"/>
    <mergeCell ref="E85:G85"/>
    <mergeCell ref="E74:G74"/>
    <mergeCell ref="E75:G75"/>
    <mergeCell ref="E76:G76"/>
    <mergeCell ref="E77:G77"/>
    <mergeCell ref="E78:G78"/>
    <mergeCell ref="E79:G79"/>
    <mergeCell ref="E80:G80"/>
    <mergeCell ref="E81:G81"/>
    <mergeCell ref="E82:G82"/>
    <mergeCell ref="E83:G83"/>
    <mergeCell ref="E84:G84"/>
    <mergeCell ref="E73:G73"/>
    <mergeCell ref="E70:G70"/>
    <mergeCell ref="E71:G71"/>
    <mergeCell ref="O4:P4"/>
    <mergeCell ref="Q4:R4"/>
    <mergeCell ref="S4:T4"/>
    <mergeCell ref="B67:G68"/>
    <mergeCell ref="H67:I67"/>
    <mergeCell ref="J67:K67"/>
    <mergeCell ref="L67:M67"/>
    <mergeCell ref="N67:O67"/>
    <mergeCell ref="P67:Q67"/>
    <mergeCell ref="R67:S67"/>
    <mergeCell ref="B4:E5"/>
    <mergeCell ref="F4:G4"/>
    <mergeCell ref="I4:J4"/>
    <mergeCell ref="K4:L4"/>
    <mergeCell ref="M4:N4"/>
    <mergeCell ref="T67:U67"/>
    <mergeCell ref="V67:W67"/>
    <mergeCell ref="U4:V4"/>
  </mergeCells>
  <phoneticPr fontId="3"/>
  <pageMargins left="0.59055118110236227" right="0.59055118110236227" top="0.78740157480314965" bottom="0.78740157480314965" header="0.39370078740157483" footer="0.39370078740157483"/>
  <pageSetup paperSize="9" scale="94" fitToHeight="0" orientation="portrait" r:id="rId1"/>
  <headerFooter alignWithMargins="0">
    <oddHeader>&amp;R&amp;"ＭＳ Ｐゴシック,標準"&amp;11 3.事  業  所</oddHeader>
    <oddFooter>&amp;C&amp;"ＭＳ Ｐゴシック,標準"&amp;11-30-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目次</vt:lpstr>
      <vt:lpstr>C-1</vt:lpstr>
      <vt:lpstr>C-2</vt:lpstr>
      <vt:lpstr>C-3</vt:lpstr>
      <vt:lpstr>C-4</vt:lpstr>
      <vt:lpstr>'C-3'!Print_Area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2024-06-24T00:48:57Z</cp:lastPrinted>
  <dcterms:created xsi:type="dcterms:W3CDTF">2003-02-28T02:55:39Z</dcterms:created>
  <dcterms:modified xsi:type="dcterms:W3CDTF">2024-06-24T06:44:04Z</dcterms:modified>
</cp:coreProperties>
</file>