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9A775E41-711B-417D-97DE-99EBF4621107}" xr6:coauthVersionLast="47" xr6:coauthVersionMax="47" xr10:uidLastSave="{00000000-0000-0000-0000-000000000000}"/>
  <bookViews>
    <workbookView xWindow="11145" yWindow="150" windowWidth="12285" windowHeight="15225" xr2:uid="{00000000-000D-0000-FFFF-FFFF00000000}"/>
  </bookViews>
  <sheets>
    <sheet name="目次" sheetId="26" r:id="rId1"/>
    <sheet name="B-1-1" sheetId="8" r:id="rId2"/>
    <sheet name="B-1-2" sheetId="9" r:id="rId3"/>
    <sheet name="B-2" sheetId="10" r:id="rId4"/>
    <sheet name="B-3" sheetId="11" r:id="rId5"/>
    <sheet name="B-4-1" sheetId="12" r:id="rId6"/>
    <sheet name="B-4-2" sheetId="13" r:id="rId7"/>
    <sheet name="B-4-3" sheetId="14" r:id="rId8"/>
    <sheet name="B-5" sheetId="15" r:id="rId9"/>
    <sheet name="B-6" sheetId="16" r:id="rId10"/>
    <sheet name="B-7" sheetId="18" r:id="rId11"/>
    <sheet name="B-8" sheetId="19" r:id="rId12"/>
    <sheet name="B-9" sheetId="20" r:id="rId13"/>
    <sheet name="B-10" sheetId="21" r:id="rId14"/>
    <sheet name="B-11" sheetId="22" r:id="rId15"/>
    <sheet name="B-12" sheetId="23" r:id="rId16"/>
    <sheet name="B-13" sheetId="24" r:id="rId17"/>
    <sheet name="B-14" sheetId="25" r:id="rId18"/>
    <sheet name="グラフ用" sheetId="5" state="hidden" r:id="rId19"/>
  </sheets>
  <definedNames>
    <definedName name="Data" localSheetId="13">#REF!</definedName>
    <definedName name="Data" localSheetId="14">#REF!</definedName>
    <definedName name="Data" localSheetId="15">#REF!</definedName>
    <definedName name="Data" localSheetId="16">#REF!</definedName>
    <definedName name="Data" localSheetId="17">#REF!</definedName>
    <definedName name="Data" localSheetId="3">#REF!</definedName>
    <definedName name="Data" localSheetId="4">#REF!</definedName>
    <definedName name="Data" localSheetId="8">#REF!</definedName>
    <definedName name="Data" localSheetId="9">#REF!</definedName>
    <definedName name="Data" localSheetId="10">#REF!</definedName>
    <definedName name="Data" localSheetId="11">#REF!</definedName>
    <definedName name="Data">#REF!</definedName>
    <definedName name="DataEnd" localSheetId="13">#REF!</definedName>
    <definedName name="DataEnd" localSheetId="14">#REF!</definedName>
    <definedName name="DataEnd" localSheetId="15">#REF!</definedName>
    <definedName name="DataEnd" localSheetId="16">#REF!</definedName>
    <definedName name="DataEnd" localSheetId="17">#REF!</definedName>
    <definedName name="DataEnd" localSheetId="3">#REF!</definedName>
    <definedName name="DataEnd" localSheetId="4">#REF!</definedName>
    <definedName name="DataEnd" localSheetId="8">#REF!</definedName>
    <definedName name="DataEnd" localSheetId="9">#REF!</definedName>
    <definedName name="DataEnd" localSheetId="10">#REF!</definedName>
    <definedName name="DataEnd" localSheetId="11">#REF!</definedName>
    <definedName name="DataEnd">#REF!</definedName>
    <definedName name="Hyousoku" localSheetId="13">#REF!</definedName>
    <definedName name="Hyousoku" localSheetId="14">#REF!</definedName>
    <definedName name="Hyousoku" localSheetId="15">#REF!</definedName>
    <definedName name="Hyousoku" localSheetId="16">#REF!</definedName>
    <definedName name="Hyousoku" localSheetId="17">#REF!</definedName>
    <definedName name="Hyousoku" localSheetId="3">#REF!</definedName>
    <definedName name="Hyousoku" localSheetId="4">#REF!</definedName>
    <definedName name="Hyousoku" localSheetId="8">#REF!</definedName>
    <definedName name="Hyousoku" localSheetId="9">#REF!</definedName>
    <definedName name="Hyousoku" localSheetId="10">#REF!</definedName>
    <definedName name="Hyousoku" localSheetId="11">#REF!</definedName>
    <definedName name="Hyousoku">#REF!</definedName>
    <definedName name="HyousokuArea" localSheetId="13">#REF!</definedName>
    <definedName name="HyousokuArea" localSheetId="14">#REF!</definedName>
    <definedName name="HyousokuArea" localSheetId="15">#REF!</definedName>
    <definedName name="HyousokuArea" localSheetId="16">#REF!</definedName>
    <definedName name="HyousokuArea" localSheetId="3">#REF!</definedName>
    <definedName name="HyousokuArea" localSheetId="8">#REF!</definedName>
    <definedName name="HyousokuArea">#REF!</definedName>
    <definedName name="HyousokuEnd" localSheetId="13">#REF!</definedName>
    <definedName name="HyousokuEnd" localSheetId="14">#REF!</definedName>
    <definedName name="HyousokuEnd" localSheetId="15">#REF!</definedName>
    <definedName name="HyousokuEnd" localSheetId="16">#REF!</definedName>
    <definedName name="HyousokuEnd" localSheetId="3">#REF!</definedName>
    <definedName name="HyousokuEnd" localSheetId="8">#REF!</definedName>
    <definedName name="HyousokuEnd">#REF!</definedName>
    <definedName name="Hyoutou" localSheetId="13">#REF!</definedName>
    <definedName name="Hyoutou" localSheetId="14">#REF!</definedName>
    <definedName name="Hyoutou" localSheetId="15">#REF!</definedName>
    <definedName name="Hyoutou" localSheetId="16">#REF!</definedName>
    <definedName name="Hyoutou" localSheetId="3">#REF!</definedName>
    <definedName name="Hyoutou" localSheetId="8">#REF!</definedName>
    <definedName name="Hyoutou">#REF!</definedName>
    <definedName name="_xlnm.Print_Area" localSheetId="13">'B-10'!$A$1:$N$31</definedName>
    <definedName name="_xlnm.Print_Area" localSheetId="1">'B-1-1'!$A$1:$H$65</definedName>
    <definedName name="_xlnm.Print_Area" localSheetId="2">'B-1-2'!$A$1:$H$67</definedName>
    <definedName name="_xlnm.Print_Area" localSheetId="3">'B-2'!$A$1:$O$58</definedName>
    <definedName name="_xlnm.Print_Area" localSheetId="4">'B-3'!$A$1:$H$178</definedName>
    <definedName name="_xlnm.Print_Area" localSheetId="8">'B-5'!$A$1:$W$104</definedName>
    <definedName name="_xlnm.Print_Area" localSheetId="9">'B-6'!$A$1:$H$72</definedName>
    <definedName name="_xlnm.Print_Area" localSheetId="10">'B-7'!$A$1:$J$113</definedName>
    <definedName name="_xlnm.Print_Area" localSheetId="11">'B-8'!$A$1:$H$137</definedName>
    <definedName name="_xlnm.Print_Titles" localSheetId="4">'B-3'!$1:$5</definedName>
    <definedName name="_xlnm.Print_Titles" localSheetId="9">'B-6'!$1:$4</definedName>
    <definedName name="_xlnm.Print_Titles" localSheetId="10">'B-7'!$1:$5</definedName>
    <definedName name="Rangai0" localSheetId="13">#REF!</definedName>
    <definedName name="Rangai0" localSheetId="3">#REF!</definedName>
    <definedName name="Rangai0" localSheetId="4">#REF!</definedName>
    <definedName name="Rangai0" localSheetId="8">#REF!</definedName>
    <definedName name="Rangai0" localSheetId="9">#REF!</definedName>
    <definedName name="Rangai0" localSheetId="10">#REF!</definedName>
    <definedName name="Rangai0" localSheetId="11">#REF!</definedName>
    <definedName name="Rangai0" localSheetId="0">#REF!</definedName>
    <definedName name="Rangai0">#REF!</definedName>
    <definedName name="Title" localSheetId="13">#REF!</definedName>
    <definedName name="Title" localSheetId="14">#REF!</definedName>
    <definedName name="Title" localSheetId="15">#REF!</definedName>
    <definedName name="Title" localSheetId="16">#REF!</definedName>
    <definedName name="Title" localSheetId="3">#REF!</definedName>
    <definedName name="Title" localSheetId="4">#REF!</definedName>
    <definedName name="Title" localSheetId="8">#REF!</definedName>
    <definedName name="Title" localSheetId="9">#REF!</definedName>
    <definedName name="Title" localSheetId="10">#REF!</definedName>
    <definedName name="Title" localSheetId="11">#REF!</definedName>
    <definedName name="Title">#REF!</definedName>
    <definedName name="TitleEnglish" localSheetId="13">#REF!</definedName>
    <definedName name="TitleEnglish" localSheetId="14">#REF!</definedName>
    <definedName name="TitleEnglish" localSheetId="15">#REF!</definedName>
    <definedName name="TitleEnglish" localSheetId="16">#REF!</definedName>
    <definedName name="TitleEnglish" localSheetId="3">#REF!</definedName>
    <definedName name="TitleEnglish" localSheetId="4">#REF!</definedName>
    <definedName name="TitleEnglish" localSheetId="8">#REF!</definedName>
    <definedName name="TitleEnglish" localSheetId="9">#REF!</definedName>
    <definedName name="TitleEnglish" localSheetId="10">#REF!</definedName>
    <definedName name="TitleEnglish" localSheetId="11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25" l="1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O35" i="25"/>
  <c r="L35" i="25"/>
  <c r="I35" i="25"/>
  <c r="F35" i="25"/>
  <c r="E35" i="25"/>
  <c r="D35" i="25"/>
  <c r="C35" i="25" s="1"/>
  <c r="O34" i="25"/>
  <c r="L34" i="25"/>
  <c r="I34" i="25"/>
  <c r="F34" i="25"/>
  <c r="E34" i="25"/>
  <c r="E31" i="25" s="1"/>
  <c r="D34" i="25"/>
  <c r="C34" i="25" s="1"/>
  <c r="O33" i="25"/>
  <c r="L33" i="25"/>
  <c r="I33" i="25"/>
  <c r="F33" i="25"/>
  <c r="E33" i="25"/>
  <c r="D33" i="25"/>
  <c r="C33" i="25"/>
  <c r="O32" i="25"/>
  <c r="O31" i="25" s="1"/>
  <c r="L32" i="25"/>
  <c r="L31" i="25" s="1"/>
  <c r="I32" i="25"/>
  <c r="F32" i="25"/>
  <c r="F31" i="25" s="1"/>
  <c r="E32" i="25"/>
  <c r="D32" i="25"/>
  <c r="C32" i="25" s="1"/>
  <c r="C31" i="25" s="1"/>
  <c r="Q31" i="25"/>
  <c r="P31" i="25"/>
  <c r="N31" i="25"/>
  <c r="M31" i="25"/>
  <c r="K31" i="25"/>
  <c r="J31" i="25"/>
  <c r="I31" i="25"/>
  <c r="H31" i="25"/>
  <c r="G31" i="25"/>
  <c r="O30" i="25"/>
  <c r="L30" i="25"/>
  <c r="I30" i="25"/>
  <c r="F30" i="25"/>
  <c r="E30" i="25"/>
  <c r="D30" i="25"/>
  <c r="C30" i="25" s="1"/>
  <c r="O29" i="25"/>
  <c r="L29" i="25"/>
  <c r="I29" i="25"/>
  <c r="F29" i="25"/>
  <c r="E29" i="25"/>
  <c r="D29" i="25"/>
  <c r="C29" i="25"/>
  <c r="O28" i="25"/>
  <c r="L28" i="25"/>
  <c r="L26" i="25" s="1"/>
  <c r="I28" i="25"/>
  <c r="I26" i="25" s="1"/>
  <c r="F28" i="25"/>
  <c r="F26" i="25" s="1"/>
  <c r="E28" i="25"/>
  <c r="D28" i="25"/>
  <c r="C28" i="25" s="1"/>
  <c r="O27" i="25"/>
  <c r="O26" i="25" s="1"/>
  <c r="L27" i="25"/>
  <c r="I27" i="25"/>
  <c r="F27" i="25"/>
  <c r="E27" i="25"/>
  <c r="D27" i="25"/>
  <c r="C27" i="25"/>
  <c r="C26" i="25" s="1"/>
  <c r="Q26" i="25"/>
  <c r="P26" i="25"/>
  <c r="N26" i="25"/>
  <c r="M26" i="25"/>
  <c r="K26" i="25"/>
  <c r="J26" i="25"/>
  <c r="H26" i="25"/>
  <c r="G26" i="25"/>
  <c r="E26" i="25"/>
  <c r="D26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L15" i="25"/>
  <c r="I15" i="25"/>
  <c r="F15" i="25"/>
  <c r="E15" i="25"/>
  <c r="C15" i="25" s="1"/>
  <c r="D15" i="25"/>
  <c r="O14" i="25"/>
  <c r="L14" i="25"/>
  <c r="I14" i="25"/>
  <c r="F14" i="25"/>
  <c r="E14" i="25"/>
  <c r="D14" i="25"/>
  <c r="C14" i="25"/>
  <c r="O13" i="25"/>
  <c r="O11" i="25" s="1"/>
  <c r="L13" i="25"/>
  <c r="I13" i="25"/>
  <c r="I11" i="25" s="1"/>
  <c r="F13" i="25"/>
  <c r="E13" i="25"/>
  <c r="D13" i="25"/>
  <c r="C13" i="25"/>
  <c r="O12" i="25"/>
  <c r="L12" i="25"/>
  <c r="L11" i="25" s="1"/>
  <c r="I12" i="25"/>
  <c r="F12" i="25"/>
  <c r="E12" i="25"/>
  <c r="D12" i="25"/>
  <c r="D11" i="25" s="1"/>
  <c r="C12" i="25"/>
  <c r="Q11" i="25"/>
  <c r="P11" i="25"/>
  <c r="N11" i="25"/>
  <c r="M11" i="25"/>
  <c r="K11" i="25"/>
  <c r="J11" i="25"/>
  <c r="H11" i="25"/>
  <c r="G11" i="25"/>
  <c r="F11" i="25"/>
  <c r="E11" i="25"/>
  <c r="O10" i="25"/>
  <c r="L10" i="25"/>
  <c r="I10" i="25"/>
  <c r="F10" i="25"/>
  <c r="E10" i="25"/>
  <c r="D10" i="25"/>
  <c r="C10" i="25"/>
  <c r="O9" i="25"/>
  <c r="L9" i="25"/>
  <c r="I9" i="25"/>
  <c r="F9" i="25"/>
  <c r="E9" i="25"/>
  <c r="D9" i="25"/>
  <c r="C9" i="25"/>
  <c r="O8" i="25"/>
  <c r="L8" i="25"/>
  <c r="I8" i="25"/>
  <c r="F8" i="25"/>
  <c r="F6" i="25" s="1"/>
  <c r="E8" i="25"/>
  <c r="D8" i="25"/>
  <c r="D6" i="25" s="1"/>
  <c r="C8" i="25"/>
  <c r="O7" i="25"/>
  <c r="O6" i="25" s="1"/>
  <c r="L7" i="25"/>
  <c r="I7" i="25"/>
  <c r="I6" i="25" s="1"/>
  <c r="F7" i="25"/>
  <c r="E7" i="25"/>
  <c r="E6" i="25" s="1"/>
  <c r="D7" i="25"/>
  <c r="C7" i="25" s="1"/>
  <c r="C6" i="25" s="1"/>
  <c r="Q6" i="25"/>
  <c r="P6" i="25"/>
  <c r="N6" i="25"/>
  <c r="M6" i="25"/>
  <c r="L6" i="25"/>
  <c r="K6" i="25"/>
  <c r="J6" i="25"/>
  <c r="H6" i="25"/>
  <c r="G6" i="25"/>
  <c r="C11" i="25" l="1"/>
  <c r="D31" i="25"/>
  <c r="E44" i="24" l="1"/>
  <c r="E43" i="24"/>
  <c r="E42" i="24"/>
  <c r="E41" i="24"/>
  <c r="E40" i="24"/>
  <c r="E39" i="24"/>
  <c r="E38" i="24"/>
  <c r="E37" i="24"/>
  <c r="E36" i="24"/>
  <c r="K23" i="24"/>
  <c r="J23" i="24"/>
  <c r="I23" i="24"/>
  <c r="H23" i="24"/>
  <c r="G23" i="24"/>
  <c r="F23" i="24"/>
  <c r="E23" i="24"/>
  <c r="K22" i="24"/>
  <c r="J22" i="24"/>
  <c r="I22" i="24"/>
  <c r="H22" i="24"/>
  <c r="G22" i="24"/>
  <c r="F22" i="24"/>
  <c r="E22" i="24"/>
  <c r="K21" i="24"/>
  <c r="J21" i="24"/>
  <c r="I21" i="24"/>
  <c r="H21" i="24"/>
  <c r="G21" i="24"/>
  <c r="F21" i="24"/>
  <c r="E21" i="24"/>
  <c r="K8" i="24"/>
  <c r="J8" i="24"/>
  <c r="I8" i="24"/>
  <c r="H8" i="24"/>
  <c r="G8" i="24"/>
  <c r="F8" i="24"/>
  <c r="E8" i="24"/>
  <c r="K7" i="24"/>
  <c r="J7" i="24"/>
  <c r="I7" i="24"/>
  <c r="H7" i="24"/>
  <c r="G7" i="24"/>
  <c r="F7" i="24"/>
  <c r="E7" i="24"/>
  <c r="K6" i="24"/>
  <c r="J6" i="24"/>
  <c r="I6" i="24"/>
  <c r="H6" i="24"/>
  <c r="G6" i="24"/>
  <c r="F6" i="24"/>
  <c r="E6" i="24"/>
  <c r="E80" i="23"/>
  <c r="E79" i="23"/>
  <c r="E78" i="23"/>
  <c r="E77" i="23"/>
  <c r="E76" i="23"/>
  <c r="E75" i="23"/>
  <c r="E74" i="23"/>
  <c r="E73" i="23"/>
  <c r="E72" i="23"/>
  <c r="E71" i="23"/>
  <c r="E70" i="23"/>
  <c r="E69" i="23"/>
  <c r="E65" i="23"/>
  <c r="E64" i="23"/>
  <c r="E63" i="23"/>
  <c r="E62" i="23"/>
  <c r="E61" i="23"/>
  <c r="E60" i="23"/>
  <c r="E59" i="23"/>
  <c r="E58" i="23"/>
  <c r="E57" i="23"/>
  <c r="E56" i="23"/>
  <c r="E53" i="23" s="1"/>
  <c r="E55" i="23"/>
  <c r="E52" i="23" s="1"/>
  <c r="E54" i="23"/>
  <c r="L53" i="23"/>
  <c r="K53" i="23"/>
  <c r="J53" i="23"/>
  <c r="I53" i="23"/>
  <c r="H53" i="23"/>
  <c r="G53" i="23"/>
  <c r="F53" i="23"/>
  <c r="L52" i="23"/>
  <c r="K52" i="23"/>
  <c r="J52" i="23"/>
  <c r="I52" i="23"/>
  <c r="H52" i="23"/>
  <c r="G52" i="23"/>
  <c r="F52" i="23"/>
  <c r="L51" i="23"/>
  <c r="K51" i="23"/>
  <c r="J51" i="23"/>
  <c r="I51" i="23"/>
  <c r="H51" i="23"/>
  <c r="G51" i="23"/>
  <c r="F51" i="23"/>
  <c r="E51" i="23"/>
  <c r="E50" i="23"/>
  <c r="E49" i="23"/>
  <c r="E48" i="23"/>
  <c r="E47" i="23"/>
  <c r="E46" i="23"/>
  <c r="E45" i="23"/>
  <c r="E44" i="23"/>
  <c r="E43" i="23"/>
  <c r="E42" i="23"/>
  <c r="E41" i="23"/>
  <c r="E38" i="23" s="1"/>
  <c r="E40" i="23"/>
  <c r="E37" i="23" s="1"/>
  <c r="L38" i="23"/>
  <c r="K38" i="23"/>
  <c r="J38" i="23"/>
  <c r="I38" i="23"/>
  <c r="H38" i="23"/>
  <c r="G38" i="23"/>
  <c r="F38" i="23"/>
  <c r="L37" i="23"/>
  <c r="K37" i="23"/>
  <c r="J37" i="23"/>
  <c r="I37" i="23"/>
  <c r="H37" i="23"/>
  <c r="G37" i="23"/>
  <c r="F37" i="23"/>
  <c r="L36" i="23"/>
  <c r="K36" i="23"/>
  <c r="J36" i="23"/>
  <c r="I36" i="23"/>
  <c r="H36" i="23"/>
  <c r="G36" i="23"/>
  <c r="F36" i="23"/>
  <c r="E36" i="23"/>
  <c r="L23" i="23"/>
  <c r="K23" i="23"/>
  <c r="J23" i="23"/>
  <c r="I23" i="23"/>
  <c r="H23" i="23"/>
  <c r="G23" i="23"/>
  <c r="F23" i="23"/>
  <c r="E23" i="23"/>
  <c r="L22" i="23"/>
  <c r="K22" i="23"/>
  <c r="J22" i="23"/>
  <c r="I22" i="23"/>
  <c r="H22" i="23"/>
  <c r="G22" i="23"/>
  <c r="F22" i="23"/>
  <c r="E22" i="23"/>
  <c r="L21" i="23"/>
  <c r="K21" i="23"/>
  <c r="J21" i="23"/>
  <c r="I21" i="23"/>
  <c r="H21" i="23"/>
  <c r="G21" i="23"/>
  <c r="F21" i="23"/>
  <c r="E21" i="23"/>
  <c r="L8" i="23"/>
  <c r="K8" i="23"/>
  <c r="J8" i="23"/>
  <c r="I8" i="23"/>
  <c r="H8" i="23"/>
  <c r="G8" i="23"/>
  <c r="F8" i="23"/>
  <c r="E8" i="23"/>
  <c r="L7" i="23"/>
  <c r="K7" i="23"/>
  <c r="J7" i="23"/>
  <c r="I7" i="23"/>
  <c r="H7" i="23"/>
  <c r="G7" i="23"/>
  <c r="F7" i="23"/>
  <c r="E7" i="23"/>
  <c r="L6" i="23"/>
  <c r="K6" i="23"/>
  <c r="J6" i="23"/>
  <c r="I6" i="23"/>
  <c r="H6" i="23"/>
  <c r="G6" i="23"/>
  <c r="F6" i="23"/>
  <c r="E6" i="23"/>
  <c r="C51" i="22" l="1"/>
  <c r="C50" i="22"/>
  <c r="C49" i="22"/>
  <c r="Q44" i="22"/>
  <c r="P44" i="22"/>
  <c r="N44" i="22"/>
  <c r="O44" i="22" s="1"/>
  <c r="M44" i="22"/>
  <c r="L44" i="22"/>
  <c r="K44" i="22"/>
  <c r="J44" i="22"/>
  <c r="I44" i="22"/>
  <c r="H44" i="22"/>
  <c r="G44" i="22"/>
  <c r="F44" i="22"/>
  <c r="E44" i="22"/>
  <c r="D44" i="22"/>
  <c r="C44" i="22"/>
  <c r="Q39" i="22"/>
  <c r="P39" i="22"/>
  <c r="N39" i="22"/>
  <c r="O39" i="22" s="1"/>
  <c r="M39" i="22"/>
  <c r="L39" i="22"/>
  <c r="K39" i="22"/>
  <c r="J39" i="22"/>
  <c r="I39" i="22"/>
  <c r="H39" i="22"/>
  <c r="G39" i="22"/>
  <c r="F39" i="22"/>
  <c r="E39" i="22"/>
  <c r="D39" i="22"/>
  <c r="C39" i="22"/>
  <c r="I28" i="22"/>
  <c r="H28" i="22"/>
  <c r="G28" i="22"/>
  <c r="F28" i="22"/>
  <c r="E28" i="22"/>
  <c r="D28" i="22"/>
  <c r="C28" i="22"/>
  <c r="Q23" i="22"/>
  <c r="P23" i="22"/>
  <c r="N23" i="22"/>
  <c r="M23" i="22"/>
  <c r="L23" i="22"/>
  <c r="K23" i="22"/>
  <c r="J23" i="22"/>
  <c r="I23" i="22"/>
  <c r="H23" i="22"/>
  <c r="G23" i="22"/>
  <c r="F23" i="22"/>
  <c r="E23" i="22"/>
  <c r="Q18" i="22"/>
  <c r="P18" i="22"/>
  <c r="N18" i="22"/>
  <c r="M18" i="22"/>
  <c r="L18" i="22"/>
  <c r="K18" i="22"/>
  <c r="J18" i="22"/>
  <c r="I18" i="22"/>
  <c r="H18" i="22"/>
  <c r="G18" i="22"/>
  <c r="F18" i="22"/>
  <c r="E18" i="22"/>
  <c r="Q8" i="22"/>
  <c r="P8" i="22"/>
  <c r="N8" i="22"/>
  <c r="O8" i="22" s="1"/>
  <c r="M8" i="22"/>
  <c r="L8" i="22"/>
  <c r="K8" i="22"/>
  <c r="J8" i="22"/>
  <c r="I8" i="22"/>
  <c r="H8" i="22"/>
  <c r="G8" i="22"/>
  <c r="F8" i="22"/>
  <c r="E8" i="22"/>
  <c r="D8" i="22"/>
  <c r="C8" i="22"/>
  <c r="D28" i="21" l="1"/>
  <c r="D27" i="21"/>
  <c r="D26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 s="1"/>
  <c r="N6" i="21"/>
  <c r="M6" i="21"/>
  <c r="L6" i="21"/>
  <c r="K6" i="21"/>
  <c r="J6" i="21"/>
  <c r="I6" i="21"/>
  <c r="H6" i="21"/>
  <c r="G6" i="21"/>
  <c r="F6" i="21"/>
  <c r="E6" i="21"/>
  <c r="I121" i="20" l="1"/>
  <c r="I120" i="20"/>
  <c r="I119" i="20"/>
  <c r="I118" i="20"/>
  <c r="H117" i="20"/>
  <c r="G117" i="20"/>
  <c r="F117" i="20"/>
  <c r="E117" i="20"/>
  <c r="D117" i="20"/>
  <c r="I117" i="20" s="1"/>
  <c r="I116" i="20"/>
  <c r="I115" i="20"/>
  <c r="I114" i="20"/>
  <c r="I113" i="20"/>
  <c r="H112" i="20"/>
  <c r="G112" i="20"/>
  <c r="F112" i="20"/>
  <c r="E112" i="20"/>
  <c r="D112" i="20"/>
  <c r="I112" i="20" s="1"/>
  <c r="I111" i="20"/>
  <c r="I110" i="20"/>
  <c r="I109" i="20"/>
  <c r="I108" i="20"/>
  <c r="H107" i="20"/>
  <c r="I107" i="20" s="1"/>
  <c r="G107" i="20"/>
  <c r="F107" i="20"/>
  <c r="E107" i="20"/>
  <c r="D107" i="20"/>
  <c r="I106" i="20"/>
  <c r="I105" i="20"/>
  <c r="I104" i="20"/>
  <c r="I103" i="20"/>
  <c r="H102" i="20"/>
  <c r="G102" i="20"/>
  <c r="F102" i="20"/>
  <c r="E102" i="20"/>
  <c r="D102" i="20"/>
  <c r="I102" i="20" s="1"/>
  <c r="I101" i="20"/>
  <c r="I100" i="20"/>
  <c r="I99" i="20"/>
  <c r="I98" i="20"/>
  <c r="I97" i="20"/>
  <c r="H97" i="20"/>
  <c r="G97" i="20"/>
  <c r="F97" i="20"/>
  <c r="E97" i="20"/>
  <c r="D97" i="20"/>
  <c r="I96" i="20"/>
  <c r="I95" i="20"/>
  <c r="I94" i="20"/>
  <c r="I93" i="20"/>
  <c r="H92" i="20"/>
  <c r="I92" i="20" s="1"/>
  <c r="G92" i="20"/>
  <c r="F92" i="20"/>
  <c r="E92" i="20"/>
  <c r="D92" i="20"/>
  <c r="I91" i="20"/>
  <c r="I90" i="20"/>
  <c r="I89" i="20"/>
  <c r="I88" i="20"/>
  <c r="H87" i="20"/>
  <c r="G87" i="20"/>
  <c r="F87" i="20"/>
  <c r="E87" i="20"/>
  <c r="D87" i="20"/>
  <c r="I87" i="20" s="1"/>
  <c r="I86" i="20"/>
  <c r="I85" i="20"/>
  <c r="I84" i="20"/>
  <c r="I83" i="20"/>
  <c r="H82" i="20"/>
  <c r="G82" i="20"/>
  <c r="F82" i="20"/>
  <c r="E82" i="20"/>
  <c r="D82" i="20"/>
  <c r="I82" i="20" s="1"/>
  <c r="I81" i="20"/>
  <c r="I80" i="20"/>
  <c r="I79" i="20"/>
  <c r="I78" i="20"/>
  <c r="H77" i="20"/>
  <c r="I77" i="20" s="1"/>
  <c r="G77" i="20"/>
  <c r="F77" i="20"/>
  <c r="E77" i="20"/>
  <c r="D77" i="20"/>
  <c r="D76" i="20"/>
  <c r="I76" i="20" s="1"/>
  <c r="I75" i="20"/>
  <c r="D75" i="20"/>
  <c r="D74" i="20"/>
  <c r="I74" i="20" s="1"/>
  <c r="D73" i="20"/>
  <c r="I73" i="20" s="1"/>
  <c r="H72" i="20"/>
  <c r="G72" i="20"/>
  <c r="F72" i="20"/>
  <c r="E72" i="20"/>
  <c r="I71" i="20"/>
  <c r="D71" i="20"/>
  <c r="D70" i="20"/>
  <c r="I70" i="20" s="1"/>
  <c r="D69" i="20"/>
  <c r="D67" i="20" s="1"/>
  <c r="I67" i="20" s="1"/>
  <c r="I68" i="20"/>
  <c r="D68" i="20"/>
  <c r="H67" i="20"/>
  <c r="G67" i="20"/>
  <c r="F67" i="20"/>
  <c r="E67" i="20"/>
  <c r="D66" i="20"/>
  <c r="I66" i="20" s="1"/>
  <c r="D65" i="20"/>
  <c r="I65" i="20" s="1"/>
  <c r="I64" i="20"/>
  <c r="D64" i="20"/>
  <c r="D63" i="20"/>
  <c r="I63" i="20" s="1"/>
  <c r="H62" i="20"/>
  <c r="G62" i="20"/>
  <c r="F62" i="20"/>
  <c r="E62" i="20"/>
  <c r="I61" i="20"/>
  <c r="I60" i="20"/>
  <c r="I59" i="20"/>
  <c r="I58" i="20"/>
  <c r="H57" i="20"/>
  <c r="G57" i="20"/>
  <c r="F57" i="20"/>
  <c r="E57" i="20"/>
  <c r="D57" i="20"/>
  <c r="I57" i="20" s="1"/>
  <c r="I56" i="20"/>
  <c r="I55" i="20"/>
  <c r="I54" i="20"/>
  <c r="I53" i="20"/>
  <c r="H52" i="20"/>
  <c r="G52" i="20"/>
  <c r="F52" i="20"/>
  <c r="E52" i="20"/>
  <c r="D52" i="20"/>
  <c r="I52" i="20" s="1"/>
  <c r="I47" i="20"/>
  <c r="H47" i="20"/>
  <c r="G47" i="20"/>
  <c r="F47" i="20"/>
  <c r="E47" i="20"/>
  <c r="D47" i="20"/>
  <c r="I46" i="20"/>
  <c r="D46" i="20"/>
  <c r="D45" i="20"/>
  <c r="I45" i="20" s="1"/>
  <c r="D44" i="20"/>
  <c r="I44" i="20" s="1"/>
  <c r="I43" i="20"/>
  <c r="D43" i="20"/>
  <c r="D42" i="20" s="1"/>
  <c r="I42" i="20" s="1"/>
  <c r="H42" i="20"/>
  <c r="G42" i="20"/>
  <c r="F42" i="20"/>
  <c r="E42" i="20"/>
  <c r="D41" i="20"/>
  <c r="I41" i="20" s="1"/>
  <c r="D40" i="20"/>
  <c r="D37" i="20" s="1"/>
  <c r="I37" i="20" s="1"/>
  <c r="I39" i="20"/>
  <c r="D39" i="20"/>
  <c r="D38" i="20"/>
  <c r="I38" i="20" s="1"/>
  <c r="H37" i="20"/>
  <c r="G37" i="20"/>
  <c r="F37" i="20"/>
  <c r="E37" i="20"/>
  <c r="H36" i="20"/>
  <c r="I36" i="20" s="1"/>
  <c r="I35" i="20"/>
  <c r="H35" i="20"/>
  <c r="H34" i="20"/>
  <c r="I34" i="20" s="1"/>
  <c r="H33" i="20"/>
  <c r="H32" i="20" s="1"/>
  <c r="G32" i="20"/>
  <c r="F32" i="20"/>
  <c r="E32" i="20"/>
  <c r="D32" i="20"/>
  <c r="I32" i="20" s="1"/>
  <c r="I31" i="20"/>
  <c r="D31" i="20"/>
  <c r="D30" i="20"/>
  <c r="I30" i="20" s="1"/>
  <c r="I29" i="20"/>
  <c r="D29" i="20"/>
  <c r="I28" i="20"/>
  <c r="D28" i="20"/>
  <c r="D27" i="20"/>
  <c r="I27" i="20" s="1"/>
  <c r="D26" i="20"/>
  <c r="I26" i="20" s="1"/>
  <c r="I25" i="20"/>
  <c r="D25" i="20"/>
  <c r="D24" i="20"/>
  <c r="I24" i="20" s="1"/>
  <c r="D23" i="20"/>
  <c r="I23" i="20" s="1"/>
  <c r="I22" i="20"/>
  <c r="D22" i="20"/>
  <c r="D21" i="20"/>
  <c r="I21" i="20" s="1"/>
  <c r="D20" i="20"/>
  <c r="I20" i="20" s="1"/>
  <c r="H19" i="20"/>
  <c r="G19" i="20"/>
  <c r="F19" i="20"/>
  <c r="E19" i="20"/>
  <c r="H6" i="20"/>
  <c r="I69" i="20" l="1"/>
  <c r="D62" i="20"/>
  <c r="I62" i="20" s="1"/>
  <c r="D19" i="20"/>
  <c r="I19" i="20" s="1"/>
  <c r="I33" i="20"/>
  <c r="D72" i="20"/>
  <c r="I72" i="20" s="1"/>
  <c r="I40" i="20"/>
  <c r="E136" i="19" l="1"/>
  <c r="E135" i="19"/>
  <c r="E134" i="19"/>
  <c r="E133" i="19"/>
  <c r="E132" i="19" s="1"/>
  <c r="H132" i="19"/>
  <c r="G132" i="19"/>
  <c r="F132" i="19"/>
  <c r="E131" i="19"/>
  <c r="E130" i="19"/>
  <c r="E129" i="19"/>
  <c r="E128" i="19"/>
  <c r="H127" i="19"/>
  <c r="G127" i="19"/>
  <c r="F127" i="19"/>
  <c r="E127" i="19"/>
  <c r="E126" i="19"/>
  <c r="E125" i="19"/>
  <c r="E124" i="19"/>
  <c r="E123" i="19"/>
  <c r="H122" i="19"/>
  <c r="G122" i="19"/>
  <c r="F122" i="19"/>
  <c r="E122" i="19"/>
  <c r="E121" i="19"/>
  <c r="E120" i="19"/>
  <c r="E119" i="19"/>
  <c r="E118" i="19"/>
  <c r="E117" i="19" s="1"/>
  <c r="H117" i="19"/>
  <c r="G117" i="19"/>
  <c r="F117" i="19"/>
  <c r="E101" i="19"/>
  <c r="E100" i="19"/>
  <c r="E99" i="19"/>
  <c r="E98" i="19"/>
  <c r="H97" i="19"/>
  <c r="G97" i="19"/>
  <c r="F97" i="19"/>
  <c r="E97" i="19"/>
  <c r="E96" i="19"/>
  <c r="E95" i="19"/>
  <c r="E94" i="19"/>
  <c r="E93" i="19"/>
  <c r="H92" i="19"/>
  <c r="G92" i="19"/>
  <c r="F92" i="19"/>
  <c r="E92" i="19"/>
  <c r="E91" i="19"/>
  <c r="E90" i="19"/>
  <c r="E89" i="19"/>
  <c r="E88" i="19"/>
  <c r="E87" i="19" s="1"/>
  <c r="H87" i="19"/>
  <c r="G87" i="19"/>
  <c r="F87" i="19"/>
  <c r="E81" i="19"/>
  <c r="E80" i="19"/>
  <c r="E79" i="19"/>
  <c r="E78" i="19"/>
  <c r="H77" i="19"/>
  <c r="G77" i="19"/>
  <c r="F77" i="19"/>
  <c r="E77" i="19"/>
  <c r="E76" i="19"/>
  <c r="E75" i="19"/>
  <c r="E74" i="19"/>
  <c r="E73" i="19"/>
  <c r="E72" i="19" s="1"/>
  <c r="H72" i="19"/>
  <c r="G72" i="19"/>
  <c r="F72" i="19"/>
  <c r="E71" i="19"/>
  <c r="E70" i="19"/>
  <c r="E69" i="19"/>
  <c r="E68" i="19"/>
  <c r="E67" i="19" s="1"/>
  <c r="H67" i="19"/>
  <c r="G67" i="19"/>
  <c r="F67" i="19"/>
  <c r="E66" i="19"/>
  <c r="E65" i="19"/>
  <c r="E64" i="19"/>
  <c r="E63" i="19"/>
  <c r="H62" i="19"/>
  <c r="G62" i="19"/>
  <c r="F62" i="19"/>
  <c r="E62" i="19"/>
  <c r="E61" i="19"/>
  <c r="E60" i="19"/>
  <c r="E59" i="19"/>
  <c r="E58" i="19"/>
  <c r="H57" i="19"/>
  <c r="G57" i="19"/>
  <c r="F57" i="19"/>
  <c r="E57" i="19"/>
  <c r="E56" i="19"/>
  <c r="E55" i="19"/>
  <c r="E54" i="19"/>
  <c r="E53" i="19"/>
  <c r="E52" i="19" s="1"/>
  <c r="H52" i="19"/>
  <c r="G52" i="19"/>
  <c r="F52" i="19"/>
  <c r="E51" i="19"/>
  <c r="E50" i="19"/>
  <c r="E49" i="19"/>
  <c r="E48" i="19"/>
  <c r="H47" i="19"/>
  <c r="G47" i="19"/>
  <c r="F47" i="19"/>
  <c r="E47" i="19"/>
  <c r="E46" i="19"/>
  <c r="E42" i="19" s="1"/>
  <c r="E45" i="19"/>
  <c r="E44" i="19"/>
  <c r="E43" i="19"/>
  <c r="I42" i="19"/>
  <c r="H42" i="19"/>
  <c r="G42" i="19"/>
  <c r="F42" i="19"/>
  <c r="D42" i="19"/>
  <c r="C42" i="19"/>
  <c r="E41" i="19"/>
  <c r="E37" i="19" s="1"/>
  <c r="E40" i="19"/>
  <c r="E39" i="19"/>
  <c r="E38" i="19"/>
  <c r="I37" i="19"/>
  <c r="H37" i="19"/>
  <c r="G37" i="19"/>
  <c r="F37" i="19"/>
  <c r="D37" i="19"/>
  <c r="C37" i="19"/>
  <c r="E36" i="19"/>
  <c r="E35" i="19"/>
  <c r="E34" i="19"/>
  <c r="E32" i="19" s="1"/>
  <c r="E33" i="19"/>
  <c r="I32" i="19"/>
  <c r="H32" i="19"/>
  <c r="G32" i="19"/>
  <c r="F32" i="19"/>
  <c r="D32" i="19"/>
  <c r="C32" i="19"/>
  <c r="E31" i="19"/>
  <c r="E30" i="19"/>
  <c r="E29" i="19"/>
  <c r="E27" i="19" s="1"/>
  <c r="E28" i="19"/>
  <c r="I27" i="19"/>
  <c r="H27" i="19"/>
  <c r="G27" i="19"/>
  <c r="F27" i="19"/>
  <c r="D27" i="19"/>
  <c r="C27" i="19"/>
  <c r="E26" i="19"/>
  <c r="E25" i="19"/>
  <c r="E24" i="19"/>
  <c r="E23" i="19"/>
  <c r="E22" i="19" s="1"/>
  <c r="H22" i="19"/>
  <c r="G22" i="19"/>
  <c r="F22" i="19"/>
  <c r="D22" i="19"/>
  <c r="C22" i="19"/>
  <c r="E21" i="19"/>
  <c r="E20" i="19"/>
  <c r="E19" i="19"/>
  <c r="E18" i="19"/>
  <c r="E17" i="19" s="1"/>
  <c r="H17" i="19"/>
  <c r="G17" i="19"/>
  <c r="F17" i="19"/>
  <c r="D17" i="19"/>
  <c r="C17" i="19"/>
  <c r="E16" i="19"/>
  <c r="E15" i="19"/>
  <c r="E14" i="19"/>
  <c r="E13" i="19"/>
  <c r="H12" i="19"/>
  <c r="G12" i="19"/>
  <c r="F12" i="19"/>
  <c r="E12" i="19"/>
  <c r="D12" i="19"/>
  <c r="C12" i="19"/>
  <c r="E11" i="19"/>
  <c r="E10" i="19"/>
  <c r="E9" i="19"/>
  <c r="E8" i="19"/>
  <c r="E7" i="19" s="1"/>
  <c r="H7" i="19"/>
  <c r="G7" i="19"/>
  <c r="F7" i="19"/>
  <c r="J110" i="18" l="1"/>
  <c r="I110" i="18"/>
  <c r="G110" i="18"/>
  <c r="G109" i="18"/>
  <c r="J108" i="18"/>
  <c r="I108" i="18"/>
  <c r="G108" i="18"/>
  <c r="J107" i="18"/>
  <c r="I107" i="18"/>
  <c r="G107" i="18"/>
  <c r="F106" i="18"/>
  <c r="E106" i="18"/>
  <c r="D106" i="18"/>
  <c r="C106" i="18"/>
  <c r="G106" i="18" s="1"/>
  <c r="J105" i="18"/>
  <c r="I105" i="18"/>
  <c r="G105" i="18"/>
  <c r="D105" i="18"/>
  <c r="H110" i="18" s="1"/>
  <c r="D104" i="18"/>
  <c r="I109" i="18" s="1"/>
  <c r="I103" i="18"/>
  <c r="H103" i="18"/>
  <c r="G103" i="18"/>
  <c r="D103" i="18"/>
  <c r="H108" i="18" s="1"/>
  <c r="J102" i="18"/>
  <c r="D102" i="18"/>
  <c r="H107" i="18" s="1"/>
  <c r="F101" i="18"/>
  <c r="E101" i="18"/>
  <c r="C101" i="18"/>
  <c r="D100" i="18"/>
  <c r="J100" i="18" s="1"/>
  <c r="D99" i="18"/>
  <c r="G99" i="18" s="1"/>
  <c r="I98" i="18"/>
  <c r="D98" i="18"/>
  <c r="G98" i="18" s="1"/>
  <c r="H97" i="18"/>
  <c r="D97" i="18"/>
  <c r="D96" i="18" s="1"/>
  <c r="F96" i="18"/>
  <c r="E96" i="18"/>
  <c r="C96" i="18"/>
  <c r="I95" i="18"/>
  <c r="D95" i="18"/>
  <c r="J95" i="18" s="1"/>
  <c r="G94" i="18"/>
  <c r="D94" i="18"/>
  <c r="I93" i="18"/>
  <c r="H93" i="18"/>
  <c r="G93" i="18"/>
  <c r="D93" i="18"/>
  <c r="H98" i="18" s="1"/>
  <c r="H92" i="18"/>
  <c r="D92" i="18"/>
  <c r="G92" i="18" s="1"/>
  <c r="F91" i="18"/>
  <c r="E91" i="18"/>
  <c r="C91" i="18"/>
  <c r="J90" i="18"/>
  <c r="I90" i="18"/>
  <c r="G90" i="18"/>
  <c r="D90" i="18"/>
  <c r="H90" i="18" s="1"/>
  <c r="D89" i="18"/>
  <c r="J94" i="18" s="1"/>
  <c r="J88" i="18"/>
  <c r="I88" i="18"/>
  <c r="H88" i="18"/>
  <c r="G88" i="18"/>
  <c r="D88" i="18"/>
  <c r="J98" i="18" s="1"/>
  <c r="J87" i="18"/>
  <c r="D87" i="18"/>
  <c r="D86" i="18" s="1"/>
  <c r="F86" i="18"/>
  <c r="E86" i="18"/>
  <c r="C86" i="18"/>
  <c r="D85" i="18"/>
  <c r="J85" i="18" s="1"/>
  <c r="J84" i="18"/>
  <c r="D84" i="18"/>
  <c r="I84" i="18" s="1"/>
  <c r="J83" i="18"/>
  <c r="I83" i="18"/>
  <c r="H83" i="18"/>
  <c r="D83" i="18"/>
  <c r="G83" i="18" s="1"/>
  <c r="H82" i="18"/>
  <c r="D82" i="18"/>
  <c r="D81" i="18" s="1"/>
  <c r="F81" i="18"/>
  <c r="E81" i="18"/>
  <c r="C81" i="18"/>
  <c r="I80" i="18"/>
  <c r="D80" i="18"/>
  <c r="J80" i="18" s="1"/>
  <c r="G79" i="18"/>
  <c r="D79" i="18"/>
  <c r="I78" i="18"/>
  <c r="H78" i="18"/>
  <c r="G78" i="18"/>
  <c r="D78" i="18"/>
  <c r="J78" i="18" s="1"/>
  <c r="H77" i="18"/>
  <c r="D77" i="18"/>
  <c r="G77" i="18" s="1"/>
  <c r="F76" i="18"/>
  <c r="E76" i="18"/>
  <c r="C76" i="18"/>
  <c r="J75" i="18"/>
  <c r="I75" i="18"/>
  <c r="G75" i="18"/>
  <c r="D75" i="18"/>
  <c r="H75" i="18" s="1"/>
  <c r="D74" i="18"/>
  <c r="I79" i="18" s="1"/>
  <c r="I73" i="18"/>
  <c r="H73" i="18"/>
  <c r="G73" i="18"/>
  <c r="D73" i="18"/>
  <c r="J73" i="18" s="1"/>
  <c r="J72" i="18"/>
  <c r="D72" i="18"/>
  <c r="D71" i="18" s="1"/>
  <c r="F71" i="18"/>
  <c r="E71" i="18"/>
  <c r="C71" i="18"/>
  <c r="D70" i="18"/>
  <c r="J70" i="18" s="1"/>
  <c r="J69" i="18"/>
  <c r="D69" i="18"/>
  <c r="I69" i="18" s="1"/>
  <c r="J68" i="18"/>
  <c r="I68" i="18"/>
  <c r="H68" i="18"/>
  <c r="D68" i="18"/>
  <c r="G68" i="18" s="1"/>
  <c r="H67" i="18"/>
  <c r="D67" i="18"/>
  <c r="D66" i="18" s="1"/>
  <c r="F66" i="18"/>
  <c r="E66" i="18"/>
  <c r="C66" i="18"/>
  <c r="I65" i="18"/>
  <c r="D65" i="18"/>
  <c r="J65" i="18" s="1"/>
  <c r="J64" i="18"/>
  <c r="G64" i="18"/>
  <c r="D64" i="18"/>
  <c r="I63" i="18"/>
  <c r="H63" i="18"/>
  <c r="G63" i="18"/>
  <c r="D63" i="18"/>
  <c r="J63" i="18" s="1"/>
  <c r="H62" i="18"/>
  <c r="D62" i="18"/>
  <c r="I62" i="18" s="1"/>
  <c r="F61" i="18"/>
  <c r="E61" i="18"/>
  <c r="C61" i="18"/>
  <c r="J60" i="18"/>
  <c r="I60" i="18"/>
  <c r="G60" i="18"/>
  <c r="D60" i="18"/>
  <c r="H60" i="18" s="1"/>
  <c r="D59" i="18"/>
  <c r="I64" i="18" s="1"/>
  <c r="I58" i="18"/>
  <c r="H58" i="18"/>
  <c r="G58" i="18"/>
  <c r="D58" i="18"/>
  <c r="J58" i="18" s="1"/>
  <c r="J57" i="18"/>
  <c r="D57" i="18"/>
  <c r="D56" i="18" s="1"/>
  <c r="F56" i="18"/>
  <c r="E56" i="18"/>
  <c r="C56" i="18"/>
  <c r="D55" i="18"/>
  <c r="J55" i="18" s="1"/>
  <c r="J54" i="18"/>
  <c r="D54" i="18"/>
  <c r="I54" i="18" s="1"/>
  <c r="J53" i="18"/>
  <c r="I53" i="18"/>
  <c r="D53" i="18"/>
  <c r="G53" i="18" s="1"/>
  <c r="I52" i="18"/>
  <c r="H52" i="18"/>
  <c r="D52" i="18"/>
  <c r="D51" i="18" s="1"/>
  <c r="F51" i="18"/>
  <c r="E51" i="18"/>
  <c r="C51" i="18"/>
  <c r="J50" i="18"/>
  <c r="H50" i="18"/>
  <c r="D50" i="18"/>
  <c r="G50" i="18" s="1"/>
  <c r="H49" i="18"/>
  <c r="D49" i="18"/>
  <c r="J49" i="18" s="1"/>
  <c r="D48" i="18"/>
  <c r="H53" i="18" s="1"/>
  <c r="J47" i="18"/>
  <c r="H47" i="18"/>
  <c r="D47" i="18"/>
  <c r="D46" i="18" s="1"/>
  <c r="F46" i="18"/>
  <c r="E46" i="18"/>
  <c r="C46" i="18"/>
  <c r="J45" i="18"/>
  <c r="I45" i="18"/>
  <c r="H45" i="18"/>
  <c r="I44" i="18"/>
  <c r="H44" i="18"/>
  <c r="J43" i="18"/>
  <c r="I43" i="18"/>
  <c r="H43" i="18"/>
  <c r="J42" i="18"/>
  <c r="I42" i="18"/>
  <c r="H42" i="18"/>
  <c r="H41" i="18"/>
  <c r="F41" i="18"/>
  <c r="E41" i="18"/>
  <c r="D41" i="18"/>
  <c r="J41" i="18" s="1"/>
  <c r="C41" i="18"/>
  <c r="J40" i="18"/>
  <c r="I40" i="18"/>
  <c r="H40" i="18"/>
  <c r="I39" i="18"/>
  <c r="H39" i="18"/>
  <c r="J38" i="18"/>
  <c r="I38" i="18"/>
  <c r="H38" i="18"/>
  <c r="J37" i="18"/>
  <c r="I37" i="18"/>
  <c r="H37" i="18"/>
  <c r="I36" i="18"/>
  <c r="F36" i="18"/>
  <c r="E36" i="18"/>
  <c r="D36" i="18"/>
  <c r="H36" i="18" s="1"/>
  <c r="C36" i="18"/>
  <c r="J35" i="18"/>
  <c r="I35" i="18"/>
  <c r="H35" i="18"/>
  <c r="I34" i="18"/>
  <c r="H34" i="18"/>
  <c r="J33" i="18"/>
  <c r="I33" i="18"/>
  <c r="H33" i="18"/>
  <c r="J32" i="18"/>
  <c r="I32" i="18"/>
  <c r="H32" i="18"/>
  <c r="F31" i="18"/>
  <c r="E31" i="18"/>
  <c r="D31" i="18"/>
  <c r="I31" i="18" s="1"/>
  <c r="C31" i="18"/>
  <c r="J30" i="18"/>
  <c r="I30" i="18"/>
  <c r="H30" i="18"/>
  <c r="I29" i="18"/>
  <c r="H29" i="18"/>
  <c r="J28" i="18"/>
  <c r="I28" i="18"/>
  <c r="H28" i="18"/>
  <c r="J27" i="18"/>
  <c r="I27" i="18"/>
  <c r="H27" i="18"/>
  <c r="F26" i="18"/>
  <c r="E26" i="18"/>
  <c r="D26" i="18"/>
  <c r="C26" i="18"/>
  <c r="J25" i="18"/>
  <c r="I25" i="18"/>
  <c r="H25" i="18"/>
  <c r="I24" i="18"/>
  <c r="H24" i="18"/>
  <c r="J23" i="18"/>
  <c r="I23" i="18"/>
  <c r="H23" i="18"/>
  <c r="J22" i="18"/>
  <c r="I22" i="18"/>
  <c r="H22" i="18"/>
  <c r="I21" i="18"/>
  <c r="H21" i="18"/>
  <c r="F21" i="18"/>
  <c r="E21" i="18"/>
  <c r="D21" i="18"/>
  <c r="C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H16" i="18"/>
  <c r="F16" i="18"/>
  <c r="E16" i="18"/>
  <c r="D16" i="18"/>
  <c r="J16" i="18" s="1"/>
  <c r="C16" i="18"/>
  <c r="J15" i="18"/>
  <c r="I15" i="18"/>
  <c r="H15" i="18"/>
  <c r="I14" i="18"/>
  <c r="H14" i="18"/>
  <c r="J13" i="18"/>
  <c r="I13" i="18"/>
  <c r="H13" i="18"/>
  <c r="J12" i="18"/>
  <c r="I12" i="18"/>
  <c r="H12" i="18"/>
  <c r="F11" i="18"/>
  <c r="E11" i="18"/>
  <c r="D11" i="18"/>
  <c r="C11" i="18"/>
  <c r="J10" i="18"/>
  <c r="J9" i="18"/>
  <c r="J8" i="18"/>
  <c r="J7" i="18"/>
  <c r="F6" i="18"/>
  <c r="E6" i="18"/>
  <c r="D6" i="18"/>
  <c r="I11" i="18" s="1"/>
  <c r="C6" i="18"/>
  <c r="I51" i="18" l="1"/>
  <c r="H51" i="18"/>
  <c r="G51" i="18"/>
  <c r="J51" i="18"/>
  <c r="G46" i="18"/>
  <c r="J46" i="18"/>
  <c r="H46" i="18"/>
  <c r="J96" i="18"/>
  <c r="H96" i="18"/>
  <c r="G96" i="18"/>
  <c r="J56" i="18"/>
  <c r="I56" i="18"/>
  <c r="H56" i="18"/>
  <c r="G56" i="18"/>
  <c r="I66" i="18"/>
  <c r="G66" i="18"/>
  <c r="J66" i="18"/>
  <c r="J71" i="18"/>
  <c r="I71" i="18"/>
  <c r="H71" i="18"/>
  <c r="G71" i="18"/>
  <c r="J81" i="18"/>
  <c r="G81" i="18"/>
  <c r="J11" i="18"/>
  <c r="J36" i="18"/>
  <c r="I86" i="18"/>
  <c r="J86" i="18"/>
  <c r="J31" i="18"/>
  <c r="H86" i="18"/>
  <c r="G86" i="18"/>
  <c r="J21" i="18"/>
  <c r="J26" i="18"/>
  <c r="J106" i="18"/>
  <c r="J6" i="18"/>
  <c r="J34" i="18"/>
  <c r="G69" i="18"/>
  <c r="I77" i="18"/>
  <c r="G84" i="18"/>
  <c r="I92" i="18"/>
  <c r="H31" i="18"/>
  <c r="H54" i="18"/>
  <c r="J62" i="18"/>
  <c r="G65" i="18"/>
  <c r="H69" i="18"/>
  <c r="J77" i="18"/>
  <c r="G80" i="18"/>
  <c r="H84" i="18"/>
  <c r="J92" i="18"/>
  <c r="G95" i="18"/>
  <c r="H99" i="18"/>
  <c r="G54" i="18"/>
  <c r="J44" i="18"/>
  <c r="G47" i="18"/>
  <c r="G52" i="18"/>
  <c r="D61" i="18"/>
  <c r="H65" i="18"/>
  <c r="G67" i="18"/>
  <c r="D76" i="18"/>
  <c r="H80" i="18"/>
  <c r="G82" i="18"/>
  <c r="D91" i="18"/>
  <c r="I96" i="18" s="1"/>
  <c r="H95" i="18"/>
  <c r="G97" i="18"/>
  <c r="I99" i="18"/>
  <c r="J103" i="18"/>
  <c r="I41" i="18"/>
  <c r="G59" i="18"/>
  <c r="G74" i="18"/>
  <c r="G89" i="18"/>
  <c r="I16" i="18"/>
  <c r="J29" i="18"/>
  <c r="J52" i="18"/>
  <c r="G55" i="18"/>
  <c r="H59" i="18"/>
  <c r="J67" i="18"/>
  <c r="G70" i="18"/>
  <c r="H74" i="18"/>
  <c r="J82" i="18"/>
  <c r="G85" i="18"/>
  <c r="H89" i="18"/>
  <c r="J97" i="18"/>
  <c r="G100" i="18"/>
  <c r="H104" i="18"/>
  <c r="J99" i="18"/>
  <c r="H26" i="18"/>
  <c r="G48" i="18"/>
  <c r="H55" i="18"/>
  <c r="G57" i="18"/>
  <c r="I59" i="18"/>
  <c r="H70" i="18"/>
  <c r="G72" i="18"/>
  <c r="I74" i="18"/>
  <c r="H85" i="18"/>
  <c r="G87" i="18"/>
  <c r="I89" i="18"/>
  <c r="J93" i="18"/>
  <c r="H100" i="18"/>
  <c r="G102" i="18"/>
  <c r="I104" i="18"/>
  <c r="H109" i="18"/>
  <c r="I97" i="18"/>
  <c r="G104" i="18"/>
  <c r="I26" i="18"/>
  <c r="J39" i="18"/>
  <c r="H48" i="18"/>
  <c r="I55" i="18"/>
  <c r="H57" i="18"/>
  <c r="J59" i="18"/>
  <c r="I70" i="18"/>
  <c r="H72" i="18"/>
  <c r="J74" i="18"/>
  <c r="I85" i="18"/>
  <c r="H87" i="18"/>
  <c r="J89" i="18"/>
  <c r="I100" i="18"/>
  <c r="H102" i="18"/>
  <c r="J104" i="18"/>
  <c r="I106" i="18"/>
  <c r="I67" i="18"/>
  <c r="I82" i="18"/>
  <c r="J14" i="18"/>
  <c r="J48" i="18"/>
  <c r="I57" i="18"/>
  <c r="I72" i="18"/>
  <c r="I87" i="18"/>
  <c r="I102" i="18"/>
  <c r="J109" i="18"/>
  <c r="H11" i="18"/>
  <c r="H64" i="18"/>
  <c r="H79" i="18"/>
  <c r="H94" i="18"/>
  <c r="J24" i="18"/>
  <c r="G49" i="18"/>
  <c r="G62" i="18"/>
  <c r="I94" i="18"/>
  <c r="D101" i="18"/>
  <c r="H105" i="18"/>
  <c r="J79" i="18"/>
  <c r="J61" i="18" l="1"/>
  <c r="I61" i="18"/>
  <c r="H61" i="18"/>
  <c r="G61" i="18"/>
  <c r="I101" i="18"/>
  <c r="J101" i="18"/>
  <c r="H101" i="18"/>
  <c r="G101" i="18"/>
  <c r="H106" i="18"/>
  <c r="J91" i="18"/>
  <c r="I91" i="18"/>
  <c r="H91" i="18"/>
  <c r="G91" i="18"/>
  <c r="H66" i="18"/>
  <c r="J76" i="18"/>
  <c r="I76" i="18"/>
  <c r="H76" i="18"/>
  <c r="G76" i="18"/>
  <c r="H81" i="18"/>
  <c r="I81" i="18"/>
  <c r="H70" i="16" l="1"/>
  <c r="G70" i="16"/>
  <c r="F70" i="16"/>
  <c r="H69" i="16"/>
  <c r="G69" i="16"/>
  <c r="F69" i="16"/>
  <c r="H68" i="16"/>
  <c r="G68" i="16"/>
  <c r="F68" i="16"/>
  <c r="H67" i="16"/>
  <c r="G67" i="16"/>
  <c r="F67" i="16"/>
  <c r="H65" i="16"/>
  <c r="G65" i="16"/>
  <c r="F65" i="16"/>
  <c r="H64" i="16"/>
  <c r="G64" i="16"/>
  <c r="F64" i="16"/>
  <c r="H63" i="16"/>
  <c r="G63" i="16"/>
  <c r="F63" i="16"/>
  <c r="H62" i="16"/>
  <c r="G62" i="16"/>
  <c r="F62" i="16"/>
  <c r="G61" i="16"/>
  <c r="E61" i="16"/>
  <c r="G66" i="16" s="1"/>
  <c r="H60" i="16"/>
  <c r="G60" i="16"/>
  <c r="F60" i="16"/>
  <c r="H59" i="16"/>
  <c r="G59" i="16"/>
  <c r="F59" i="16"/>
  <c r="H58" i="16"/>
  <c r="G58" i="16"/>
  <c r="F58" i="16"/>
  <c r="H57" i="16"/>
  <c r="G57" i="16"/>
  <c r="F57" i="16"/>
  <c r="F56" i="16"/>
  <c r="E56" i="16"/>
  <c r="H56" i="16" s="1"/>
  <c r="H55" i="16"/>
  <c r="G55" i="16"/>
  <c r="F55" i="16"/>
  <c r="H54" i="16"/>
  <c r="G54" i="16"/>
  <c r="F54" i="16"/>
  <c r="H53" i="16"/>
  <c r="G53" i="16"/>
  <c r="F53" i="16"/>
  <c r="H52" i="16"/>
  <c r="G52" i="16"/>
  <c r="F52" i="16"/>
  <c r="E51" i="16"/>
  <c r="H51" i="16" s="1"/>
  <c r="H50" i="16"/>
  <c r="G50" i="16"/>
  <c r="F50" i="16"/>
  <c r="H49" i="16"/>
  <c r="G49" i="16"/>
  <c r="F49" i="16"/>
  <c r="H48" i="16"/>
  <c r="G48" i="16"/>
  <c r="F48" i="16"/>
  <c r="H47" i="16"/>
  <c r="G47" i="16"/>
  <c r="F47" i="16"/>
  <c r="H46" i="16"/>
  <c r="G46" i="16"/>
  <c r="E46" i="16"/>
  <c r="H66" i="16" s="1"/>
  <c r="H45" i="16"/>
  <c r="G45" i="16"/>
  <c r="F45" i="16"/>
  <c r="H44" i="16"/>
  <c r="G44" i="16"/>
  <c r="F44" i="16"/>
  <c r="H43" i="16"/>
  <c r="G43" i="16"/>
  <c r="F43" i="16"/>
  <c r="H42" i="16"/>
  <c r="G42" i="16"/>
  <c r="F42" i="16"/>
  <c r="F41" i="16"/>
  <c r="E41" i="16"/>
  <c r="H41" i="16" s="1"/>
  <c r="H40" i="16"/>
  <c r="G40" i="16"/>
  <c r="F40" i="16"/>
  <c r="H39" i="16"/>
  <c r="G39" i="16"/>
  <c r="F39" i="16"/>
  <c r="H38" i="16"/>
  <c r="G38" i="16"/>
  <c r="F38" i="16"/>
  <c r="H37" i="16"/>
  <c r="G37" i="16"/>
  <c r="F37" i="16"/>
  <c r="E36" i="16"/>
  <c r="H36" i="16" s="1"/>
  <c r="H35" i="16"/>
  <c r="G35" i="16"/>
  <c r="F35" i="16"/>
  <c r="H34" i="16"/>
  <c r="G34" i="16"/>
  <c r="F34" i="16"/>
  <c r="H33" i="16"/>
  <c r="G33" i="16"/>
  <c r="F33" i="16"/>
  <c r="H32" i="16"/>
  <c r="G32" i="16"/>
  <c r="F32" i="16"/>
  <c r="H31" i="16"/>
  <c r="G31" i="16"/>
  <c r="E31" i="16"/>
  <c r="G36" i="16" s="1"/>
  <c r="H30" i="16"/>
  <c r="G30" i="16"/>
  <c r="F30" i="16"/>
  <c r="H29" i="16"/>
  <c r="G29" i="16"/>
  <c r="F29" i="16"/>
  <c r="H28" i="16"/>
  <c r="G28" i="16"/>
  <c r="F28" i="16"/>
  <c r="H27" i="16"/>
  <c r="G27" i="16"/>
  <c r="F27" i="16"/>
  <c r="F26" i="16"/>
  <c r="E26" i="16"/>
  <c r="H26" i="16" s="1"/>
  <c r="H25" i="16"/>
  <c r="G25" i="16"/>
  <c r="F25" i="16"/>
  <c r="H24" i="16"/>
  <c r="G24" i="16"/>
  <c r="F24" i="16"/>
  <c r="H23" i="16"/>
  <c r="G23" i="16"/>
  <c r="F23" i="16"/>
  <c r="H22" i="16"/>
  <c r="G22" i="16"/>
  <c r="F22" i="16"/>
  <c r="E21" i="16"/>
  <c r="H21" i="16" s="1"/>
  <c r="H20" i="16"/>
  <c r="G20" i="16"/>
  <c r="F20" i="16"/>
  <c r="H19" i="16"/>
  <c r="G19" i="16"/>
  <c r="F19" i="16"/>
  <c r="H18" i="16"/>
  <c r="G18" i="16"/>
  <c r="F18" i="16"/>
  <c r="H17" i="16"/>
  <c r="G17" i="16"/>
  <c r="F17" i="16"/>
  <c r="H16" i="16"/>
  <c r="G16" i="16"/>
  <c r="E16" i="16"/>
  <c r="G21" i="16" s="1"/>
  <c r="H15" i="16"/>
  <c r="G15" i="16"/>
  <c r="F15" i="16"/>
  <c r="H14" i="16"/>
  <c r="G14" i="16"/>
  <c r="F14" i="16"/>
  <c r="H13" i="16"/>
  <c r="G13" i="16"/>
  <c r="F13" i="16"/>
  <c r="H12" i="16"/>
  <c r="G12" i="16"/>
  <c r="F12" i="16"/>
  <c r="F11" i="16"/>
  <c r="E11" i="16"/>
  <c r="H11" i="16" s="1"/>
  <c r="H10" i="16"/>
  <c r="F10" i="16"/>
  <c r="H9" i="16"/>
  <c r="F9" i="16"/>
  <c r="H8" i="16"/>
  <c r="F8" i="16"/>
  <c r="H7" i="16"/>
  <c r="F7" i="16"/>
  <c r="E6" i="16"/>
  <c r="H6" i="16" s="1"/>
  <c r="F6" i="16" l="1"/>
  <c r="G11" i="16"/>
  <c r="G26" i="16"/>
  <c r="G41" i="16"/>
  <c r="G56" i="16"/>
  <c r="F16" i="16"/>
  <c r="F31" i="16"/>
  <c r="F46" i="16"/>
  <c r="F61" i="16"/>
  <c r="H61" i="16"/>
  <c r="F66" i="16"/>
  <c r="F21" i="16"/>
  <c r="F36" i="16"/>
  <c r="F51" i="16"/>
  <c r="G51" i="16"/>
  <c r="X101" i="15"/>
  <c r="W101" i="15"/>
  <c r="G101" i="15"/>
  <c r="C101" i="15" s="1"/>
  <c r="X100" i="15"/>
  <c r="W100" i="15"/>
  <c r="G100" i="15"/>
  <c r="C100" i="15" s="1"/>
  <c r="X99" i="15"/>
  <c r="W99" i="15"/>
  <c r="G99" i="15"/>
  <c r="C99" i="15"/>
  <c r="X98" i="15"/>
  <c r="W98" i="15"/>
  <c r="G98" i="15"/>
  <c r="C98" i="15" s="1"/>
  <c r="AU97" i="15"/>
  <c r="AT97" i="15"/>
  <c r="AS97" i="15"/>
  <c r="AR97" i="15"/>
  <c r="AQ97" i="15"/>
  <c r="AP97" i="15"/>
  <c r="AO97" i="15"/>
  <c r="AN97" i="15"/>
  <c r="AM97" i="15"/>
  <c r="AL97" i="15"/>
  <c r="AK97" i="15"/>
  <c r="AJ97" i="15"/>
  <c r="AI97" i="15"/>
  <c r="AH97" i="15"/>
  <c r="AG97" i="15"/>
  <c r="AF97" i="15"/>
  <c r="AE97" i="15"/>
  <c r="AD97" i="15"/>
  <c r="AC97" i="15"/>
  <c r="AB97" i="15"/>
  <c r="AA97" i="15"/>
  <c r="Z97" i="15"/>
  <c r="Y97" i="15"/>
  <c r="X97" i="15" s="1"/>
  <c r="W97" i="15" s="1"/>
  <c r="V97" i="15"/>
  <c r="U97" i="15"/>
  <c r="T97" i="15"/>
  <c r="S97" i="15"/>
  <c r="R97" i="15"/>
  <c r="Q97" i="15"/>
  <c r="P97" i="15"/>
  <c r="O97" i="15"/>
  <c r="N97" i="15"/>
  <c r="M97" i="15"/>
  <c r="L97" i="15"/>
  <c r="K97" i="15"/>
  <c r="J97" i="15"/>
  <c r="I97" i="15"/>
  <c r="H97" i="15"/>
  <c r="E97" i="15"/>
  <c r="D97" i="15"/>
  <c r="X96" i="15"/>
  <c r="W96" i="15"/>
  <c r="C96" i="15"/>
  <c r="X95" i="15"/>
  <c r="W95" i="15" s="1"/>
  <c r="C95" i="15" s="1"/>
  <c r="X94" i="15"/>
  <c r="W94" i="15" s="1"/>
  <c r="C94" i="15" s="1"/>
  <c r="X93" i="15"/>
  <c r="W93" i="15" s="1"/>
  <c r="C93" i="15" s="1"/>
  <c r="AU92" i="15"/>
  <c r="AT92" i="15"/>
  <c r="AS92" i="15"/>
  <c r="AR92" i="15"/>
  <c r="AQ92" i="15"/>
  <c r="AP92" i="15"/>
  <c r="AO92" i="15"/>
  <c r="AN92" i="15"/>
  <c r="AM92" i="15"/>
  <c r="AL92" i="15"/>
  <c r="AK92" i="15"/>
  <c r="AJ92" i="15"/>
  <c r="AI92" i="15"/>
  <c r="AH92" i="15"/>
  <c r="AG92" i="15"/>
  <c r="AF92" i="15"/>
  <c r="AE92" i="15"/>
  <c r="AD92" i="15"/>
  <c r="X92" i="15" s="1"/>
  <c r="W92" i="15" s="1"/>
  <c r="AC92" i="15"/>
  <c r="AB92" i="15"/>
  <c r="AA92" i="15"/>
  <c r="Z92" i="15"/>
  <c r="Y92" i="15"/>
  <c r="V92" i="15"/>
  <c r="U92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F92" i="15"/>
  <c r="E92" i="15"/>
  <c r="D92" i="15"/>
  <c r="X91" i="15"/>
  <c r="W91" i="15" s="1"/>
  <c r="C91" i="15" s="1"/>
  <c r="X90" i="15"/>
  <c r="W90" i="15" s="1"/>
  <c r="C90" i="15" s="1"/>
  <c r="X89" i="15"/>
  <c r="W89" i="15" s="1"/>
  <c r="C89" i="15" s="1"/>
  <c r="X88" i="15"/>
  <c r="W88" i="15" s="1"/>
  <c r="C88" i="15" s="1"/>
  <c r="X87" i="15"/>
  <c r="W87" i="15" s="1"/>
  <c r="X86" i="15"/>
  <c r="W86" i="15" s="1"/>
  <c r="X85" i="15"/>
  <c r="W85" i="15"/>
  <c r="X84" i="15"/>
  <c r="W84" i="15"/>
  <c r="X83" i="15"/>
  <c r="W83" i="15" s="1"/>
  <c r="X82" i="15"/>
  <c r="W82" i="15"/>
  <c r="C82" i="15"/>
  <c r="X81" i="15"/>
  <c r="W81" i="15"/>
  <c r="X80" i="15"/>
  <c r="W80" i="15"/>
  <c r="X79" i="15"/>
  <c r="W79" i="15" s="1"/>
  <c r="X78" i="15"/>
  <c r="W78" i="15"/>
  <c r="X77" i="15"/>
  <c r="W77" i="15" s="1"/>
  <c r="C77" i="15"/>
  <c r="X76" i="15"/>
  <c r="W76" i="15"/>
  <c r="X75" i="15"/>
  <c r="W75" i="15" s="1"/>
  <c r="X74" i="15"/>
  <c r="W74" i="15"/>
  <c r="X73" i="15"/>
  <c r="W73" i="15"/>
  <c r="X72" i="15"/>
  <c r="W72" i="15" s="1"/>
  <c r="C72" i="15"/>
  <c r="X71" i="15"/>
  <c r="W71" i="15" s="1"/>
  <c r="C71" i="15" s="1"/>
  <c r="X70" i="15"/>
  <c r="W70" i="15" s="1"/>
  <c r="C70" i="15" s="1"/>
  <c r="X69" i="15"/>
  <c r="W69" i="15" s="1"/>
  <c r="C69" i="15" s="1"/>
  <c r="X68" i="15"/>
  <c r="W68" i="15" s="1"/>
  <c r="C68" i="15" s="1"/>
  <c r="C67" i="15" s="1"/>
  <c r="X67" i="15"/>
  <c r="W67" i="15" s="1"/>
  <c r="X66" i="15"/>
  <c r="W66" i="15" s="1"/>
  <c r="C66" i="15" s="1"/>
  <c r="X65" i="15"/>
  <c r="W65" i="15" s="1"/>
  <c r="C65" i="15" s="1"/>
  <c r="X64" i="15"/>
  <c r="W64" i="15" s="1"/>
  <c r="C64" i="15" s="1"/>
  <c r="X63" i="15"/>
  <c r="W63" i="15" s="1"/>
  <c r="C63" i="15" s="1"/>
  <c r="C62" i="15" s="1"/>
  <c r="X62" i="15"/>
  <c r="W62" i="15" s="1"/>
  <c r="F62" i="15"/>
  <c r="X61" i="15"/>
  <c r="W61" i="15"/>
  <c r="C61" i="15"/>
  <c r="X60" i="15"/>
  <c r="W60" i="15" s="1"/>
  <c r="C60" i="15" s="1"/>
  <c r="X59" i="15"/>
  <c r="W59" i="15"/>
  <c r="C59" i="15"/>
  <c r="X58" i="15"/>
  <c r="W58" i="15"/>
  <c r="C58" i="15"/>
  <c r="C57" i="15" s="1"/>
  <c r="X57" i="15"/>
  <c r="W57" i="15" s="1"/>
  <c r="X56" i="15"/>
  <c r="W56" i="15" s="1"/>
  <c r="C56" i="15" s="1"/>
  <c r="X55" i="15"/>
  <c r="W55" i="15"/>
  <c r="C55" i="15"/>
  <c r="X54" i="15"/>
  <c r="W54" i="15"/>
  <c r="C54" i="15"/>
  <c r="X53" i="15"/>
  <c r="W53" i="15" s="1"/>
  <c r="C53" i="15" s="1"/>
  <c r="X52" i="15"/>
  <c r="W52" i="15" s="1"/>
  <c r="X51" i="15"/>
  <c r="W51" i="15" s="1"/>
  <c r="C51" i="15" s="1"/>
  <c r="X50" i="15"/>
  <c r="W50" i="15"/>
  <c r="C50" i="15"/>
  <c r="X49" i="15"/>
  <c r="W49" i="15" s="1"/>
  <c r="C49" i="15" s="1"/>
  <c r="X48" i="15"/>
  <c r="W48" i="15" s="1"/>
  <c r="C48" i="15" s="1"/>
  <c r="X47" i="15"/>
  <c r="W47" i="15" s="1"/>
  <c r="X46" i="15"/>
  <c r="W46" i="15"/>
  <c r="C46" i="15"/>
  <c r="X45" i="15"/>
  <c r="W45" i="15" s="1"/>
  <c r="C45" i="15" s="1"/>
  <c r="X44" i="15"/>
  <c r="W44" i="15" s="1"/>
  <c r="C44" i="15" s="1"/>
  <c r="X43" i="15"/>
  <c r="W43" i="15" s="1"/>
  <c r="C43" i="15" s="1"/>
  <c r="X42" i="15"/>
  <c r="W42" i="15"/>
  <c r="C42" i="15"/>
  <c r="X41" i="15"/>
  <c r="W41" i="15" s="1"/>
  <c r="C41" i="15" s="1"/>
  <c r="C40" i="15"/>
  <c r="C39" i="15"/>
  <c r="C38" i="15"/>
  <c r="C35" i="15" s="1"/>
  <c r="C37" i="15"/>
  <c r="C36" i="15"/>
  <c r="AU35" i="15"/>
  <c r="AS35" i="15"/>
  <c r="AR35" i="15"/>
  <c r="AQ35" i="15"/>
  <c r="AP35" i="15"/>
  <c r="AO35" i="15"/>
  <c r="AN35" i="15"/>
  <c r="AM35" i="15"/>
  <c r="AL35" i="15"/>
  <c r="W35" i="15"/>
  <c r="V35" i="15"/>
  <c r="U35" i="15"/>
  <c r="T35" i="15"/>
  <c r="S35" i="15"/>
  <c r="R35" i="15"/>
  <c r="Q35" i="15"/>
  <c r="O35" i="15"/>
  <c r="N35" i="15"/>
  <c r="M35" i="15"/>
  <c r="J35" i="15"/>
  <c r="H35" i="15"/>
  <c r="F35" i="15"/>
  <c r="D35" i="15"/>
  <c r="C34" i="15"/>
  <c r="C33" i="15"/>
  <c r="C32" i="15"/>
  <c r="C31" i="15"/>
  <c r="C30" i="15" s="1"/>
  <c r="AU30" i="15"/>
  <c r="AS30" i="15"/>
  <c r="AR30" i="15"/>
  <c r="AQ30" i="15"/>
  <c r="AP30" i="15"/>
  <c r="AO30" i="15"/>
  <c r="AN30" i="15"/>
  <c r="AM30" i="15"/>
  <c r="AL30" i="15"/>
  <c r="W30" i="15"/>
  <c r="V30" i="15"/>
  <c r="U30" i="15"/>
  <c r="T30" i="15"/>
  <c r="S30" i="15"/>
  <c r="R30" i="15"/>
  <c r="Q30" i="15"/>
  <c r="O30" i="15"/>
  <c r="N30" i="15"/>
  <c r="M30" i="15"/>
  <c r="J30" i="15"/>
  <c r="H30" i="15"/>
  <c r="F30" i="15"/>
  <c r="D30" i="15"/>
  <c r="C29" i="15"/>
  <c r="C28" i="15"/>
  <c r="C27" i="15"/>
  <c r="C25" i="15" s="1"/>
  <c r="C26" i="15"/>
  <c r="AU25" i="15"/>
  <c r="AS25" i="15"/>
  <c r="AR25" i="15"/>
  <c r="AQ25" i="15"/>
  <c r="AP25" i="15"/>
  <c r="AO25" i="15"/>
  <c r="AN25" i="15"/>
  <c r="AM25" i="15"/>
  <c r="AL25" i="15"/>
  <c r="W25" i="15"/>
  <c r="V25" i="15"/>
  <c r="U25" i="15"/>
  <c r="T25" i="15"/>
  <c r="S25" i="15"/>
  <c r="R25" i="15"/>
  <c r="Q25" i="15"/>
  <c r="O25" i="15"/>
  <c r="N25" i="15"/>
  <c r="M25" i="15"/>
  <c r="J25" i="15"/>
  <c r="H25" i="15"/>
  <c r="F25" i="15"/>
  <c r="D25" i="15"/>
  <c r="C24" i="15"/>
  <c r="C23" i="15"/>
  <c r="C22" i="15"/>
  <c r="C21" i="15"/>
  <c r="AU20" i="15"/>
  <c r="AS20" i="15"/>
  <c r="AR20" i="15"/>
  <c r="AQ20" i="15"/>
  <c r="AP20" i="15"/>
  <c r="AO20" i="15"/>
  <c r="AN20" i="15"/>
  <c r="AM20" i="15"/>
  <c r="AL20" i="15"/>
  <c r="W20" i="15"/>
  <c r="V20" i="15"/>
  <c r="U20" i="15"/>
  <c r="T20" i="15"/>
  <c r="S20" i="15"/>
  <c r="R20" i="15"/>
  <c r="Q20" i="15"/>
  <c r="O20" i="15"/>
  <c r="N20" i="15"/>
  <c r="M20" i="15"/>
  <c r="J20" i="15"/>
  <c r="H20" i="15"/>
  <c r="F20" i="15"/>
  <c r="D20" i="15"/>
  <c r="C20" i="15"/>
  <c r="C19" i="15"/>
  <c r="C18" i="15"/>
  <c r="C17" i="15"/>
  <c r="C16" i="15"/>
  <c r="AU15" i="15"/>
  <c r="AS15" i="15"/>
  <c r="AR15" i="15"/>
  <c r="AQ15" i="15"/>
  <c r="AP15" i="15"/>
  <c r="AO15" i="15"/>
  <c r="AN15" i="15"/>
  <c r="AM15" i="15"/>
  <c r="AL15" i="15"/>
  <c r="W15" i="15"/>
  <c r="V15" i="15"/>
  <c r="U15" i="15"/>
  <c r="T15" i="15"/>
  <c r="S15" i="15"/>
  <c r="R15" i="15"/>
  <c r="Q15" i="15"/>
  <c r="O15" i="15"/>
  <c r="N15" i="15"/>
  <c r="M15" i="15"/>
  <c r="J15" i="15"/>
  <c r="H15" i="15"/>
  <c r="F15" i="15"/>
  <c r="D15" i="15"/>
  <c r="C15" i="15"/>
  <c r="C14" i="15"/>
  <c r="C13" i="15"/>
  <c r="C12" i="15"/>
  <c r="C10" i="15" s="1"/>
  <c r="C11" i="15"/>
  <c r="AU10" i="15"/>
  <c r="AS10" i="15"/>
  <c r="AR10" i="15"/>
  <c r="AQ10" i="15"/>
  <c r="AP10" i="15"/>
  <c r="AO10" i="15"/>
  <c r="AN10" i="15"/>
  <c r="AM10" i="15"/>
  <c r="AL10" i="15"/>
  <c r="W10" i="15"/>
  <c r="V10" i="15"/>
  <c r="U10" i="15"/>
  <c r="T10" i="15"/>
  <c r="S10" i="15"/>
  <c r="R10" i="15"/>
  <c r="Q10" i="15"/>
  <c r="O10" i="15"/>
  <c r="N10" i="15"/>
  <c r="M10" i="15"/>
  <c r="J10" i="15"/>
  <c r="H10" i="15"/>
  <c r="F10" i="15"/>
  <c r="D10" i="15"/>
  <c r="C9" i="15"/>
  <c r="C8" i="15"/>
  <c r="C7" i="15"/>
  <c r="C6" i="15"/>
  <c r="AU5" i="15"/>
  <c r="AS5" i="15"/>
  <c r="AR5" i="15"/>
  <c r="AQ5" i="15"/>
  <c r="AP5" i="15"/>
  <c r="AO5" i="15"/>
  <c r="AN5" i="15"/>
  <c r="AM5" i="15"/>
  <c r="AL5" i="15"/>
  <c r="W5" i="15"/>
  <c r="V5" i="15"/>
  <c r="U5" i="15"/>
  <c r="T5" i="15"/>
  <c r="S5" i="15"/>
  <c r="R5" i="15"/>
  <c r="Q5" i="15"/>
  <c r="O5" i="15"/>
  <c r="N5" i="15"/>
  <c r="M5" i="15"/>
  <c r="J5" i="15"/>
  <c r="H5" i="15"/>
  <c r="F5" i="15"/>
  <c r="D5" i="15"/>
  <c r="C5" i="15"/>
  <c r="C92" i="15" l="1"/>
  <c r="C87" i="15"/>
  <c r="C52" i="15"/>
  <c r="C47" i="15"/>
  <c r="C97" i="15"/>
  <c r="F97" i="15"/>
  <c r="M59" i="14" l="1"/>
  <c r="L59" i="14"/>
  <c r="K59" i="14"/>
  <c r="G59" i="14"/>
  <c r="F59" i="14"/>
  <c r="E59" i="14"/>
  <c r="Q49" i="13" s="1"/>
  <c r="J58" i="14"/>
  <c r="D58" i="14"/>
  <c r="J57" i="14"/>
  <c r="D57" i="14"/>
  <c r="J56" i="14"/>
  <c r="D56" i="14"/>
  <c r="J55" i="14"/>
  <c r="D55" i="14"/>
  <c r="J54" i="14"/>
  <c r="D54" i="14"/>
  <c r="J53" i="14"/>
  <c r="D53" i="14"/>
  <c r="J52" i="14"/>
  <c r="D52" i="14"/>
  <c r="J51" i="14"/>
  <c r="D51" i="14"/>
  <c r="J50" i="14"/>
  <c r="D50" i="14"/>
  <c r="J49" i="14"/>
  <c r="D49" i="14"/>
  <c r="J48" i="14"/>
  <c r="D48" i="14"/>
  <c r="J47" i="14"/>
  <c r="D47" i="14"/>
  <c r="J46" i="14"/>
  <c r="D46" i="14"/>
  <c r="J45" i="14"/>
  <c r="D45" i="14"/>
  <c r="J44" i="14"/>
  <c r="D44" i="14"/>
  <c r="J43" i="14"/>
  <c r="D43" i="14"/>
  <c r="J42" i="14"/>
  <c r="D42" i="14"/>
  <c r="J41" i="14"/>
  <c r="D41" i="14"/>
  <c r="J40" i="14"/>
  <c r="D40" i="14"/>
  <c r="J39" i="14"/>
  <c r="D39" i="14"/>
  <c r="J38" i="14"/>
  <c r="D38" i="14"/>
  <c r="P37" i="14"/>
  <c r="J37" i="14"/>
  <c r="D37" i="14"/>
  <c r="P36" i="14"/>
  <c r="J36" i="14"/>
  <c r="D36" i="14"/>
  <c r="P35" i="14"/>
  <c r="J35" i="14"/>
  <c r="D35" i="14"/>
  <c r="P34" i="14"/>
  <c r="J34" i="14"/>
  <c r="D34" i="14"/>
  <c r="P33" i="14"/>
  <c r="J33" i="14"/>
  <c r="D33" i="14"/>
  <c r="P32" i="14"/>
  <c r="J32" i="14"/>
  <c r="D32" i="14"/>
  <c r="P31" i="14"/>
  <c r="J31" i="14"/>
  <c r="D31" i="14"/>
  <c r="P30" i="14"/>
  <c r="J30" i="14"/>
  <c r="D30" i="14"/>
  <c r="P29" i="14"/>
  <c r="J29" i="14"/>
  <c r="D29" i="14"/>
  <c r="P28" i="14"/>
  <c r="J28" i="14"/>
  <c r="D28" i="14"/>
  <c r="P27" i="14"/>
  <c r="J27" i="14"/>
  <c r="D27" i="14"/>
  <c r="P26" i="14"/>
  <c r="J26" i="14"/>
  <c r="D26" i="14"/>
  <c r="P25" i="14"/>
  <c r="J25" i="14"/>
  <c r="D25" i="14"/>
  <c r="P24" i="14"/>
  <c r="J24" i="14"/>
  <c r="D24" i="14"/>
  <c r="P23" i="14"/>
  <c r="J23" i="14"/>
  <c r="J21" i="14" s="1"/>
  <c r="D23" i="14"/>
  <c r="P22" i="14"/>
  <c r="J22" i="14"/>
  <c r="D22" i="14"/>
  <c r="P21" i="14"/>
  <c r="M21" i="14"/>
  <c r="L21" i="14"/>
  <c r="K21" i="14"/>
  <c r="D21" i="14"/>
  <c r="P20" i="14"/>
  <c r="J20" i="14"/>
  <c r="D20" i="14"/>
  <c r="P19" i="14"/>
  <c r="J19" i="14"/>
  <c r="D19" i="14"/>
  <c r="P18" i="14"/>
  <c r="J18" i="14"/>
  <c r="D18" i="14"/>
  <c r="P17" i="14"/>
  <c r="J17" i="14"/>
  <c r="D17" i="14"/>
  <c r="P16" i="14"/>
  <c r="J16" i="14"/>
  <c r="D16" i="14"/>
  <c r="P15" i="14"/>
  <c r="J15" i="14"/>
  <c r="D15" i="14"/>
  <c r="P14" i="14"/>
  <c r="J14" i="14"/>
  <c r="D14" i="14"/>
  <c r="P13" i="14"/>
  <c r="J13" i="14"/>
  <c r="D13" i="14"/>
  <c r="P12" i="14"/>
  <c r="J12" i="14"/>
  <c r="D12" i="14"/>
  <c r="P11" i="14"/>
  <c r="J11" i="14"/>
  <c r="D11" i="14"/>
  <c r="P10" i="14"/>
  <c r="J10" i="14"/>
  <c r="D10" i="14"/>
  <c r="P9" i="14"/>
  <c r="J9" i="14"/>
  <c r="D9" i="14"/>
  <c r="P8" i="14"/>
  <c r="J8" i="14"/>
  <c r="D8" i="14"/>
  <c r="P7" i="14"/>
  <c r="J7" i="14"/>
  <c r="D7" i="14"/>
  <c r="P6" i="14"/>
  <c r="J6" i="14"/>
  <c r="J59" i="14" s="1"/>
  <c r="D6" i="14"/>
  <c r="D59" i="14" s="1"/>
  <c r="P49" i="13" s="1"/>
  <c r="B3" i="14"/>
  <c r="S59" i="13"/>
  <c r="R59" i="13"/>
  <c r="Q59" i="13"/>
  <c r="M59" i="13"/>
  <c r="L59" i="13"/>
  <c r="K59" i="13"/>
  <c r="G59" i="13"/>
  <c r="S16" i="12" s="1"/>
  <c r="F59" i="13"/>
  <c r="E59" i="13"/>
  <c r="P58" i="13"/>
  <c r="J58" i="13"/>
  <c r="D58" i="13"/>
  <c r="P57" i="13"/>
  <c r="J57" i="13"/>
  <c r="D57" i="13"/>
  <c r="P56" i="13"/>
  <c r="J56" i="13"/>
  <c r="D56" i="13"/>
  <c r="P55" i="13"/>
  <c r="J55" i="13"/>
  <c r="D55" i="13"/>
  <c r="P54" i="13"/>
  <c r="J54" i="13"/>
  <c r="D54" i="13"/>
  <c r="P53" i="13"/>
  <c r="J53" i="13"/>
  <c r="D53" i="13"/>
  <c r="P52" i="13"/>
  <c r="J52" i="13"/>
  <c r="D52" i="13"/>
  <c r="P51" i="13"/>
  <c r="J51" i="13"/>
  <c r="D51" i="13"/>
  <c r="D59" i="13" s="1"/>
  <c r="P16" i="12" s="1"/>
  <c r="P50" i="13"/>
  <c r="J50" i="13"/>
  <c r="D50" i="13"/>
  <c r="S49" i="13"/>
  <c r="R49" i="13"/>
  <c r="R38" i="14" s="1"/>
  <c r="J49" i="13"/>
  <c r="D49" i="13"/>
  <c r="P48" i="13"/>
  <c r="J48" i="13"/>
  <c r="D48" i="13"/>
  <c r="P47" i="13"/>
  <c r="J47" i="13"/>
  <c r="D47" i="13"/>
  <c r="P46" i="13"/>
  <c r="J46" i="13"/>
  <c r="D46" i="13"/>
  <c r="P45" i="13"/>
  <c r="J45" i="13"/>
  <c r="D45" i="13"/>
  <c r="P44" i="13"/>
  <c r="J44" i="13"/>
  <c r="D44" i="13"/>
  <c r="P43" i="13"/>
  <c r="J43" i="13"/>
  <c r="D43" i="13"/>
  <c r="P42" i="13"/>
  <c r="J42" i="13"/>
  <c r="D42" i="13"/>
  <c r="P41" i="13"/>
  <c r="J41" i="13"/>
  <c r="D41" i="13"/>
  <c r="P40" i="13"/>
  <c r="J40" i="13"/>
  <c r="D40" i="13"/>
  <c r="P39" i="13"/>
  <c r="J39" i="13"/>
  <c r="D39" i="13"/>
  <c r="P38" i="13"/>
  <c r="J38" i="13"/>
  <c r="D38" i="13"/>
  <c r="P37" i="13"/>
  <c r="J37" i="13"/>
  <c r="D37" i="13"/>
  <c r="P36" i="13"/>
  <c r="J36" i="13"/>
  <c r="D36" i="13"/>
  <c r="P35" i="13"/>
  <c r="J35" i="13"/>
  <c r="D35" i="13"/>
  <c r="P34" i="13"/>
  <c r="J34" i="13"/>
  <c r="D34" i="13"/>
  <c r="P33" i="13"/>
  <c r="J33" i="13"/>
  <c r="D33" i="13"/>
  <c r="P32" i="13"/>
  <c r="J32" i="13"/>
  <c r="D32" i="13"/>
  <c r="P31" i="13"/>
  <c r="J31" i="13"/>
  <c r="D31" i="13"/>
  <c r="P30" i="13"/>
  <c r="J30" i="13"/>
  <c r="D30" i="13"/>
  <c r="P29" i="13"/>
  <c r="J29" i="13"/>
  <c r="D29" i="13"/>
  <c r="P28" i="13"/>
  <c r="J28" i="13"/>
  <c r="D28" i="13"/>
  <c r="P27" i="13"/>
  <c r="J27" i="13"/>
  <c r="D27" i="13"/>
  <c r="P26" i="13"/>
  <c r="J26" i="13"/>
  <c r="D26" i="13"/>
  <c r="P25" i="13"/>
  <c r="J25" i="13"/>
  <c r="D25" i="13"/>
  <c r="P24" i="13"/>
  <c r="J24" i="13"/>
  <c r="D24" i="13"/>
  <c r="P23" i="13"/>
  <c r="J23" i="13"/>
  <c r="D23" i="13"/>
  <c r="P22" i="13"/>
  <c r="J22" i="13"/>
  <c r="D22" i="13"/>
  <c r="P21" i="13"/>
  <c r="J21" i="13"/>
  <c r="D21" i="13"/>
  <c r="P20" i="13"/>
  <c r="J20" i="13"/>
  <c r="D20" i="13"/>
  <c r="P19" i="13"/>
  <c r="J19" i="13"/>
  <c r="D19" i="13"/>
  <c r="P18" i="13"/>
  <c r="J18" i="13"/>
  <c r="D18" i="13"/>
  <c r="P17" i="13"/>
  <c r="J17" i="13"/>
  <c r="D17" i="13"/>
  <c r="P16" i="13"/>
  <c r="J16" i="13"/>
  <c r="D16" i="13"/>
  <c r="P15" i="13"/>
  <c r="J15" i="13"/>
  <c r="D15" i="13"/>
  <c r="P14" i="13"/>
  <c r="J14" i="13"/>
  <c r="D14" i="13"/>
  <c r="P13" i="13"/>
  <c r="J13" i="13"/>
  <c r="D13" i="13"/>
  <c r="P12" i="13"/>
  <c r="J12" i="13"/>
  <c r="D12" i="13"/>
  <c r="P11" i="13"/>
  <c r="J11" i="13"/>
  <c r="D11" i="13"/>
  <c r="P10" i="13"/>
  <c r="J10" i="13"/>
  <c r="D10" i="13"/>
  <c r="P9" i="13"/>
  <c r="J9" i="13"/>
  <c r="D9" i="13"/>
  <c r="P8" i="13"/>
  <c r="J8" i="13"/>
  <c r="D8" i="13"/>
  <c r="P7" i="13"/>
  <c r="J7" i="13"/>
  <c r="D7" i="13"/>
  <c r="P6" i="13"/>
  <c r="P59" i="13" s="1"/>
  <c r="J6" i="13"/>
  <c r="J59" i="13" s="1"/>
  <c r="D6" i="13"/>
  <c r="B3" i="13"/>
  <c r="P58" i="12"/>
  <c r="J58" i="12"/>
  <c r="D58" i="12"/>
  <c r="P57" i="12"/>
  <c r="J57" i="12"/>
  <c r="D57" i="12"/>
  <c r="P56" i="12"/>
  <c r="J56" i="12"/>
  <c r="D56" i="12"/>
  <c r="P55" i="12"/>
  <c r="J55" i="12"/>
  <c r="D55" i="12"/>
  <c r="P54" i="12"/>
  <c r="J54" i="12"/>
  <c r="D54" i="12"/>
  <c r="P53" i="12"/>
  <c r="J53" i="12"/>
  <c r="D53" i="12"/>
  <c r="P52" i="12"/>
  <c r="J52" i="12"/>
  <c r="D52" i="12"/>
  <c r="P51" i="12"/>
  <c r="J51" i="12"/>
  <c r="D51" i="12"/>
  <c r="P50" i="12"/>
  <c r="J50" i="12"/>
  <c r="D50" i="12"/>
  <c r="P49" i="12"/>
  <c r="J49" i="12"/>
  <c r="D49" i="12"/>
  <c r="P48" i="12"/>
  <c r="J48" i="12"/>
  <c r="D48" i="12"/>
  <c r="D6" i="12" s="1"/>
  <c r="P38" i="14" s="1"/>
  <c r="P47" i="12"/>
  <c r="J47" i="12"/>
  <c r="D47" i="12"/>
  <c r="P46" i="12"/>
  <c r="J46" i="12"/>
  <c r="D46" i="12"/>
  <c r="P45" i="12"/>
  <c r="J45" i="12"/>
  <c r="D45" i="12"/>
  <c r="P44" i="12"/>
  <c r="J44" i="12"/>
  <c r="D44" i="12"/>
  <c r="P43" i="12"/>
  <c r="J43" i="12"/>
  <c r="D43" i="12"/>
  <c r="P42" i="12"/>
  <c r="J42" i="12"/>
  <c r="D42" i="12"/>
  <c r="P41" i="12"/>
  <c r="J41" i="12"/>
  <c r="D41" i="12"/>
  <c r="P40" i="12"/>
  <c r="J40" i="12"/>
  <c r="D40" i="12"/>
  <c r="P39" i="12"/>
  <c r="J39" i="12"/>
  <c r="D39" i="12"/>
  <c r="P38" i="12"/>
  <c r="J38" i="12"/>
  <c r="D38" i="12"/>
  <c r="P37" i="12"/>
  <c r="J37" i="12"/>
  <c r="D37" i="12"/>
  <c r="P36" i="12"/>
  <c r="J36" i="12"/>
  <c r="D36" i="12"/>
  <c r="P35" i="12"/>
  <c r="J35" i="12"/>
  <c r="D35" i="12"/>
  <c r="P34" i="12"/>
  <c r="J34" i="12"/>
  <c r="D34" i="12"/>
  <c r="P33" i="12"/>
  <c r="J33" i="12"/>
  <c r="D33" i="12"/>
  <c r="P32" i="12"/>
  <c r="J32" i="12"/>
  <c r="D32" i="12"/>
  <c r="P31" i="12"/>
  <c r="J31" i="12"/>
  <c r="D31" i="12"/>
  <c r="P30" i="12"/>
  <c r="J30" i="12"/>
  <c r="D30" i="12"/>
  <c r="P29" i="12"/>
  <c r="J29" i="12"/>
  <c r="D29" i="12"/>
  <c r="P28" i="12"/>
  <c r="J28" i="12"/>
  <c r="D28" i="12"/>
  <c r="P27" i="12"/>
  <c r="J27" i="12"/>
  <c r="D27" i="12"/>
  <c r="P26" i="12"/>
  <c r="J26" i="12"/>
  <c r="D26" i="12"/>
  <c r="P25" i="12"/>
  <c r="J25" i="12"/>
  <c r="D25" i="12"/>
  <c r="P24" i="12"/>
  <c r="J24" i="12"/>
  <c r="D24" i="12"/>
  <c r="P23" i="12"/>
  <c r="J23" i="12"/>
  <c r="D23" i="12"/>
  <c r="P22" i="12"/>
  <c r="J22" i="12"/>
  <c r="D22" i="12"/>
  <c r="P21" i="12"/>
  <c r="J21" i="12"/>
  <c r="D21" i="12"/>
  <c r="P20" i="12"/>
  <c r="J20" i="12"/>
  <c r="D20" i="12"/>
  <c r="P19" i="12"/>
  <c r="J19" i="12"/>
  <c r="D19" i="12"/>
  <c r="P18" i="12"/>
  <c r="J18" i="12"/>
  <c r="D18" i="12"/>
  <c r="P17" i="12"/>
  <c r="J17" i="12"/>
  <c r="D17" i="12"/>
  <c r="R16" i="12"/>
  <c r="Q16" i="12"/>
  <c r="Q38" i="14" s="1"/>
  <c r="J16" i="12"/>
  <c r="D16" i="12"/>
  <c r="P15" i="12"/>
  <c r="J15" i="12"/>
  <c r="D15" i="12"/>
  <c r="P14" i="12"/>
  <c r="J14" i="12"/>
  <c r="D14" i="12"/>
  <c r="P13" i="12"/>
  <c r="J13" i="12"/>
  <c r="D13" i="12"/>
  <c r="P12" i="12"/>
  <c r="J12" i="12"/>
  <c r="D12" i="12"/>
  <c r="P11" i="12"/>
  <c r="J11" i="12"/>
  <c r="D11" i="12"/>
  <c r="P10" i="12"/>
  <c r="J10" i="12"/>
  <c r="D10" i="12"/>
  <c r="P9" i="12"/>
  <c r="J9" i="12"/>
  <c r="D9" i="12"/>
  <c r="P8" i="12"/>
  <c r="J8" i="12"/>
  <c r="D8" i="12"/>
  <c r="P7" i="12"/>
  <c r="J7" i="12"/>
  <c r="D7" i="12"/>
  <c r="P6" i="12"/>
  <c r="J6" i="12"/>
  <c r="G6" i="12"/>
  <c r="F6" i="12"/>
  <c r="E6" i="12"/>
  <c r="S38" i="14" l="1"/>
  <c r="H173" i="11" l="1"/>
  <c r="G173" i="11"/>
  <c r="F173" i="11"/>
  <c r="E173" i="11"/>
  <c r="H168" i="11"/>
  <c r="G168" i="11"/>
  <c r="F168" i="11"/>
  <c r="E168" i="11"/>
  <c r="H158" i="11"/>
  <c r="G158" i="11"/>
  <c r="F158" i="11"/>
  <c r="E158" i="11"/>
  <c r="H153" i="11"/>
  <c r="G153" i="11"/>
  <c r="F153" i="11"/>
  <c r="E153" i="11"/>
  <c r="H148" i="11"/>
  <c r="G148" i="11"/>
  <c r="F148" i="11"/>
  <c r="E148" i="11"/>
  <c r="H143" i="11"/>
  <c r="G143" i="11"/>
  <c r="F143" i="11"/>
  <c r="E143" i="11"/>
  <c r="H138" i="11"/>
  <c r="G138" i="11"/>
  <c r="F138" i="11"/>
  <c r="E138" i="11"/>
  <c r="H133" i="11"/>
  <c r="G133" i="11"/>
  <c r="F133" i="11"/>
  <c r="E133" i="11"/>
  <c r="H128" i="11"/>
  <c r="G128" i="11"/>
  <c r="F128" i="11"/>
  <c r="E128" i="11"/>
  <c r="H123" i="11"/>
  <c r="G123" i="11"/>
  <c r="F123" i="11"/>
  <c r="E123" i="11"/>
  <c r="G115" i="11"/>
  <c r="G114" i="11"/>
  <c r="G113" i="11"/>
  <c r="G112" i="11"/>
  <c r="G111" i="11" s="1"/>
  <c r="H111" i="11"/>
  <c r="F111" i="11"/>
  <c r="E111" i="11"/>
  <c r="H106" i="11"/>
  <c r="G106" i="11"/>
  <c r="F106" i="11"/>
  <c r="E106" i="11"/>
  <c r="G105" i="11"/>
  <c r="G104" i="11"/>
  <c r="G103" i="11"/>
  <c r="G102" i="11"/>
  <c r="G101" i="11" s="1"/>
  <c r="H101" i="11"/>
  <c r="F101" i="11"/>
  <c r="E101" i="11"/>
  <c r="G100" i="11"/>
  <c r="G99" i="11"/>
  <c r="G98" i="11"/>
  <c r="G97" i="11"/>
  <c r="G96" i="11" s="1"/>
  <c r="H96" i="11"/>
  <c r="F96" i="11"/>
  <c r="E96" i="11"/>
  <c r="G95" i="11"/>
  <c r="G94" i="11"/>
  <c r="G93" i="11"/>
  <c r="G92" i="11"/>
  <c r="G91" i="11" s="1"/>
  <c r="H91" i="11"/>
  <c r="F91" i="11"/>
  <c r="E91" i="11"/>
  <c r="G90" i="11"/>
  <c r="G89" i="11"/>
  <c r="G88" i="11"/>
  <c r="G87" i="11"/>
  <c r="G86" i="11" s="1"/>
  <c r="H86" i="11"/>
  <c r="F86" i="11"/>
  <c r="E86" i="11"/>
  <c r="G85" i="11"/>
  <c r="G84" i="11"/>
  <c r="G83" i="11"/>
  <c r="G82" i="11"/>
  <c r="G81" i="11" s="1"/>
  <c r="H81" i="11"/>
  <c r="F81" i="11"/>
  <c r="E81" i="11"/>
  <c r="G80" i="11"/>
  <c r="G79" i="11"/>
  <c r="G78" i="11"/>
  <c r="G77" i="11"/>
  <c r="G76" i="11" s="1"/>
  <c r="H76" i="11"/>
  <c r="F76" i="11"/>
  <c r="E76" i="11"/>
  <c r="G75" i="11"/>
  <c r="G74" i="11"/>
  <c r="G73" i="11"/>
  <c r="G72" i="11"/>
  <c r="G71" i="11" s="1"/>
  <c r="H71" i="11"/>
  <c r="F71" i="11"/>
  <c r="E71" i="11"/>
  <c r="G70" i="11"/>
  <c r="G69" i="11"/>
  <c r="G68" i="11"/>
  <c r="G67" i="11"/>
  <c r="G66" i="11" s="1"/>
  <c r="H66" i="11"/>
  <c r="F66" i="11"/>
  <c r="E66" i="11"/>
  <c r="G65" i="11"/>
  <c r="G64" i="11"/>
  <c r="G63" i="11"/>
  <c r="G62" i="11"/>
  <c r="G61" i="11" s="1"/>
  <c r="H61" i="11"/>
  <c r="F61" i="11"/>
  <c r="E61" i="11"/>
  <c r="H56" i="11"/>
  <c r="G56" i="11"/>
  <c r="F56" i="11"/>
  <c r="E56" i="11"/>
  <c r="H51" i="11"/>
  <c r="G51" i="11"/>
  <c r="F51" i="11"/>
  <c r="E51" i="11"/>
  <c r="H46" i="11"/>
  <c r="G46" i="11"/>
  <c r="F46" i="11"/>
  <c r="E46" i="11"/>
  <c r="H41" i="11"/>
  <c r="G41" i="11"/>
  <c r="F41" i="11"/>
  <c r="E41" i="11"/>
  <c r="H36" i="11"/>
  <c r="G36" i="11"/>
  <c r="F36" i="11"/>
  <c r="E36" i="11"/>
  <c r="H31" i="11"/>
  <c r="G31" i="11"/>
  <c r="F31" i="11"/>
  <c r="E31" i="11"/>
  <c r="H26" i="11"/>
  <c r="G26" i="11"/>
  <c r="F26" i="11"/>
  <c r="E26" i="11"/>
  <c r="H21" i="11"/>
  <c r="G21" i="11"/>
  <c r="F21" i="11"/>
  <c r="E21" i="11"/>
  <c r="H16" i="11"/>
  <c r="G16" i="11"/>
  <c r="F16" i="11"/>
  <c r="E16" i="11"/>
  <c r="H11" i="11"/>
  <c r="G11" i="11"/>
  <c r="F11" i="11"/>
  <c r="E11" i="11"/>
  <c r="H6" i="11"/>
  <c r="G6" i="11"/>
  <c r="F6" i="11"/>
  <c r="E6" i="11"/>
  <c r="O45" i="10" l="1"/>
  <c r="N45" i="10"/>
  <c r="M45" i="10"/>
  <c r="O44" i="10"/>
  <c r="N44" i="10"/>
  <c r="M44" i="10"/>
  <c r="O43" i="10"/>
  <c r="N43" i="10"/>
  <c r="M43" i="10"/>
  <c r="O42" i="10"/>
  <c r="N42" i="10"/>
  <c r="M42" i="10"/>
  <c r="O41" i="10"/>
  <c r="N41" i="10"/>
  <c r="M41" i="10"/>
  <c r="H47" i="9" l="1"/>
  <c r="H46" i="9"/>
  <c r="G46" i="9"/>
  <c r="H50" i="9"/>
  <c r="G50" i="9"/>
  <c r="F50" i="9"/>
  <c r="H49" i="9"/>
  <c r="G49" i="9"/>
  <c r="F49" i="9"/>
  <c r="H48" i="9"/>
  <c r="G48" i="9"/>
  <c r="F48" i="9"/>
  <c r="G47" i="9"/>
  <c r="F47" i="9"/>
  <c r="E46" i="9"/>
  <c r="D46" i="9"/>
  <c r="C46" i="9"/>
  <c r="H45" i="9"/>
  <c r="G45" i="9"/>
  <c r="F45" i="9"/>
  <c r="H44" i="9"/>
  <c r="G44" i="9"/>
  <c r="F44" i="9"/>
  <c r="H43" i="9"/>
  <c r="G43" i="9"/>
  <c r="F43" i="9"/>
  <c r="H42" i="9"/>
  <c r="G42" i="9"/>
  <c r="F42" i="9"/>
  <c r="E41" i="9"/>
  <c r="D41" i="9"/>
  <c r="C41" i="9"/>
  <c r="F41" i="9" s="1"/>
  <c r="H40" i="9"/>
  <c r="G40" i="9"/>
  <c r="F40" i="9"/>
  <c r="H39" i="9"/>
  <c r="G39" i="9"/>
  <c r="F39" i="9"/>
  <c r="H38" i="9"/>
  <c r="G38" i="9"/>
  <c r="F38" i="9"/>
  <c r="H37" i="9"/>
  <c r="G37" i="9"/>
  <c r="F37" i="9"/>
  <c r="E36" i="9"/>
  <c r="D36" i="9"/>
  <c r="C36" i="9"/>
  <c r="H36" i="9" s="1"/>
  <c r="F35" i="9"/>
  <c r="F34" i="9"/>
  <c r="F33" i="9"/>
  <c r="F32" i="9"/>
  <c r="E31" i="9"/>
  <c r="D31" i="9"/>
  <c r="C31" i="9"/>
  <c r="F31" i="9" s="1"/>
  <c r="F30" i="9"/>
  <c r="F29" i="9"/>
  <c r="F28" i="9"/>
  <c r="F27" i="9"/>
  <c r="E26" i="9"/>
  <c r="D26" i="9"/>
  <c r="C26" i="9"/>
  <c r="F25" i="9"/>
  <c r="F24" i="9"/>
  <c r="F23" i="9"/>
  <c r="F22" i="9"/>
  <c r="E21" i="9"/>
  <c r="D21" i="9"/>
  <c r="C21" i="9"/>
  <c r="F20" i="9"/>
  <c r="F19" i="9"/>
  <c r="F18" i="9"/>
  <c r="F17" i="9"/>
  <c r="E16" i="9"/>
  <c r="D16" i="9"/>
  <c r="C16" i="9"/>
  <c r="F15" i="9"/>
  <c r="F14" i="9"/>
  <c r="F13" i="9"/>
  <c r="F12" i="9"/>
  <c r="E11" i="9"/>
  <c r="D11" i="9"/>
  <c r="C11" i="9"/>
  <c r="F11" i="9" s="1"/>
  <c r="E6" i="9"/>
  <c r="D6" i="9"/>
  <c r="C6" i="9"/>
  <c r="G65" i="8"/>
  <c r="F65" i="8"/>
  <c r="G64" i="8"/>
  <c r="F64" i="8"/>
  <c r="G63" i="8"/>
  <c r="F63" i="8"/>
  <c r="G62" i="8"/>
  <c r="F62" i="8"/>
  <c r="E61" i="8"/>
  <c r="D61" i="8"/>
  <c r="C61" i="8"/>
  <c r="G61" i="8" s="1"/>
  <c r="G60" i="8"/>
  <c r="F60" i="8"/>
  <c r="G59" i="8"/>
  <c r="F59" i="8"/>
  <c r="G58" i="8"/>
  <c r="F58" i="8"/>
  <c r="G57" i="8"/>
  <c r="F57" i="8"/>
  <c r="E56" i="8"/>
  <c r="D56" i="8"/>
  <c r="C56" i="8"/>
  <c r="G55" i="8"/>
  <c r="F55" i="8"/>
  <c r="G54" i="8"/>
  <c r="F54" i="8"/>
  <c r="G53" i="8"/>
  <c r="F53" i="8"/>
  <c r="G52" i="8"/>
  <c r="F52" i="8"/>
  <c r="E51" i="8"/>
  <c r="D51" i="8"/>
  <c r="C51" i="8"/>
  <c r="F51" i="8" s="1"/>
  <c r="G50" i="8"/>
  <c r="F50" i="8"/>
  <c r="G49" i="8"/>
  <c r="F49" i="8"/>
  <c r="G48" i="8"/>
  <c r="F48" i="8"/>
  <c r="G47" i="8"/>
  <c r="F47" i="8"/>
  <c r="E46" i="8"/>
  <c r="D46" i="8"/>
  <c r="C46" i="8"/>
  <c r="G45" i="8"/>
  <c r="F45" i="8"/>
  <c r="G44" i="8"/>
  <c r="F44" i="8"/>
  <c r="G43" i="8"/>
  <c r="F43" i="8"/>
  <c r="G42" i="8"/>
  <c r="F42" i="8"/>
  <c r="E41" i="8"/>
  <c r="D41" i="8"/>
  <c r="C41" i="8"/>
  <c r="F46" i="8" s="1"/>
  <c r="G40" i="8"/>
  <c r="F40" i="8"/>
  <c r="G39" i="8"/>
  <c r="F39" i="8"/>
  <c r="G38" i="8"/>
  <c r="F38" i="8"/>
  <c r="G37" i="8"/>
  <c r="F37" i="8"/>
  <c r="E36" i="8"/>
  <c r="D36" i="8"/>
  <c r="C36" i="8"/>
  <c r="G36" i="8" s="1"/>
  <c r="G35" i="8"/>
  <c r="F35" i="8"/>
  <c r="G34" i="8"/>
  <c r="F34" i="8"/>
  <c r="G33" i="8"/>
  <c r="F33" i="8"/>
  <c r="G32" i="8"/>
  <c r="F32" i="8"/>
  <c r="E31" i="8"/>
  <c r="D31" i="8"/>
  <c r="C31" i="8"/>
  <c r="F31" i="8" s="1"/>
  <c r="G30" i="8"/>
  <c r="F30" i="8"/>
  <c r="G29" i="8"/>
  <c r="F29" i="8"/>
  <c r="G28" i="8"/>
  <c r="F28" i="8"/>
  <c r="G27" i="8"/>
  <c r="F27" i="8"/>
  <c r="E26" i="8"/>
  <c r="D26" i="8"/>
  <c r="C26" i="8"/>
  <c r="G26" i="8" s="1"/>
  <c r="G25" i="8"/>
  <c r="F25" i="8"/>
  <c r="G24" i="8"/>
  <c r="F24" i="8"/>
  <c r="G23" i="8"/>
  <c r="F23" i="8"/>
  <c r="G22" i="8"/>
  <c r="F22" i="8"/>
  <c r="E21" i="8"/>
  <c r="D21" i="8"/>
  <c r="C21" i="8"/>
  <c r="G20" i="8"/>
  <c r="F20" i="8"/>
  <c r="G19" i="8"/>
  <c r="F19" i="8"/>
  <c r="G18" i="8"/>
  <c r="F18" i="8"/>
  <c r="G17" i="8"/>
  <c r="F17" i="8"/>
  <c r="E16" i="8"/>
  <c r="D16" i="8"/>
  <c r="C16" i="8"/>
  <c r="G16" i="8" s="1"/>
  <c r="G15" i="8"/>
  <c r="G13" i="8"/>
  <c r="E11" i="8"/>
  <c r="D11" i="8"/>
  <c r="C11" i="8"/>
  <c r="C10" i="8"/>
  <c r="F15" i="8" s="1"/>
  <c r="C9" i="8"/>
  <c r="G14" i="8" s="1"/>
  <c r="C8" i="8"/>
  <c r="F13" i="8" s="1"/>
  <c r="C7" i="8"/>
  <c r="G12" i="8" s="1"/>
  <c r="E6" i="8"/>
  <c r="D6" i="8"/>
  <c r="F16" i="9" l="1"/>
  <c r="F26" i="9"/>
  <c r="G56" i="8"/>
  <c r="G46" i="8"/>
  <c r="F26" i="8"/>
  <c r="F21" i="9"/>
  <c r="G31" i="8"/>
  <c r="F36" i="8"/>
  <c r="C6" i="8"/>
  <c r="F11" i="8" s="1"/>
  <c r="F12" i="8"/>
  <c r="F14" i="8"/>
  <c r="F21" i="8"/>
  <c r="F41" i="8"/>
  <c r="F61" i="8"/>
  <c r="F36" i="9"/>
  <c r="H41" i="9"/>
  <c r="F46" i="9"/>
  <c r="G21" i="8"/>
  <c r="G41" i="8"/>
  <c r="G36" i="9"/>
  <c r="F16" i="8"/>
  <c r="G51" i="8"/>
  <c r="F56" i="8"/>
  <c r="G41" i="9"/>
  <c r="G11" i="8" l="1"/>
</calcChain>
</file>

<file path=xl/sharedStrings.xml><?xml version="1.0" encoding="utf-8"?>
<sst xmlns="http://schemas.openxmlformats.org/spreadsheetml/2006/main" count="2320" uniqueCount="926">
  <si>
    <t>増加率</t>
    <rPh sb="0" eb="2">
      <t>ゾウカ</t>
    </rPh>
    <rPh sb="2" eb="3">
      <t>リツ</t>
    </rPh>
    <phoneticPr fontId="3"/>
  </si>
  <si>
    <t>増加数</t>
    <rPh sb="0" eb="2">
      <t>ゾウカ</t>
    </rPh>
    <rPh sb="2" eb="3">
      <t>スウ</t>
    </rPh>
    <phoneticPr fontId="3"/>
  </si>
  <si>
    <t>指数</t>
    <rPh sb="0" eb="2">
      <t>シスウ</t>
    </rPh>
    <phoneticPr fontId="3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</si>
  <si>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</si>
  <si>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</si>
  <si>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</si>
  <si>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調査年</t>
    <rPh sb="0" eb="2">
      <t>チョウサ</t>
    </rPh>
    <rPh sb="2" eb="3">
      <t>ネン</t>
    </rPh>
    <phoneticPr fontId="4"/>
  </si>
  <si>
    <t>B-1．国勢調査人口の推移</t>
  </si>
  <si>
    <t>三国町</t>
    <rPh sb="0" eb="3">
      <t>ミクニチョウ</t>
    </rPh>
    <phoneticPr fontId="4"/>
  </si>
  <si>
    <t>丸岡町</t>
    <rPh sb="0" eb="3">
      <t>マルオカチョウ</t>
    </rPh>
    <phoneticPr fontId="4"/>
  </si>
  <si>
    <t>春江町</t>
    <rPh sb="0" eb="3">
      <t>ハルエチョウ</t>
    </rPh>
    <phoneticPr fontId="4"/>
  </si>
  <si>
    <t>坂井町</t>
    <rPh sb="0" eb="2">
      <t>サカイ</t>
    </rPh>
    <rPh sb="2" eb="3">
      <t>チョウ</t>
    </rPh>
    <phoneticPr fontId="4"/>
  </si>
  <si>
    <t>-</t>
    <phoneticPr fontId="4"/>
  </si>
  <si>
    <t>大正14年</t>
    <rPh sb="0" eb="2">
      <t>タイショウ</t>
    </rPh>
    <rPh sb="4" eb="5">
      <t>ネン</t>
    </rPh>
    <phoneticPr fontId="4"/>
  </si>
  <si>
    <t>昭和 5年</t>
    <rPh sb="0" eb="2">
      <t>ショウワ</t>
    </rPh>
    <rPh sb="4" eb="5">
      <t>ネン</t>
    </rPh>
    <phoneticPr fontId="3"/>
  </si>
  <si>
    <t>昭和10年</t>
    <rPh sb="0" eb="2">
      <t>ショウワ</t>
    </rPh>
    <rPh sb="4" eb="5">
      <t>ネン</t>
    </rPh>
    <phoneticPr fontId="3"/>
  </si>
  <si>
    <t>昭和15年</t>
    <rPh sb="0" eb="2">
      <t>ショウワ</t>
    </rPh>
    <rPh sb="4" eb="5">
      <t>ネン</t>
    </rPh>
    <phoneticPr fontId="3"/>
  </si>
  <si>
    <t>昭和22年</t>
    <rPh sb="0" eb="2">
      <t>ショウワ</t>
    </rPh>
    <rPh sb="4" eb="5">
      <t>ネン</t>
    </rPh>
    <phoneticPr fontId="3"/>
  </si>
  <si>
    <t>昭和25年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</si>
  <si>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</si>
  <si>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</si>
  <si>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</si>
  <si>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</si>
  <si>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</si>
  <si>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</si>
  <si>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</si>
  <si>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 2年</t>
    <rPh sb="0" eb="2">
      <t>ヘイセイ</t>
    </rPh>
    <rPh sb="4" eb="5">
      <t>ネン</t>
    </rPh>
    <phoneticPr fontId="3"/>
  </si>
  <si>
    <t>平成 7年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</si>
  <si>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</si>
  <si>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</si>
  <si>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大正 9年</t>
    <rPh sb="0" eb="2">
      <t>タイショウ</t>
    </rPh>
    <rPh sb="4" eb="5">
      <t>ネン</t>
    </rPh>
    <phoneticPr fontId="4"/>
  </si>
  <si>
    <t>（人）</t>
    <rPh sb="1" eb="2">
      <t>ヒト</t>
    </rPh>
    <phoneticPr fontId="3"/>
  </si>
  <si>
    <t>（％）</t>
    <phoneticPr fontId="3"/>
  </si>
  <si>
    <t>※指数：平成12年を100とした場合の割合</t>
    <rPh sb="1" eb="3">
      <t>シスウ</t>
    </rPh>
    <rPh sb="4" eb="6">
      <t>ヘイセイ</t>
    </rPh>
    <rPh sb="8" eb="9">
      <t>ネン</t>
    </rPh>
    <rPh sb="16" eb="18">
      <t>バアイ</t>
    </rPh>
    <rPh sb="19" eb="21">
      <t>ワリアイ</t>
    </rPh>
    <phoneticPr fontId="4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</si>
  <si>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</si>
  <si>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</si>
  <si>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三国町</t>
    <rPh sb="0" eb="3">
      <t>ミクニチョウ</t>
    </rPh>
    <phoneticPr fontId="3"/>
  </si>
  <si>
    <t>資料：総務省統計局　「国勢調査」</t>
    <phoneticPr fontId="3"/>
  </si>
  <si>
    <t>B-1．国勢調査人口の推移</t>
    <phoneticPr fontId="3"/>
  </si>
  <si>
    <t>令和2年</t>
    <rPh sb="0" eb="2">
      <t>レイワ</t>
    </rPh>
    <rPh sb="3" eb="4">
      <t>ネン</t>
    </rPh>
    <phoneticPr fontId="3"/>
  </si>
  <si>
    <t>各年10月1日現在</t>
    <rPh sb="0" eb="2">
      <t>カクネン</t>
    </rPh>
    <rPh sb="4" eb="5">
      <t>ガツ</t>
    </rPh>
    <rPh sb="6" eb="7">
      <t>ニチ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</si>
  <si>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4"/>
  </si>
  <si>
    <t>B-2．年齢別・男女別人口</t>
    <rPh sb="4" eb="6">
      <t>ネンレイ</t>
    </rPh>
    <rPh sb="6" eb="7">
      <t>ベツ</t>
    </rPh>
    <rPh sb="8" eb="10">
      <t>ダンジョ</t>
    </rPh>
    <rPh sb="10" eb="11">
      <t>ベツ</t>
    </rPh>
    <rPh sb="11" eb="13">
      <t>ジンコウ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</si>
  <si>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phoneticPr fontId="11"/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</si>
  <si>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11"/>
  </si>
  <si>
    <t xml:space="preserve"> 5歳ごと・男女別人口</t>
    <rPh sb="2" eb="3">
      <t>サイ</t>
    </rPh>
    <rPh sb="6" eb="8">
      <t>ダンジョ</t>
    </rPh>
    <rPh sb="8" eb="9">
      <t>ベツ</t>
    </rPh>
    <rPh sb="9" eb="11">
      <t>ジンコウ</t>
    </rPh>
    <phoneticPr fontId="11"/>
  </si>
  <si>
    <t>年齢</t>
    <phoneticPr fontId="12"/>
  </si>
  <si>
    <t>総数</t>
    <phoneticPr fontId="12"/>
  </si>
  <si>
    <t>男（人）</t>
    <rPh sb="2" eb="3">
      <t>ニン</t>
    </rPh>
    <phoneticPr fontId="11"/>
  </si>
  <si>
    <t>女（人）</t>
    <rPh sb="2" eb="3">
      <t>ニン</t>
    </rPh>
    <phoneticPr fontId="11"/>
  </si>
  <si>
    <t>総数</t>
    <rPh sb="0" eb="2">
      <t>ソウスウ</t>
    </rPh>
    <phoneticPr fontId="11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</si>
  <si>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</si>
  <si>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</si>
  <si>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</si>
  <si>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</si>
  <si>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</si>
  <si>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</si>
  <si>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</si>
  <si>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</si>
  <si>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</si>
  <si>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</si>
  <si>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</si>
  <si>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</si>
  <si>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</si>
  <si>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</si>
  <si>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</si>
  <si>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</si>
  <si>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</si>
  <si>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</si>
  <si>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</si>
  <si>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</si>
  <si>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</si>
  <si>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不詳</t>
  </si>
  <si>
    <t xml:space="preserve"> 年齢別人口</t>
    <rPh sb="4" eb="6">
      <t>ジンコウ</t>
    </rPh>
    <phoneticPr fontId="11"/>
  </si>
  <si>
    <t>15歳未満</t>
    <phoneticPr fontId="12"/>
  </si>
  <si>
    <t>15～64歳</t>
    <phoneticPr fontId="12"/>
  </si>
  <si>
    <t>65～74歳</t>
    <phoneticPr fontId="12"/>
  </si>
  <si>
    <t>75～84歳</t>
    <phoneticPr fontId="11"/>
  </si>
  <si>
    <t>85歳以上</t>
  </si>
  <si>
    <t>※年齢不詳を除く</t>
    <rPh sb="1" eb="3">
      <t>ネンレイ</t>
    </rPh>
    <rPh sb="3" eb="5">
      <t>フショウ</t>
    </rPh>
    <rPh sb="6" eb="7">
      <t>ノゾ</t>
    </rPh>
    <phoneticPr fontId="11"/>
  </si>
  <si>
    <t xml:space="preserve"> 年齢別割合(%)</t>
  </si>
  <si>
    <t>男</t>
    <phoneticPr fontId="11"/>
  </si>
  <si>
    <t>女</t>
    <phoneticPr fontId="11"/>
  </si>
  <si>
    <t>65～74歳</t>
  </si>
  <si>
    <t>75～84歳</t>
  </si>
  <si>
    <t>※年齢不詳を除く人口から算出</t>
    <rPh sb="1" eb="3">
      <t>ネンレイ</t>
    </rPh>
    <rPh sb="3" eb="5">
      <t>フショウ</t>
    </rPh>
    <rPh sb="6" eb="7">
      <t>ノゾ</t>
    </rPh>
    <rPh sb="8" eb="10">
      <t>ジンコウ</t>
    </rPh>
    <rPh sb="12" eb="14">
      <t>サンシュツ</t>
    </rPh>
    <phoneticPr fontId="11"/>
  </si>
  <si>
    <t xml:space="preserve"> 平均年齢</t>
  </si>
  <si>
    <t>男</t>
  </si>
  <si>
    <t>女</t>
  </si>
  <si>
    <t xml:space="preserve"> 年齢中位数</t>
  </si>
  <si>
    <t>資料：総務省統計局　「国勢調査」</t>
    <phoneticPr fontId="11"/>
  </si>
  <si>
    <t>B-3．自然・社会動態</t>
    <rPh sb="4" eb="6">
      <t>シゼン</t>
    </rPh>
    <rPh sb="7" eb="9">
      <t>シャカイ</t>
    </rPh>
    <rPh sb="9" eb="11">
      <t>ドウタイ</t>
    </rPh>
    <phoneticPr fontId="4"/>
  </si>
  <si>
    <t>前年10月1日～9月30日</t>
    <rPh sb="0" eb="2">
      <t>ゼンネン</t>
    </rPh>
    <rPh sb="4" eb="5">
      <t>ガツ</t>
    </rPh>
    <rPh sb="6" eb="7">
      <t>ニチ</t>
    </rPh>
    <rPh sb="9" eb="10">
      <t>ガツ</t>
    </rPh>
    <rPh sb="12" eb="13">
      <t>ニチ</t>
    </rPh>
    <phoneticPr fontId="11"/>
  </si>
  <si>
    <t>単位：人</t>
    <rPh sb="0" eb="2">
      <t>タンイ</t>
    </rPh>
    <rPh sb="3" eb="4">
      <t>ヒト</t>
    </rPh>
    <phoneticPr fontId="11"/>
  </si>
  <si>
    <t>年  次</t>
    <rPh sb="0" eb="1">
      <t>トシ</t>
    </rPh>
    <rPh sb="3" eb="4">
      <t>ツギ</t>
    </rPh>
    <phoneticPr fontId="11"/>
  </si>
  <si>
    <t>自然動態</t>
    <rPh sb="0" eb="2">
      <t>シゼン</t>
    </rPh>
    <rPh sb="2" eb="4">
      <t>ドウタイ</t>
    </rPh>
    <phoneticPr fontId="11"/>
  </si>
  <si>
    <t>社会動態</t>
    <rPh sb="0" eb="2">
      <t>シャカイ</t>
    </rPh>
    <rPh sb="2" eb="4">
      <t>ドウタイ</t>
    </rPh>
    <phoneticPr fontId="11"/>
  </si>
  <si>
    <t>出生</t>
    <rPh sb="0" eb="2">
      <t>シュッセイ</t>
    </rPh>
    <phoneticPr fontId="11"/>
  </si>
  <si>
    <t>死亡</t>
    <rPh sb="0" eb="2">
      <t>シボウ</t>
    </rPh>
    <phoneticPr fontId="11"/>
  </si>
  <si>
    <t>転入</t>
    <rPh sb="0" eb="2">
      <t>テンニュウ</t>
    </rPh>
    <phoneticPr fontId="11"/>
  </si>
  <si>
    <t>転出</t>
    <rPh sb="0" eb="2">
      <t>テンシュツ</t>
    </rPh>
    <phoneticPr fontId="11"/>
  </si>
  <si>
    <t>昭和59年</t>
    <rPh sb="0" eb="2">
      <t>ショウワ</t>
    </rPh>
    <rPh sb="4" eb="5">
      <t>ネン</t>
    </rPh>
    <phoneticPr fontId="11"/>
  </si>
  <si>
    <t>三国町</t>
    <rPh sb="0" eb="3">
      <t>ミクニチョウ</t>
    </rPh>
    <phoneticPr fontId="11"/>
  </si>
  <si>
    <t>丸岡町</t>
    <rPh sb="0" eb="3">
      <t>マルオカチョウ</t>
    </rPh>
    <phoneticPr fontId="3"/>
  </si>
  <si>
    <t>丸岡町</t>
    <rPh sb="0" eb="3">
      <t>マルオカチョウ</t>
    </rPh>
    <phoneticPr fontId="11"/>
  </si>
  <si>
    <t>春江町</t>
    <rPh sb="0" eb="3">
      <t>ハルエチョウ</t>
    </rPh>
    <phoneticPr fontId="3"/>
  </si>
  <si>
    <t>春江町</t>
    <rPh sb="0" eb="3">
      <t>ハルエチョウ</t>
    </rPh>
    <phoneticPr fontId="11"/>
  </si>
  <si>
    <t>坂井町</t>
    <rPh sb="0" eb="2">
      <t>サカイ</t>
    </rPh>
    <rPh sb="2" eb="3">
      <t>チョウ</t>
    </rPh>
    <phoneticPr fontId="3"/>
  </si>
  <si>
    <t>坂井町</t>
    <rPh sb="0" eb="2">
      <t>サカイ</t>
    </rPh>
    <rPh sb="2" eb="3">
      <t>チョウ</t>
    </rPh>
    <phoneticPr fontId="11"/>
  </si>
  <si>
    <t>昭和60年</t>
    <rPh sb="0" eb="2">
      <t>ショウワ</t>
    </rPh>
    <rPh sb="4" eb="5">
      <t>ネン</t>
    </rPh>
    <phoneticPr fontId="11"/>
  </si>
  <si>
    <t>昭和61年</t>
    <rPh sb="0" eb="2">
      <t>ショウワ</t>
    </rPh>
    <rPh sb="4" eb="5">
      <t>ネン</t>
    </rPh>
    <phoneticPr fontId="11"/>
  </si>
  <si>
    <t>昭和62年</t>
    <rPh sb="0" eb="2">
      <t>ショウワ</t>
    </rPh>
    <rPh sb="4" eb="5">
      <t>ネン</t>
    </rPh>
    <phoneticPr fontId="11"/>
  </si>
  <si>
    <t>昭和63年</t>
    <rPh sb="0" eb="2">
      <t>ショウワ</t>
    </rPh>
    <rPh sb="4" eb="5">
      <t>ネン</t>
    </rPh>
    <phoneticPr fontId="11"/>
  </si>
  <si>
    <t>平成元年</t>
    <rPh sb="0" eb="2">
      <t>ヘイセイ</t>
    </rPh>
    <rPh sb="2" eb="3">
      <t>モト</t>
    </rPh>
    <rPh sb="3" eb="4">
      <t>ネン</t>
    </rPh>
    <phoneticPr fontId="11"/>
  </si>
  <si>
    <t>平成 2年</t>
    <rPh sb="0" eb="2">
      <t>ヘイセイ</t>
    </rPh>
    <rPh sb="4" eb="5">
      <t>ネン</t>
    </rPh>
    <phoneticPr fontId="11"/>
  </si>
  <si>
    <t>平成 3年</t>
    <rPh sb="0" eb="2">
      <t>ヘイセイ</t>
    </rPh>
    <rPh sb="4" eb="5">
      <t>ネン</t>
    </rPh>
    <phoneticPr fontId="11"/>
  </si>
  <si>
    <t>平成 4年</t>
    <rPh sb="0" eb="2">
      <t>ヘイセイ</t>
    </rPh>
    <rPh sb="4" eb="5">
      <t>ネン</t>
    </rPh>
    <phoneticPr fontId="11"/>
  </si>
  <si>
    <t>平成 5年</t>
    <rPh sb="0" eb="2">
      <t>ヘイセイ</t>
    </rPh>
    <rPh sb="4" eb="5">
      <t>ネン</t>
    </rPh>
    <phoneticPr fontId="11"/>
  </si>
  <si>
    <t>平成 6年</t>
    <rPh sb="0" eb="2">
      <t>ヘイセイ</t>
    </rPh>
    <rPh sb="4" eb="5">
      <t>ネン</t>
    </rPh>
    <phoneticPr fontId="11"/>
  </si>
  <si>
    <t>平成 7年</t>
    <rPh sb="0" eb="2">
      <t>ヘイセイ</t>
    </rPh>
    <rPh sb="4" eb="5">
      <t>ネン</t>
    </rPh>
    <phoneticPr fontId="11"/>
  </si>
  <si>
    <t>平成 8年</t>
    <rPh sb="0" eb="2">
      <t>ヘイセイ</t>
    </rPh>
    <rPh sb="4" eb="5">
      <t>ネン</t>
    </rPh>
    <phoneticPr fontId="11"/>
  </si>
  <si>
    <t>平成 9年</t>
    <rPh sb="0" eb="2">
      <t>ヘイセイ</t>
    </rPh>
    <rPh sb="4" eb="5">
      <t>ネン</t>
    </rPh>
    <phoneticPr fontId="11"/>
  </si>
  <si>
    <t>平成10年</t>
    <rPh sb="0" eb="2">
      <t>ヘイセイ</t>
    </rPh>
    <rPh sb="4" eb="5">
      <t>ネン</t>
    </rPh>
    <phoneticPr fontId="11"/>
  </si>
  <si>
    <t>平成11年</t>
    <rPh sb="0" eb="2">
      <t>ヘイセイ</t>
    </rPh>
    <rPh sb="4" eb="5">
      <t>ネン</t>
    </rPh>
    <phoneticPr fontId="11"/>
  </si>
  <si>
    <t>平成12年</t>
    <rPh sb="0" eb="2">
      <t>ヘイセイ</t>
    </rPh>
    <rPh sb="4" eb="5">
      <t>ネン</t>
    </rPh>
    <phoneticPr fontId="11"/>
  </si>
  <si>
    <t>平成13年</t>
    <rPh sb="0" eb="2">
      <t>ヘイセイ</t>
    </rPh>
    <rPh sb="4" eb="5">
      <t>ネン</t>
    </rPh>
    <phoneticPr fontId="11"/>
  </si>
  <si>
    <t>平成14年</t>
    <rPh sb="0" eb="2">
      <t>ヘイセイ</t>
    </rPh>
    <rPh sb="4" eb="5">
      <t>ネン</t>
    </rPh>
    <phoneticPr fontId="11"/>
  </si>
  <si>
    <t>平成15年</t>
    <rPh sb="0" eb="2">
      <t>ヘイセイ</t>
    </rPh>
    <rPh sb="4" eb="5">
      <t>ネン</t>
    </rPh>
    <phoneticPr fontId="11"/>
  </si>
  <si>
    <t>平成16年</t>
    <rPh sb="0" eb="2">
      <t>ヘイセイ</t>
    </rPh>
    <rPh sb="4" eb="5">
      <t>ネン</t>
    </rPh>
    <phoneticPr fontId="11"/>
  </si>
  <si>
    <t>平成17年</t>
    <rPh sb="0" eb="2">
      <t>ヘイセイ</t>
    </rPh>
    <rPh sb="4" eb="5">
      <t>ネン</t>
    </rPh>
    <phoneticPr fontId="11"/>
  </si>
  <si>
    <t>平成18年</t>
    <rPh sb="0" eb="2">
      <t>ヘイセイ</t>
    </rPh>
    <rPh sb="4" eb="5">
      <t>ネン</t>
    </rPh>
    <phoneticPr fontId="11"/>
  </si>
  <si>
    <t>平成19年</t>
    <rPh sb="0" eb="2">
      <t>ヘイセイ</t>
    </rPh>
    <rPh sb="4" eb="5">
      <t>ネン</t>
    </rPh>
    <phoneticPr fontId="11"/>
  </si>
  <si>
    <t>平成20年</t>
    <rPh sb="0" eb="2">
      <t>ヘイセイ</t>
    </rPh>
    <rPh sb="4" eb="5">
      <t>ネン</t>
    </rPh>
    <phoneticPr fontId="11"/>
  </si>
  <si>
    <t>平成21年</t>
    <rPh sb="0" eb="2">
      <t>ヘイセイ</t>
    </rPh>
    <rPh sb="4" eb="5">
      <t>ネン</t>
    </rPh>
    <phoneticPr fontId="11"/>
  </si>
  <si>
    <t>平成22年</t>
    <rPh sb="0" eb="2">
      <t>ヘイセイ</t>
    </rPh>
    <rPh sb="4" eb="5">
      <t>ネン</t>
    </rPh>
    <phoneticPr fontId="11"/>
  </si>
  <si>
    <t>平成23年</t>
    <rPh sb="0" eb="2">
      <t>ヘイセイ</t>
    </rPh>
    <rPh sb="4" eb="5">
      <t>ネン</t>
    </rPh>
    <phoneticPr fontId="11"/>
  </si>
  <si>
    <t>平成24年</t>
    <rPh sb="0" eb="2">
      <t>ヘイセイ</t>
    </rPh>
    <rPh sb="4" eb="5">
      <t>ネン</t>
    </rPh>
    <phoneticPr fontId="11"/>
  </si>
  <si>
    <t>平成25年</t>
    <rPh sb="0" eb="2">
      <t>ヘイセイ</t>
    </rPh>
    <rPh sb="4" eb="5">
      <t>ネン</t>
    </rPh>
    <phoneticPr fontId="11"/>
  </si>
  <si>
    <t>平成26年</t>
    <rPh sb="0" eb="2">
      <t>ヘイセイ</t>
    </rPh>
    <rPh sb="4" eb="5">
      <t>ネン</t>
    </rPh>
    <phoneticPr fontId="11"/>
  </si>
  <si>
    <t>平成27年</t>
    <rPh sb="0" eb="2">
      <t>ヘイセイ</t>
    </rPh>
    <rPh sb="4" eb="5">
      <t>ネン</t>
    </rPh>
    <phoneticPr fontId="11"/>
  </si>
  <si>
    <t>平成28年</t>
    <phoneticPr fontId="11"/>
  </si>
  <si>
    <t>平成29年</t>
    <phoneticPr fontId="11"/>
  </si>
  <si>
    <t>平成30年</t>
    <phoneticPr fontId="11"/>
  </si>
  <si>
    <t>令和元年</t>
    <rPh sb="0" eb="2">
      <t>レイワ</t>
    </rPh>
    <rPh sb="2" eb="3">
      <t>ゲン</t>
    </rPh>
    <phoneticPr fontId="11"/>
  </si>
  <si>
    <t>令和2年</t>
    <rPh sb="0" eb="2">
      <t>レイワ</t>
    </rPh>
    <rPh sb="3" eb="4">
      <t>トシ</t>
    </rPh>
    <phoneticPr fontId="11"/>
  </si>
  <si>
    <t>令和3年</t>
    <rPh sb="0" eb="2">
      <t>レイワ</t>
    </rPh>
    <rPh sb="3" eb="4">
      <t>トシ</t>
    </rPh>
    <phoneticPr fontId="11"/>
  </si>
  <si>
    <t>令和4年</t>
    <rPh sb="0" eb="2">
      <t>レイワ</t>
    </rPh>
    <rPh sb="3" eb="4">
      <t>トシ</t>
    </rPh>
    <phoneticPr fontId="11"/>
  </si>
  <si>
    <t>令和5年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</si>
  <si>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11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</si>
  <si>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11"/>
  </si>
  <si>
    <t>B-4．住民基本台帳人口・世帯数</t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セタイスウ</t>
    </rPh>
    <phoneticPr fontId="4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</si>
  <si>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</si>
  <si>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行政区名称</t>
    <rPh sb="0" eb="3">
      <t>ギョウセイク</t>
    </rPh>
    <rPh sb="3" eb="5">
      <t>メイショウ</t>
    </rPh>
    <phoneticPr fontId="4"/>
  </si>
  <si>
    <t>人口（外国人含む）</t>
    <rPh sb="0" eb="2">
      <t>ジンコウ</t>
    </rPh>
    <rPh sb="3" eb="5">
      <t>ガイコク</t>
    </rPh>
    <rPh sb="5" eb="6">
      <t>ジン</t>
    </rPh>
    <rPh sb="6" eb="7">
      <t>フク</t>
    </rPh>
    <phoneticPr fontId="4"/>
  </si>
  <si>
    <t>計</t>
    <rPh sb="0" eb="1">
      <t>ケイ</t>
    </rPh>
    <phoneticPr fontId="4"/>
  </si>
  <si>
    <t>世帯数</t>
    <rPh sb="0" eb="3">
      <t>セタイスウ</t>
    </rPh>
    <phoneticPr fontId="3"/>
  </si>
  <si>
    <t>世帯数</t>
    <rPh sb="0" eb="3">
      <t>セタイスウ</t>
    </rPh>
    <phoneticPr fontId="4"/>
  </si>
  <si>
    <t>浜滝谷</t>
  </si>
  <si>
    <t>石丸</t>
    <rPh sb="0" eb="2">
      <t>イシマル</t>
    </rPh>
    <phoneticPr fontId="2"/>
  </si>
  <si>
    <t>四日市</t>
  </si>
  <si>
    <t>つつじが丘</t>
  </si>
  <si>
    <t>野中</t>
    <rPh sb="0" eb="1">
      <t>ノ</t>
    </rPh>
    <rPh sb="1" eb="2">
      <t>ナカ</t>
    </rPh>
    <phoneticPr fontId="2"/>
  </si>
  <si>
    <t>新町</t>
    <phoneticPr fontId="3"/>
  </si>
  <si>
    <t>宿</t>
    <rPh sb="0" eb="1">
      <t>シュク</t>
    </rPh>
    <phoneticPr fontId="3"/>
  </si>
  <si>
    <t>油屋</t>
    <rPh sb="0" eb="2">
      <t>アブラヤ</t>
    </rPh>
    <phoneticPr fontId="2"/>
  </si>
  <si>
    <t>三国東</t>
    <rPh sb="0" eb="2">
      <t>ミクニ</t>
    </rPh>
    <rPh sb="2" eb="3">
      <t>ヒガシ</t>
    </rPh>
    <phoneticPr fontId="2"/>
  </si>
  <si>
    <t>グリーンハイツ</t>
  </si>
  <si>
    <t>楽円</t>
    <rPh sb="0" eb="2">
      <t>ラクエン</t>
    </rPh>
    <phoneticPr fontId="2"/>
  </si>
  <si>
    <t>三国東団地</t>
    <phoneticPr fontId="2"/>
  </si>
  <si>
    <t>新宿一丁目</t>
    <phoneticPr fontId="3"/>
  </si>
  <si>
    <t>請地</t>
    <rPh sb="0" eb="1">
      <t>ウケ</t>
    </rPh>
    <rPh sb="1" eb="2">
      <t>チ</t>
    </rPh>
    <phoneticPr fontId="2"/>
  </si>
  <si>
    <t>森町</t>
    <rPh sb="0" eb="1">
      <t>モリ</t>
    </rPh>
    <rPh sb="1" eb="2">
      <t>マチ</t>
    </rPh>
    <phoneticPr fontId="2"/>
  </si>
  <si>
    <t>新宿二丁目</t>
  </si>
  <si>
    <t>請地(2)</t>
    <rPh sb="0" eb="1">
      <t>ウケ</t>
    </rPh>
    <rPh sb="1" eb="2">
      <t>チ</t>
    </rPh>
    <phoneticPr fontId="2"/>
  </si>
  <si>
    <t>岩崎</t>
    <rPh sb="0" eb="2">
      <t>イワサキ</t>
    </rPh>
    <phoneticPr fontId="2"/>
  </si>
  <si>
    <t>米ケ脇</t>
    <rPh sb="0" eb="3">
      <t>コメガワキ</t>
    </rPh>
    <phoneticPr fontId="2"/>
  </si>
  <si>
    <t>金井</t>
    <rPh sb="0" eb="2">
      <t>カナイ</t>
    </rPh>
    <phoneticPr fontId="2"/>
  </si>
  <si>
    <t>玉井</t>
    <rPh sb="0" eb="2">
      <t>タマイ</t>
    </rPh>
    <phoneticPr fontId="2"/>
  </si>
  <si>
    <t>安島</t>
  </si>
  <si>
    <t>川崎</t>
    <rPh sb="0" eb="2">
      <t>カワサキ</t>
    </rPh>
    <phoneticPr fontId="2"/>
  </si>
  <si>
    <t>中元</t>
    <rPh sb="0" eb="2">
      <t>ナカモト</t>
    </rPh>
    <phoneticPr fontId="3"/>
  </si>
  <si>
    <t>崎</t>
    <phoneticPr fontId="3"/>
  </si>
  <si>
    <t>池見</t>
    <rPh sb="0" eb="2">
      <t>イケミ</t>
    </rPh>
    <phoneticPr fontId="2"/>
  </si>
  <si>
    <t>御所垣内</t>
    <phoneticPr fontId="2"/>
  </si>
  <si>
    <t>マリンタウン崎</t>
    <phoneticPr fontId="2"/>
  </si>
  <si>
    <t>その他</t>
    <rPh sb="2" eb="3">
      <t>タ</t>
    </rPh>
    <phoneticPr fontId="2"/>
  </si>
  <si>
    <t>安養寺</t>
    <rPh sb="0" eb="3">
      <t>アンヨウジ</t>
    </rPh>
    <phoneticPr fontId="2"/>
  </si>
  <si>
    <t>梶</t>
    <rPh sb="0" eb="1">
      <t>カジ</t>
    </rPh>
    <phoneticPr fontId="2"/>
  </si>
  <si>
    <t>丸岡町</t>
    <rPh sb="0" eb="3">
      <t>マルオカチョウ</t>
    </rPh>
    <phoneticPr fontId="2"/>
  </si>
  <si>
    <t>大門</t>
    <rPh sb="0" eb="2">
      <t>ダイモン</t>
    </rPh>
    <phoneticPr fontId="2"/>
  </si>
  <si>
    <t>浜地</t>
    <rPh sb="0" eb="1">
      <t>ハマ</t>
    </rPh>
    <rPh sb="1" eb="2">
      <t>チ</t>
    </rPh>
    <phoneticPr fontId="2"/>
  </si>
  <si>
    <t>東二ツ屋</t>
    <rPh sb="0" eb="1">
      <t>ヒガシ</t>
    </rPh>
    <rPh sb="1" eb="2">
      <t>フタ</t>
    </rPh>
    <rPh sb="3" eb="4">
      <t>ヤ</t>
    </rPh>
    <phoneticPr fontId="2"/>
  </si>
  <si>
    <t>代官屋敷</t>
    <rPh sb="0" eb="2">
      <t>ダイカン</t>
    </rPh>
    <rPh sb="2" eb="4">
      <t>ヤシキ</t>
    </rPh>
    <phoneticPr fontId="2"/>
  </si>
  <si>
    <t>陣ケ岡</t>
    <rPh sb="0" eb="3">
      <t>ジンガオカ</t>
    </rPh>
    <phoneticPr fontId="2"/>
  </si>
  <si>
    <t>上金屋</t>
    <rPh sb="0" eb="3">
      <t>カミカナヤ</t>
    </rPh>
    <phoneticPr fontId="2"/>
  </si>
  <si>
    <t>観音</t>
    <rPh sb="0" eb="2">
      <t>カンノン</t>
    </rPh>
    <phoneticPr fontId="2"/>
  </si>
  <si>
    <t>広野宿舎</t>
    <rPh sb="0" eb="2">
      <t>ヒロノ</t>
    </rPh>
    <rPh sb="2" eb="4">
      <t>シュクシャ</t>
    </rPh>
    <phoneticPr fontId="2"/>
  </si>
  <si>
    <t>楽間</t>
    <rPh sb="0" eb="2">
      <t>ラクマ</t>
    </rPh>
    <phoneticPr fontId="2"/>
  </si>
  <si>
    <t>山上西</t>
  </si>
  <si>
    <t>陣ケ岡(2)</t>
    <rPh sb="0" eb="3">
      <t>ジンガオカ</t>
    </rPh>
    <phoneticPr fontId="2"/>
  </si>
  <si>
    <t>為安</t>
    <rPh sb="0" eb="2">
      <t>タメヤス</t>
    </rPh>
    <phoneticPr fontId="2"/>
  </si>
  <si>
    <t>栄町</t>
    <phoneticPr fontId="2"/>
  </si>
  <si>
    <t>運動公園</t>
    <rPh sb="0" eb="4">
      <t>ウンドウコウエン</t>
    </rPh>
    <phoneticPr fontId="2"/>
  </si>
  <si>
    <t>寄永</t>
    <rPh sb="0" eb="2">
      <t>ヨリナガ</t>
    </rPh>
    <phoneticPr fontId="2"/>
  </si>
  <si>
    <t>汐見</t>
    <rPh sb="0" eb="2">
      <t>シオミ</t>
    </rPh>
    <phoneticPr fontId="2"/>
  </si>
  <si>
    <t>緑ケ丘</t>
    <phoneticPr fontId="2"/>
  </si>
  <si>
    <t>友末</t>
    <rPh sb="0" eb="2">
      <t>トモスエ</t>
    </rPh>
    <phoneticPr fontId="2"/>
  </si>
  <si>
    <t>殿島</t>
    <phoneticPr fontId="3"/>
  </si>
  <si>
    <t>野山</t>
    <phoneticPr fontId="2"/>
  </si>
  <si>
    <t>坪ノ内</t>
    <rPh sb="0" eb="1">
      <t>ツボ</t>
    </rPh>
    <rPh sb="2" eb="3">
      <t>ウチ</t>
    </rPh>
    <phoneticPr fontId="2"/>
  </si>
  <si>
    <t>上西</t>
    <rPh sb="0" eb="2">
      <t>カミニシ</t>
    </rPh>
    <phoneticPr fontId="2"/>
  </si>
  <si>
    <t>桜ケ丘</t>
    <phoneticPr fontId="2"/>
  </si>
  <si>
    <t>下久米田上</t>
    <rPh sb="0" eb="4">
      <t>シモクメダ</t>
    </rPh>
    <rPh sb="4" eb="5">
      <t>カミ</t>
    </rPh>
    <phoneticPr fontId="2"/>
  </si>
  <si>
    <t>下西</t>
    <rPh sb="0" eb="1">
      <t>シモ</t>
    </rPh>
    <rPh sb="1" eb="2">
      <t>ニシ</t>
    </rPh>
    <phoneticPr fontId="2"/>
  </si>
  <si>
    <t>運動公園三丁目</t>
    <rPh sb="0" eb="4">
      <t>ウンドウコウエン</t>
    </rPh>
    <phoneticPr fontId="3"/>
  </si>
  <si>
    <t>下久米田下</t>
    <rPh sb="0" eb="4">
      <t>シモクメダ</t>
    </rPh>
    <rPh sb="4" eb="5">
      <t>シタ</t>
    </rPh>
    <phoneticPr fontId="2"/>
  </si>
  <si>
    <t>東下西</t>
    <rPh sb="0" eb="1">
      <t>ヒガシ</t>
    </rPh>
    <rPh sb="1" eb="2">
      <t>シモ</t>
    </rPh>
    <rPh sb="2" eb="3">
      <t>ニシ</t>
    </rPh>
    <phoneticPr fontId="2"/>
  </si>
  <si>
    <t>緑ケ丘五丁目</t>
    <rPh sb="3" eb="6">
      <t>５チョウメ</t>
    </rPh>
    <phoneticPr fontId="2"/>
  </si>
  <si>
    <t>上久米田</t>
    <rPh sb="0" eb="1">
      <t>カミ</t>
    </rPh>
    <rPh sb="1" eb="4">
      <t>クメダ</t>
    </rPh>
    <phoneticPr fontId="2"/>
  </si>
  <si>
    <t>上緑</t>
    <rPh sb="0" eb="1">
      <t>カミ</t>
    </rPh>
    <rPh sb="1" eb="2">
      <t>ミドリ</t>
    </rPh>
    <phoneticPr fontId="2"/>
  </si>
  <si>
    <t>新緑ケ丘団地</t>
    <phoneticPr fontId="3"/>
  </si>
  <si>
    <t>近庄</t>
    <rPh sb="0" eb="1">
      <t>キン</t>
    </rPh>
    <rPh sb="1" eb="2">
      <t>ショウ</t>
    </rPh>
    <phoneticPr fontId="2"/>
  </si>
  <si>
    <t>下緑</t>
    <rPh sb="0" eb="1">
      <t>シモ</t>
    </rPh>
    <rPh sb="1" eb="2">
      <t>ミドリ</t>
    </rPh>
    <phoneticPr fontId="2"/>
  </si>
  <si>
    <t>覚善東</t>
    <phoneticPr fontId="3"/>
  </si>
  <si>
    <t>六呂瀬</t>
    <rPh sb="0" eb="3">
      <t>ロクロセ</t>
    </rPh>
    <phoneticPr fontId="2"/>
  </si>
  <si>
    <t>新緑</t>
    <rPh sb="0" eb="1">
      <t>シン</t>
    </rPh>
    <phoneticPr fontId="2"/>
  </si>
  <si>
    <t>覚善(2)</t>
    <phoneticPr fontId="3"/>
  </si>
  <si>
    <t>金元</t>
    <rPh sb="0" eb="2">
      <t>カネモト</t>
    </rPh>
    <phoneticPr fontId="2"/>
  </si>
  <si>
    <t>松ケ下</t>
    <rPh sb="0" eb="1">
      <t>マツ</t>
    </rPh>
    <rPh sb="2" eb="3">
      <t>シタ</t>
    </rPh>
    <phoneticPr fontId="2"/>
  </si>
  <si>
    <t>覚善</t>
    <rPh sb="0" eb="2">
      <t>カクゼン</t>
    </rPh>
    <phoneticPr fontId="3"/>
  </si>
  <si>
    <t>新鳴鹿1丁目</t>
    <rPh sb="0" eb="1">
      <t>シン</t>
    </rPh>
    <rPh sb="1" eb="3">
      <t>ナルカ</t>
    </rPh>
    <rPh sb="4" eb="6">
      <t>チョウメ</t>
    </rPh>
    <phoneticPr fontId="2"/>
  </si>
  <si>
    <t>元新</t>
    <rPh sb="0" eb="1">
      <t>モト</t>
    </rPh>
    <rPh sb="1" eb="2">
      <t>シン</t>
    </rPh>
    <phoneticPr fontId="2"/>
  </si>
  <si>
    <t>旭台</t>
    <rPh sb="0" eb="1">
      <t>アサヒ</t>
    </rPh>
    <phoneticPr fontId="2"/>
  </si>
  <si>
    <t>新鳴鹿2丁目</t>
    <rPh sb="0" eb="1">
      <t>シン</t>
    </rPh>
    <rPh sb="1" eb="3">
      <t>ナルカ</t>
    </rPh>
    <rPh sb="4" eb="6">
      <t>チョウメ</t>
    </rPh>
    <phoneticPr fontId="2"/>
  </si>
  <si>
    <t>上旭</t>
    <rPh sb="0" eb="1">
      <t>カミ</t>
    </rPh>
    <rPh sb="1" eb="2">
      <t>アサヒ</t>
    </rPh>
    <phoneticPr fontId="2"/>
  </si>
  <si>
    <t>加戸東</t>
    <rPh sb="0" eb="2">
      <t>カド</t>
    </rPh>
    <rPh sb="2" eb="3">
      <t>ヒガシ</t>
    </rPh>
    <phoneticPr fontId="2"/>
  </si>
  <si>
    <t>新鳴鹿3丁目</t>
    <rPh sb="0" eb="1">
      <t>シン</t>
    </rPh>
    <rPh sb="1" eb="3">
      <t>ナルカ</t>
    </rPh>
    <rPh sb="4" eb="6">
      <t>チョウメ</t>
    </rPh>
    <phoneticPr fontId="2"/>
  </si>
  <si>
    <t>下旭</t>
    <rPh sb="0" eb="1">
      <t>シモ</t>
    </rPh>
    <rPh sb="1" eb="2">
      <t>アサヒ</t>
    </rPh>
    <phoneticPr fontId="2"/>
  </si>
  <si>
    <t>鴨池</t>
    <rPh sb="0" eb="2">
      <t>カモイケ</t>
    </rPh>
    <phoneticPr fontId="2"/>
  </si>
  <si>
    <t>南横地1区</t>
    <rPh sb="0" eb="3">
      <t>ミナミヨコジ</t>
    </rPh>
    <rPh sb="4" eb="5">
      <t>ク</t>
    </rPh>
    <phoneticPr fontId="2"/>
  </si>
  <si>
    <t>石切場</t>
    <rPh sb="0" eb="2">
      <t>イシキリ</t>
    </rPh>
    <rPh sb="2" eb="3">
      <t>バ</t>
    </rPh>
    <phoneticPr fontId="2"/>
  </si>
  <si>
    <t>加戸西</t>
    <rPh sb="0" eb="2">
      <t>カド</t>
    </rPh>
    <rPh sb="2" eb="3">
      <t>ニシ</t>
    </rPh>
    <phoneticPr fontId="2"/>
  </si>
  <si>
    <t>南横地2区</t>
    <rPh sb="0" eb="3">
      <t>ミナミヨコジ</t>
    </rPh>
    <rPh sb="4" eb="5">
      <t>ク</t>
    </rPh>
    <phoneticPr fontId="2"/>
  </si>
  <si>
    <t>上台</t>
    <rPh sb="0" eb="2">
      <t>カミダイ</t>
    </rPh>
    <phoneticPr fontId="2"/>
  </si>
  <si>
    <t>平山</t>
    <rPh sb="0" eb="2">
      <t>ヒラヤマ</t>
    </rPh>
    <phoneticPr fontId="2"/>
  </si>
  <si>
    <t>南横地3区</t>
    <rPh sb="0" eb="3">
      <t>ミナミヨコジ</t>
    </rPh>
    <rPh sb="4" eb="5">
      <t>ク</t>
    </rPh>
    <phoneticPr fontId="2"/>
  </si>
  <si>
    <t>下台</t>
    <rPh sb="0" eb="1">
      <t>シモ</t>
    </rPh>
    <rPh sb="1" eb="2">
      <t>ダイ</t>
    </rPh>
    <phoneticPr fontId="2"/>
  </si>
  <si>
    <t>美保</t>
    <rPh sb="0" eb="2">
      <t>ミホ</t>
    </rPh>
    <phoneticPr fontId="2"/>
  </si>
  <si>
    <t>北横地1区</t>
    <rPh sb="0" eb="3">
      <t>キタヨコジ</t>
    </rPh>
    <rPh sb="4" eb="5">
      <t>ク</t>
    </rPh>
    <phoneticPr fontId="2"/>
  </si>
  <si>
    <t>平野</t>
  </si>
  <si>
    <t>西谷</t>
    <rPh sb="0" eb="2">
      <t>ニシタニ</t>
    </rPh>
    <phoneticPr fontId="2"/>
  </si>
  <si>
    <t>北横地2区</t>
    <rPh sb="0" eb="3">
      <t>キタヨコジ</t>
    </rPh>
    <rPh sb="4" eb="5">
      <t>ク</t>
    </rPh>
    <phoneticPr fontId="2"/>
  </si>
  <si>
    <t>久宝持</t>
  </si>
  <si>
    <t>嵩</t>
    <rPh sb="0" eb="1">
      <t>カサ</t>
    </rPh>
    <phoneticPr fontId="2"/>
  </si>
  <si>
    <t>北横地3区</t>
    <rPh sb="0" eb="3">
      <t>キタヨコジ</t>
    </rPh>
    <rPh sb="4" eb="5">
      <t>ク</t>
    </rPh>
    <phoneticPr fontId="2"/>
  </si>
  <si>
    <t>日和山</t>
    <phoneticPr fontId="3"/>
  </si>
  <si>
    <t>鐘場</t>
    <rPh sb="0" eb="1">
      <t>カネ</t>
    </rPh>
    <rPh sb="1" eb="2">
      <t>バ</t>
    </rPh>
    <phoneticPr fontId="2"/>
  </si>
  <si>
    <t>北横地4区</t>
    <rPh sb="0" eb="3">
      <t>キタヨコジ</t>
    </rPh>
    <rPh sb="4" eb="5">
      <t>ク</t>
    </rPh>
    <phoneticPr fontId="2"/>
  </si>
  <si>
    <t>桜町</t>
  </si>
  <si>
    <t>池上</t>
    <rPh sb="0" eb="2">
      <t>イケガミ</t>
    </rPh>
    <phoneticPr fontId="3"/>
  </si>
  <si>
    <t>四ツ屋</t>
    <rPh sb="0" eb="1">
      <t>ヨ</t>
    </rPh>
    <rPh sb="2" eb="3">
      <t>ヤ</t>
    </rPh>
    <phoneticPr fontId="2"/>
  </si>
  <si>
    <t>喜宝</t>
  </si>
  <si>
    <t>城ケ原</t>
    <rPh sb="0" eb="1">
      <t>ジョウ</t>
    </rPh>
    <rPh sb="2" eb="3">
      <t>ハラ</t>
    </rPh>
    <phoneticPr fontId="3"/>
  </si>
  <si>
    <t>磯部新保1区</t>
    <rPh sb="0" eb="4">
      <t>イソベシンボ</t>
    </rPh>
    <rPh sb="5" eb="6">
      <t>ク</t>
    </rPh>
    <phoneticPr fontId="2"/>
  </si>
  <si>
    <t>南末広</t>
  </si>
  <si>
    <t>水居</t>
    <rPh sb="0" eb="1">
      <t>ミズ</t>
    </rPh>
    <rPh sb="1" eb="2">
      <t>イ</t>
    </rPh>
    <phoneticPr fontId="2"/>
  </si>
  <si>
    <t>磯部新保2区</t>
    <rPh sb="0" eb="4">
      <t>イソベシンボ</t>
    </rPh>
    <rPh sb="5" eb="6">
      <t>ク</t>
    </rPh>
    <phoneticPr fontId="2"/>
  </si>
  <si>
    <t>北末広</t>
  </si>
  <si>
    <t>水居団地</t>
    <rPh sb="0" eb="2">
      <t>ミズイ</t>
    </rPh>
    <rPh sb="2" eb="4">
      <t>ダンチ</t>
    </rPh>
    <phoneticPr fontId="3"/>
  </si>
  <si>
    <t>羽崎</t>
    <rPh sb="0" eb="2">
      <t>ハサキ</t>
    </rPh>
    <phoneticPr fontId="2"/>
  </si>
  <si>
    <t>上錦</t>
  </si>
  <si>
    <t>新保</t>
    <rPh sb="0" eb="2">
      <t>シンボ</t>
    </rPh>
    <phoneticPr fontId="2"/>
  </si>
  <si>
    <t>九頭竜大橋</t>
    <rPh sb="0" eb="3">
      <t>クズリュウ</t>
    </rPh>
    <rPh sb="3" eb="5">
      <t>オオハシ</t>
    </rPh>
    <phoneticPr fontId="2"/>
  </si>
  <si>
    <t>下錦</t>
  </si>
  <si>
    <t>竹松</t>
    <phoneticPr fontId="2"/>
  </si>
  <si>
    <t>宇随</t>
    <rPh sb="0" eb="2">
      <t>ウズイ</t>
    </rPh>
    <phoneticPr fontId="2"/>
  </si>
  <si>
    <t>下新</t>
  </si>
  <si>
    <t>西今市</t>
    <phoneticPr fontId="3"/>
  </si>
  <si>
    <t>磯部福庄</t>
    <rPh sb="0" eb="2">
      <t>イソベ</t>
    </rPh>
    <rPh sb="2" eb="3">
      <t>フク</t>
    </rPh>
    <rPh sb="3" eb="4">
      <t>ショウ</t>
    </rPh>
    <phoneticPr fontId="2"/>
  </si>
  <si>
    <t>温泉</t>
    <phoneticPr fontId="3"/>
  </si>
  <si>
    <t>藤澤</t>
    <rPh sb="0" eb="2">
      <t>フジサワ</t>
    </rPh>
    <phoneticPr fontId="2"/>
  </si>
  <si>
    <t>熊堂</t>
    <rPh sb="0" eb="2">
      <t>クマンドウ</t>
    </rPh>
    <phoneticPr fontId="2"/>
  </si>
  <si>
    <t>立田団地</t>
  </si>
  <si>
    <t>玉江</t>
    <rPh sb="0" eb="2">
      <t>タマエ</t>
    </rPh>
    <phoneticPr fontId="2"/>
  </si>
  <si>
    <t>磯部島</t>
    <rPh sb="0" eb="2">
      <t>イソベ</t>
    </rPh>
    <rPh sb="2" eb="3">
      <t>シマ</t>
    </rPh>
    <phoneticPr fontId="3"/>
  </si>
  <si>
    <t>中央</t>
    <rPh sb="0" eb="2">
      <t>チュウオウ</t>
    </rPh>
    <phoneticPr fontId="3"/>
  </si>
  <si>
    <t>横越</t>
    <rPh sb="0" eb="2">
      <t>ヨコゴシ</t>
    </rPh>
    <phoneticPr fontId="3"/>
  </si>
  <si>
    <t>磯部島2区</t>
    <rPh sb="0" eb="2">
      <t>イソベ</t>
    </rPh>
    <rPh sb="2" eb="3">
      <t>シマ</t>
    </rPh>
    <rPh sb="4" eb="5">
      <t>ク</t>
    </rPh>
    <phoneticPr fontId="2"/>
  </si>
  <si>
    <t>橋本</t>
  </si>
  <si>
    <t>下野</t>
    <rPh sb="0" eb="2">
      <t>シモノ</t>
    </rPh>
    <phoneticPr fontId="3"/>
  </si>
  <si>
    <t>四郎丸</t>
    <rPh sb="0" eb="2">
      <t>シロウ</t>
    </rPh>
    <rPh sb="2" eb="3">
      <t>マル</t>
    </rPh>
    <phoneticPr fontId="2"/>
  </si>
  <si>
    <t>竪</t>
  </si>
  <si>
    <t>西野中</t>
    <rPh sb="0" eb="1">
      <t>ニシ</t>
    </rPh>
    <rPh sb="1" eb="2">
      <t>ノ</t>
    </rPh>
    <rPh sb="2" eb="3">
      <t>ナカ</t>
    </rPh>
    <phoneticPr fontId="3"/>
  </si>
  <si>
    <t>今市</t>
    <rPh sb="0" eb="2">
      <t>イマイチ</t>
    </rPh>
    <phoneticPr fontId="2"/>
  </si>
  <si>
    <t>上横</t>
  </si>
  <si>
    <t>山岸</t>
    <rPh sb="0" eb="2">
      <t>ヤマギシ</t>
    </rPh>
    <phoneticPr fontId="2"/>
  </si>
  <si>
    <t>南今市</t>
    <rPh sb="0" eb="1">
      <t>ミナミ</t>
    </rPh>
    <rPh sb="1" eb="3">
      <t>イマイチ</t>
    </rPh>
    <phoneticPr fontId="2"/>
  </si>
  <si>
    <t>上真砂</t>
  </si>
  <si>
    <t>黒目</t>
    <rPh sb="0" eb="2">
      <t>クロメ</t>
    </rPh>
    <phoneticPr fontId="3"/>
  </si>
  <si>
    <t>反保</t>
    <rPh sb="0" eb="2">
      <t>タンボ</t>
    </rPh>
    <phoneticPr fontId="3"/>
  </si>
  <si>
    <t>下真砂</t>
  </si>
  <si>
    <t>ニュータウン黒目</t>
    <rPh sb="6" eb="8">
      <t>クロメ</t>
    </rPh>
    <phoneticPr fontId="2"/>
  </si>
  <si>
    <t>八丁</t>
    <rPh sb="0" eb="2">
      <t>ハッチョウ</t>
    </rPh>
    <phoneticPr fontId="3"/>
  </si>
  <si>
    <t>東滝本</t>
  </si>
  <si>
    <t>ポートタウン</t>
    <phoneticPr fontId="3"/>
  </si>
  <si>
    <t>上安田</t>
    <rPh sb="0" eb="1">
      <t>カミ</t>
    </rPh>
    <rPh sb="1" eb="3">
      <t>ヤスダ</t>
    </rPh>
    <phoneticPr fontId="3"/>
  </si>
  <si>
    <t>西滝本</t>
  </si>
  <si>
    <t>パープルタウン黒目</t>
    <rPh sb="7" eb="9">
      <t>クロメ</t>
    </rPh>
    <phoneticPr fontId="2"/>
  </si>
  <si>
    <t>安田新</t>
    <rPh sb="0" eb="2">
      <t>ヤスダ</t>
    </rPh>
    <rPh sb="2" eb="3">
      <t>シン</t>
    </rPh>
    <phoneticPr fontId="2"/>
  </si>
  <si>
    <t>西滝谷</t>
    <phoneticPr fontId="3"/>
  </si>
  <si>
    <t>米納津</t>
    <rPh sb="0" eb="3">
      <t>ヨノヅ</t>
    </rPh>
    <phoneticPr fontId="3"/>
  </si>
  <si>
    <t>下安田</t>
    <rPh sb="0" eb="1">
      <t>シモ</t>
    </rPh>
    <rPh sb="1" eb="3">
      <t>ヤスダ</t>
    </rPh>
    <phoneticPr fontId="2"/>
  </si>
  <si>
    <t>仲滝谷</t>
  </si>
  <si>
    <t>沖野々</t>
    <rPh sb="0" eb="3">
      <t>オキノノ</t>
    </rPh>
    <phoneticPr fontId="2"/>
  </si>
  <si>
    <t>新九頭竜1区</t>
    <rPh sb="0" eb="1">
      <t>シン</t>
    </rPh>
    <rPh sb="1" eb="4">
      <t>クズリュウ</t>
    </rPh>
    <rPh sb="5" eb="6">
      <t>ク</t>
    </rPh>
    <phoneticPr fontId="2"/>
  </si>
  <si>
    <t>新九頭竜2区</t>
    <rPh sb="0" eb="1">
      <t>シン</t>
    </rPh>
    <rPh sb="1" eb="4">
      <t>クズリュウ</t>
    </rPh>
    <rPh sb="5" eb="6">
      <t>ク</t>
    </rPh>
    <phoneticPr fontId="2"/>
  </si>
  <si>
    <t>雇用促進</t>
    <rPh sb="0" eb="2">
      <t>コヨウ</t>
    </rPh>
    <rPh sb="2" eb="4">
      <t>ソクシン</t>
    </rPh>
    <phoneticPr fontId="2"/>
  </si>
  <si>
    <t>城北1区</t>
    <phoneticPr fontId="2"/>
  </si>
  <si>
    <t>高柳3区</t>
    <rPh sb="0" eb="2">
      <t>タカヤナギ</t>
    </rPh>
    <rPh sb="3" eb="4">
      <t>ク</t>
    </rPh>
    <phoneticPr fontId="2"/>
  </si>
  <si>
    <t>猪爪</t>
    <rPh sb="0" eb="2">
      <t>イノツメ</t>
    </rPh>
    <phoneticPr fontId="2"/>
  </si>
  <si>
    <t>城北2区</t>
    <phoneticPr fontId="2"/>
  </si>
  <si>
    <t>西瓜屋1の1</t>
    <rPh sb="0" eb="1">
      <t>ニシ</t>
    </rPh>
    <rPh sb="1" eb="2">
      <t>ウリ</t>
    </rPh>
    <rPh sb="2" eb="3">
      <t>ヤ</t>
    </rPh>
    <phoneticPr fontId="2"/>
  </si>
  <si>
    <t>猪爪新1区</t>
    <rPh sb="0" eb="2">
      <t>イノツメ</t>
    </rPh>
    <rPh sb="2" eb="3">
      <t>シン</t>
    </rPh>
    <rPh sb="4" eb="5">
      <t>ク</t>
    </rPh>
    <phoneticPr fontId="2"/>
  </si>
  <si>
    <t>城北3区</t>
    <phoneticPr fontId="2"/>
  </si>
  <si>
    <t>西瓜屋1の2</t>
    <rPh sb="0" eb="1">
      <t>ニシ</t>
    </rPh>
    <rPh sb="1" eb="2">
      <t>ウリ</t>
    </rPh>
    <rPh sb="2" eb="3">
      <t>ヤ</t>
    </rPh>
    <phoneticPr fontId="2"/>
  </si>
  <si>
    <t>猪爪新2区</t>
    <rPh sb="0" eb="2">
      <t>イノツメ</t>
    </rPh>
    <rPh sb="2" eb="3">
      <t>シン</t>
    </rPh>
    <rPh sb="4" eb="5">
      <t>ク</t>
    </rPh>
    <phoneticPr fontId="2"/>
  </si>
  <si>
    <t>城北4区</t>
    <phoneticPr fontId="2"/>
  </si>
  <si>
    <t>西瓜屋1の3</t>
    <rPh sb="0" eb="1">
      <t>ニシ</t>
    </rPh>
    <rPh sb="1" eb="2">
      <t>ウリ</t>
    </rPh>
    <rPh sb="2" eb="3">
      <t>ヤ</t>
    </rPh>
    <phoneticPr fontId="2"/>
  </si>
  <si>
    <t>猪爪新3区</t>
    <rPh sb="0" eb="2">
      <t>イノツメ</t>
    </rPh>
    <rPh sb="2" eb="3">
      <t>シン</t>
    </rPh>
    <rPh sb="4" eb="5">
      <t>ク</t>
    </rPh>
    <phoneticPr fontId="2"/>
  </si>
  <si>
    <t>城北5区</t>
    <phoneticPr fontId="2"/>
  </si>
  <si>
    <t>西瓜屋2区</t>
    <rPh sb="0" eb="1">
      <t>ニシ</t>
    </rPh>
    <rPh sb="1" eb="2">
      <t>ウリ</t>
    </rPh>
    <rPh sb="2" eb="3">
      <t>ヤ</t>
    </rPh>
    <rPh sb="4" eb="5">
      <t>ク</t>
    </rPh>
    <phoneticPr fontId="2"/>
  </si>
  <si>
    <t>八幡町</t>
  </si>
  <si>
    <t>宇田</t>
    <rPh sb="0" eb="2">
      <t>ウダ</t>
    </rPh>
    <phoneticPr fontId="2"/>
  </si>
  <si>
    <t>西瓜屋3区</t>
    <rPh sb="0" eb="1">
      <t>ニシ</t>
    </rPh>
    <rPh sb="1" eb="2">
      <t>ウリ</t>
    </rPh>
    <rPh sb="2" eb="3">
      <t>ヤ</t>
    </rPh>
    <rPh sb="4" eb="5">
      <t>ク</t>
    </rPh>
    <phoneticPr fontId="2"/>
  </si>
  <si>
    <t>下谷</t>
    <rPh sb="0" eb="1">
      <t>シモ</t>
    </rPh>
    <rPh sb="1" eb="2">
      <t>タニ</t>
    </rPh>
    <phoneticPr fontId="2"/>
  </si>
  <si>
    <t>玄女</t>
    <phoneticPr fontId="2"/>
  </si>
  <si>
    <t>西里丸岡1区</t>
    <rPh sb="0" eb="2">
      <t>ニシサト</t>
    </rPh>
    <rPh sb="2" eb="4">
      <t>マルオカ</t>
    </rPh>
    <rPh sb="5" eb="6">
      <t>ク</t>
    </rPh>
    <phoneticPr fontId="2"/>
  </si>
  <si>
    <t>中谷</t>
  </si>
  <si>
    <t>千田</t>
    <phoneticPr fontId="2"/>
  </si>
  <si>
    <t>西里丸岡2区</t>
    <rPh sb="0" eb="2">
      <t>ニシサト</t>
    </rPh>
    <rPh sb="2" eb="4">
      <t>マルオカ</t>
    </rPh>
    <rPh sb="5" eb="6">
      <t>ク</t>
    </rPh>
    <phoneticPr fontId="2"/>
  </si>
  <si>
    <t>上谷</t>
    <rPh sb="0" eb="1">
      <t>カミ</t>
    </rPh>
    <phoneticPr fontId="2"/>
  </si>
  <si>
    <t>上長畝</t>
  </si>
  <si>
    <t>西里丸岡3区</t>
    <rPh sb="0" eb="2">
      <t>ニシサト</t>
    </rPh>
    <rPh sb="2" eb="4">
      <t>マルオカ</t>
    </rPh>
    <rPh sb="5" eb="6">
      <t>ク</t>
    </rPh>
    <phoneticPr fontId="2"/>
  </si>
  <si>
    <t>上富田</t>
    <rPh sb="0" eb="1">
      <t>カミ</t>
    </rPh>
    <phoneticPr fontId="2"/>
  </si>
  <si>
    <t>下長畝</t>
  </si>
  <si>
    <t>ニュー一本田</t>
    <rPh sb="3" eb="5">
      <t>イッポン</t>
    </rPh>
    <rPh sb="5" eb="6">
      <t>デン</t>
    </rPh>
    <phoneticPr fontId="2"/>
  </si>
  <si>
    <t>中富田</t>
    <rPh sb="0" eb="1">
      <t>ナカ</t>
    </rPh>
    <phoneticPr fontId="2"/>
  </si>
  <si>
    <t>山久保</t>
  </si>
  <si>
    <t>一本田中</t>
    <rPh sb="0" eb="2">
      <t>イッポン</t>
    </rPh>
    <rPh sb="2" eb="3">
      <t>デン</t>
    </rPh>
    <rPh sb="3" eb="4">
      <t>ナカ</t>
    </rPh>
    <phoneticPr fontId="2"/>
  </si>
  <si>
    <t>下富田</t>
    <rPh sb="0" eb="1">
      <t>シモ</t>
    </rPh>
    <rPh sb="1" eb="2">
      <t>トミ</t>
    </rPh>
    <rPh sb="2" eb="3">
      <t>タ</t>
    </rPh>
    <phoneticPr fontId="2"/>
  </si>
  <si>
    <t>女形谷</t>
  </si>
  <si>
    <t>一本田</t>
    <rPh sb="0" eb="2">
      <t>イッポン</t>
    </rPh>
    <rPh sb="2" eb="3">
      <t>デン</t>
    </rPh>
    <phoneticPr fontId="2"/>
  </si>
  <si>
    <t>上石城戸</t>
    <rPh sb="0" eb="1">
      <t>カミ</t>
    </rPh>
    <phoneticPr fontId="2"/>
  </si>
  <si>
    <t>かすみが丘学園</t>
    <rPh sb="4" eb="5">
      <t>オカ</t>
    </rPh>
    <rPh sb="5" eb="7">
      <t>ガクエン</t>
    </rPh>
    <phoneticPr fontId="2"/>
  </si>
  <si>
    <t>笹和田</t>
    <rPh sb="0" eb="1">
      <t>ササ</t>
    </rPh>
    <rPh sb="1" eb="3">
      <t>ワダ</t>
    </rPh>
    <phoneticPr fontId="2"/>
  </si>
  <si>
    <t>中石城戸</t>
    <rPh sb="0" eb="1">
      <t>ナカ</t>
    </rPh>
    <phoneticPr fontId="2"/>
  </si>
  <si>
    <t>赤坂</t>
  </si>
  <si>
    <t>舟寄1区</t>
    <rPh sb="0" eb="2">
      <t>フナヨセ</t>
    </rPh>
    <rPh sb="3" eb="4">
      <t>ク</t>
    </rPh>
    <phoneticPr fontId="2"/>
  </si>
  <si>
    <t>下石城戸</t>
    <rPh sb="0" eb="1">
      <t>シモ</t>
    </rPh>
    <rPh sb="1" eb="2">
      <t>イシ</t>
    </rPh>
    <rPh sb="2" eb="4">
      <t>キド</t>
    </rPh>
    <phoneticPr fontId="2"/>
  </si>
  <si>
    <t>伏屋</t>
  </si>
  <si>
    <t>舟寄2区</t>
    <rPh sb="0" eb="2">
      <t>フナヨセ</t>
    </rPh>
    <rPh sb="3" eb="4">
      <t>ク</t>
    </rPh>
    <phoneticPr fontId="2"/>
  </si>
  <si>
    <t>三ケ町</t>
  </si>
  <si>
    <t>三本木</t>
  </si>
  <si>
    <t>舟寄3区</t>
    <rPh sb="0" eb="2">
      <t>フナヨセ</t>
    </rPh>
    <rPh sb="3" eb="4">
      <t>ク</t>
    </rPh>
    <phoneticPr fontId="2"/>
  </si>
  <si>
    <t>竹田口</t>
  </si>
  <si>
    <t>与河</t>
  </si>
  <si>
    <t>舟寄4区</t>
    <rPh sb="0" eb="2">
      <t>フナヨセ</t>
    </rPh>
    <rPh sb="3" eb="4">
      <t>ク</t>
    </rPh>
    <phoneticPr fontId="2"/>
  </si>
  <si>
    <t>東組</t>
  </si>
  <si>
    <t>畑中</t>
  </si>
  <si>
    <t>舟寄5区</t>
    <rPh sb="0" eb="2">
      <t>フナヨセ</t>
    </rPh>
    <rPh sb="3" eb="4">
      <t>ク</t>
    </rPh>
    <phoneticPr fontId="2"/>
  </si>
  <si>
    <t>東陽2丁目</t>
  </si>
  <si>
    <t>田屋</t>
  </si>
  <si>
    <t>舟寄新</t>
    <rPh sb="0" eb="2">
      <t>フナヨセ</t>
    </rPh>
    <rPh sb="2" eb="3">
      <t>シン</t>
    </rPh>
    <phoneticPr fontId="2"/>
  </si>
  <si>
    <t>新町</t>
  </si>
  <si>
    <t>豊原</t>
  </si>
  <si>
    <t>長崎</t>
    <rPh sb="0" eb="2">
      <t>ナガサキ</t>
    </rPh>
    <phoneticPr fontId="2"/>
  </si>
  <si>
    <t>上本町</t>
    <rPh sb="0" eb="1">
      <t>カミ</t>
    </rPh>
    <phoneticPr fontId="2"/>
  </si>
  <si>
    <t>曽々木</t>
  </si>
  <si>
    <t>長崎新</t>
    <rPh sb="0" eb="2">
      <t>ナガサキ</t>
    </rPh>
    <rPh sb="2" eb="3">
      <t>シン</t>
    </rPh>
    <phoneticPr fontId="2"/>
  </si>
  <si>
    <t>室町</t>
  </si>
  <si>
    <t>内田</t>
  </si>
  <si>
    <t>一本田新1区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</si>
  <si>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小人町</t>
  </si>
  <si>
    <t>舛田</t>
  </si>
  <si>
    <t>一本田新2区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</si>
  <si>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乾町</t>
    <rPh sb="0" eb="1">
      <t>カワ</t>
    </rPh>
    <phoneticPr fontId="2"/>
  </si>
  <si>
    <t>小黒</t>
  </si>
  <si>
    <t>一本田新3区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</si>
  <si>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上田町</t>
  </si>
  <si>
    <t>篠岡</t>
  </si>
  <si>
    <t>一本田新4区</t>
    <rPh sb="0" eb="2">
      <t>イッポン</t>
    </rPh>
    <rPh sb="2" eb="3">
      <t>デン</t>
    </rPh>
    <rPh sb="3" eb="4">
      <t>シン</t>
    </rPh>
    <rPh sb="5" eb="6">
      <t>ク</t>
    </rPh>
    <phoneticPr fontId="2"/>
  </si>
  <si>
    <t>荒町</t>
  </si>
  <si>
    <t>石上</t>
  </si>
  <si>
    <t>共栄</t>
    <rPh sb="0" eb="2">
      <t>キョウエイ</t>
    </rPh>
    <phoneticPr fontId="2"/>
  </si>
  <si>
    <t>松川町</t>
    <rPh sb="0" eb="2">
      <t>マツカワ</t>
    </rPh>
    <phoneticPr fontId="2"/>
  </si>
  <si>
    <t>里丸岡</t>
  </si>
  <si>
    <t>今福</t>
    <rPh sb="0" eb="2">
      <t>イマフク</t>
    </rPh>
    <phoneticPr fontId="2"/>
  </si>
  <si>
    <t>新松川町</t>
  </si>
  <si>
    <t>今町</t>
  </si>
  <si>
    <t>今福2区</t>
    <rPh sb="0" eb="2">
      <t>イマフク</t>
    </rPh>
    <rPh sb="3" eb="4">
      <t>ク</t>
    </rPh>
    <phoneticPr fontId="2"/>
  </si>
  <si>
    <t>北霞1区</t>
  </si>
  <si>
    <t>東陽</t>
  </si>
  <si>
    <t>八ツ口</t>
    <rPh sb="0" eb="1">
      <t>ヤ</t>
    </rPh>
    <rPh sb="2" eb="3">
      <t>クチ</t>
    </rPh>
    <phoneticPr fontId="2"/>
  </si>
  <si>
    <t>北霞2区</t>
  </si>
  <si>
    <t>愛宕</t>
  </si>
  <si>
    <t>高柳</t>
    <rPh sb="0" eb="2">
      <t>タカヤナギ</t>
    </rPh>
    <phoneticPr fontId="2"/>
  </si>
  <si>
    <t>北霞3区</t>
  </si>
  <si>
    <t>愛宕団地</t>
    <rPh sb="2" eb="4">
      <t>ダンチ</t>
    </rPh>
    <phoneticPr fontId="3"/>
  </si>
  <si>
    <t>高柳2区</t>
    <rPh sb="0" eb="2">
      <t>タカヤナギ</t>
    </rPh>
    <rPh sb="3" eb="4">
      <t>ク</t>
    </rPh>
    <phoneticPr fontId="2"/>
  </si>
  <si>
    <t>北霞4区</t>
  </si>
  <si>
    <t>文京</t>
  </si>
  <si>
    <t>吉政</t>
  </si>
  <si>
    <t>南霞1区</t>
  </si>
  <si>
    <t>八ヶ郷１区</t>
  </si>
  <si>
    <t>儀間</t>
  </si>
  <si>
    <t>南霞2区</t>
  </si>
  <si>
    <t>川上</t>
  </si>
  <si>
    <t>牛ケ島</t>
    <rPh sb="0" eb="1">
      <t>ウシ</t>
    </rPh>
    <rPh sb="2" eb="3">
      <t>シマ</t>
    </rPh>
    <phoneticPr fontId="2"/>
  </si>
  <si>
    <t>南霞3区</t>
  </si>
  <si>
    <t>坪江</t>
  </si>
  <si>
    <t>高瀬</t>
  </si>
  <si>
    <t>南霞4区</t>
  </si>
  <si>
    <t>乗兼</t>
  </si>
  <si>
    <t>豊原高瀬</t>
  </si>
  <si>
    <t>城南</t>
  </si>
  <si>
    <t>堀水</t>
  </si>
  <si>
    <t>筑後清水</t>
  </si>
  <si>
    <t>城東</t>
  </si>
  <si>
    <t>里竹田</t>
  </si>
  <si>
    <t>四ツ柳</t>
    <rPh sb="0" eb="1">
      <t>ヨ</t>
    </rPh>
    <rPh sb="2" eb="3">
      <t>ヤナギ</t>
    </rPh>
    <phoneticPr fontId="2"/>
  </si>
  <si>
    <t>霞ケ丘1区</t>
  </si>
  <si>
    <t>曽谷</t>
  </si>
  <si>
    <t>北四ツ柳</t>
  </si>
  <si>
    <t>霞ケ丘2区</t>
  </si>
  <si>
    <t>岡</t>
  </si>
  <si>
    <t>高田</t>
  </si>
  <si>
    <t>霞ケ丘3区</t>
  </si>
  <si>
    <t>山口</t>
  </si>
  <si>
    <t>油為頭</t>
  </si>
  <si>
    <t>霞ケ丘4区</t>
  </si>
  <si>
    <t>山竹田</t>
  </si>
  <si>
    <t>板倉</t>
  </si>
  <si>
    <t>一本田福所</t>
    <phoneticPr fontId="2"/>
  </si>
  <si>
    <t>その他</t>
    <rPh sb="2" eb="3">
      <t>タ</t>
    </rPh>
    <phoneticPr fontId="3"/>
  </si>
  <si>
    <t>葉咲野</t>
  </si>
  <si>
    <t>一本田福所2区</t>
  </si>
  <si>
    <t>野中山王</t>
  </si>
  <si>
    <t>乾下田</t>
  </si>
  <si>
    <t>江留上大和</t>
  </si>
  <si>
    <t>大森</t>
  </si>
  <si>
    <t>田町</t>
  </si>
  <si>
    <t>江留上本町</t>
  </si>
  <si>
    <t>山崎三ケ</t>
    <rPh sb="0" eb="2">
      <t>ヤマサキ</t>
    </rPh>
    <rPh sb="2" eb="3">
      <t>サン</t>
    </rPh>
    <phoneticPr fontId="2"/>
  </si>
  <si>
    <t>朝陽</t>
  </si>
  <si>
    <t>江留上緑</t>
    <rPh sb="0" eb="1">
      <t>エ</t>
    </rPh>
    <rPh sb="1" eb="2">
      <t>ル</t>
    </rPh>
    <rPh sb="2" eb="3">
      <t>カミ</t>
    </rPh>
    <rPh sb="3" eb="4">
      <t>ミドリ</t>
    </rPh>
    <phoneticPr fontId="2"/>
  </si>
  <si>
    <t>末政</t>
    <rPh sb="0" eb="2">
      <t>スエマサ</t>
    </rPh>
    <phoneticPr fontId="2"/>
  </si>
  <si>
    <t>栄</t>
  </si>
  <si>
    <t>江留上日の出</t>
  </si>
  <si>
    <t>末政2区</t>
    <rPh sb="0" eb="2">
      <t>スエマサ</t>
    </rPh>
    <rPh sb="3" eb="4">
      <t>ク</t>
    </rPh>
    <phoneticPr fontId="2"/>
  </si>
  <si>
    <t>グリーン栄</t>
  </si>
  <si>
    <t>江留上旭</t>
  </si>
  <si>
    <t>新間</t>
    <rPh sb="0" eb="1">
      <t>シン</t>
    </rPh>
    <rPh sb="1" eb="2">
      <t>マ</t>
    </rPh>
    <phoneticPr fontId="2"/>
  </si>
  <si>
    <t>針ノ木</t>
  </si>
  <si>
    <t>江留上中央</t>
  </si>
  <si>
    <t>寅国</t>
    <rPh sb="0" eb="2">
      <t>トラクニ</t>
    </rPh>
    <phoneticPr fontId="2"/>
  </si>
  <si>
    <t>朝陽2丁目</t>
  </si>
  <si>
    <t>江留上昭和</t>
  </si>
  <si>
    <t>竜北</t>
    <rPh sb="0" eb="2">
      <t>リュウホク</t>
    </rPh>
    <phoneticPr fontId="2"/>
  </si>
  <si>
    <t>御幸</t>
  </si>
  <si>
    <t>江留上新町</t>
  </si>
  <si>
    <t>泉</t>
    <rPh sb="0" eb="1">
      <t>イズミ</t>
    </rPh>
    <phoneticPr fontId="2"/>
  </si>
  <si>
    <t>松川</t>
    <rPh sb="0" eb="2">
      <t>マツカワ</t>
    </rPh>
    <phoneticPr fontId="2"/>
  </si>
  <si>
    <t>江留上錦</t>
  </si>
  <si>
    <t>為国幸</t>
  </si>
  <si>
    <t>中筋東</t>
  </si>
  <si>
    <t>島田</t>
    <rPh sb="0" eb="2">
      <t>シマダ</t>
    </rPh>
    <phoneticPr fontId="3"/>
  </si>
  <si>
    <t>為国中区</t>
  </si>
  <si>
    <t>中筋駅前</t>
  </si>
  <si>
    <t>大関大正</t>
    <rPh sb="0" eb="2">
      <t>オオゼキ</t>
    </rPh>
    <rPh sb="2" eb="4">
      <t>タイショウ</t>
    </rPh>
    <phoneticPr fontId="2"/>
  </si>
  <si>
    <t>為国西の宮</t>
  </si>
  <si>
    <t>中筋三ツ屋</t>
  </si>
  <si>
    <t>東</t>
    <rPh sb="0" eb="1">
      <t>ヒガシ</t>
    </rPh>
    <phoneticPr fontId="2"/>
  </si>
  <si>
    <t>為国亀ケ久保</t>
    <rPh sb="0" eb="2">
      <t>タメクニ</t>
    </rPh>
    <rPh sb="2" eb="3">
      <t>カメ</t>
    </rPh>
    <rPh sb="4" eb="6">
      <t>クボ</t>
    </rPh>
    <phoneticPr fontId="2"/>
  </si>
  <si>
    <t>中筋北浦南</t>
  </si>
  <si>
    <t>下蔵</t>
    <rPh sb="0" eb="1">
      <t>シモ</t>
    </rPh>
    <rPh sb="1" eb="2">
      <t>クラ</t>
    </rPh>
    <phoneticPr fontId="2"/>
  </si>
  <si>
    <t>新為国</t>
    <rPh sb="0" eb="1">
      <t>シン</t>
    </rPh>
    <rPh sb="1" eb="2">
      <t>タメ</t>
    </rPh>
    <rPh sb="2" eb="3">
      <t>クニ</t>
    </rPh>
    <phoneticPr fontId="3"/>
  </si>
  <si>
    <t>中筋北浦北</t>
    <rPh sb="0" eb="2">
      <t>ナカスジ</t>
    </rPh>
    <rPh sb="2" eb="4">
      <t>キタウラ</t>
    </rPh>
    <rPh sb="4" eb="5">
      <t>キタ</t>
    </rPh>
    <phoneticPr fontId="2"/>
  </si>
  <si>
    <t>上蔵</t>
    <rPh sb="0" eb="1">
      <t>カミ</t>
    </rPh>
    <rPh sb="1" eb="2">
      <t>クラ</t>
    </rPh>
    <phoneticPr fontId="2"/>
  </si>
  <si>
    <t>境上町</t>
  </si>
  <si>
    <t>中筋大手</t>
  </si>
  <si>
    <t>南蔵垣内</t>
    <rPh sb="0" eb="1">
      <t>ミナミ</t>
    </rPh>
    <rPh sb="1" eb="4">
      <t>クラガイチ</t>
    </rPh>
    <phoneticPr fontId="2"/>
  </si>
  <si>
    <t>境元町</t>
  </si>
  <si>
    <t>正蓮花</t>
    <rPh sb="1" eb="2">
      <t>レン</t>
    </rPh>
    <phoneticPr fontId="2"/>
  </si>
  <si>
    <t>鯉</t>
    <rPh sb="0" eb="1">
      <t>コイ</t>
    </rPh>
    <phoneticPr fontId="2"/>
  </si>
  <si>
    <t>江留下西</t>
  </si>
  <si>
    <t>寄安</t>
    <phoneticPr fontId="2"/>
  </si>
  <si>
    <t>西</t>
    <rPh sb="0" eb="1">
      <t>ニシ</t>
    </rPh>
    <phoneticPr fontId="2"/>
  </si>
  <si>
    <t>江留下宇和江</t>
  </si>
  <si>
    <t>寄安金戸</t>
  </si>
  <si>
    <t>東中野</t>
    <rPh sb="0" eb="1">
      <t>ヒガシ</t>
    </rPh>
    <rPh sb="1" eb="3">
      <t>ナカノ</t>
    </rPh>
    <phoneticPr fontId="2"/>
  </si>
  <si>
    <t>江留下屋敷</t>
  </si>
  <si>
    <t>定重</t>
    <phoneticPr fontId="2"/>
  </si>
  <si>
    <t>新東中野</t>
    <rPh sb="0" eb="1">
      <t>シン</t>
    </rPh>
    <rPh sb="1" eb="2">
      <t>ヒガシ</t>
    </rPh>
    <rPh sb="2" eb="4">
      <t>ナカノ</t>
    </rPh>
    <phoneticPr fontId="2"/>
  </si>
  <si>
    <t>沖布目</t>
  </si>
  <si>
    <t>石仏</t>
    <phoneticPr fontId="2"/>
  </si>
  <si>
    <t>大味上</t>
    <rPh sb="0" eb="2">
      <t>オオミ</t>
    </rPh>
    <rPh sb="2" eb="3">
      <t>カミ</t>
    </rPh>
    <phoneticPr fontId="2"/>
  </si>
  <si>
    <t>沖布目豊島</t>
    <rPh sb="3" eb="5">
      <t>トヨシマ</t>
    </rPh>
    <phoneticPr fontId="2"/>
  </si>
  <si>
    <t>いちい野</t>
  </si>
  <si>
    <t>大味中</t>
    <rPh sb="0" eb="2">
      <t>オオミ</t>
    </rPh>
    <rPh sb="2" eb="3">
      <t>ナカ</t>
    </rPh>
    <phoneticPr fontId="2"/>
  </si>
  <si>
    <t>大針</t>
    <rPh sb="0" eb="1">
      <t>オオ</t>
    </rPh>
    <rPh sb="1" eb="2">
      <t>ハリ</t>
    </rPh>
    <phoneticPr fontId="2"/>
  </si>
  <si>
    <t>いちい野北</t>
  </si>
  <si>
    <t>大味下</t>
    <rPh sb="0" eb="2">
      <t>オオミ</t>
    </rPh>
    <rPh sb="2" eb="3">
      <t>シタ</t>
    </rPh>
    <phoneticPr fontId="2"/>
  </si>
  <si>
    <t>藤鷲塚</t>
  </si>
  <si>
    <t>いちい野中央</t>
  </si>
  <si>
    <t>新大味</t>
    <rPh sb="0" eb="1">
      <t>シン</t>
    </rPh>
    <rPh sb="1" eb="3">
      <t>オオミ</t>
    </rPh>
    <phoneticPr fontId="2"/>
  </si>
  <si>
    <t>江留中</t>
  </si>
  <si>
    <t>花の町1丁目</t>
    <rPh sb="0" eb="1">
      <t>ハナ</t>
    </rPh>
    <rPh sb="2" eb="3">
      <t>マチ</t>
    </rPh>
    <rPh sb="4" eb="6">
      <t>チョウメ</t>
    </rPh>
    <phoneticPr fontId="2"/>
  </si>
  <si>
    <t>随応寺</t>
  </si>
  <si>
    <t>坂井町</t>
    <rPh sb="0" eb="3">
      <t>サカイチョウ</t>
    </rPh>
    <phoneticPr fontId="4"/>
  </si>
  <si>
    <t>花のまち2丁目</t>
    <rPh sb="0" eb="1">
      <t>ハナ</t>
    </rPh>
    <rPh sb="5" eb="7">
      <t>チョウメ</t>
    </rPh>
    <phoneticPr fontId="2"/>
  </si>
  <si>
    <t>東太郎丸</t>
  </si>
  <si>
    <t>宮領</t>
    <rPh sb="0" eb="1">
      <t>ミヤ</t>
    </rPh>
    <rPh sb="1" eb="2">
      <t>リョウ</t>
    </rPh>
    <phoneticPr fontId="2"/>
  </si>
  <si>
    <t>大味春日</t>
    <rPh sb="0" eb="2">
      <t>オオミ</t>
    </rPh>
    <rPh sb="2" eb="4">
      <t>カスガ</t>
    </rPh>
    <phoneticPr fontId="2"/>
  </si>
  <si>
    <t>本堂</t>
    <phoneticPr fontId="2"/>
  </si>
  <si>
    <t>北宮領</t>
    <rPh sb="0" eb="2">
      <t>キタミヤ</t>
    </rPh>
    <rPh sb="2" eb="3">
      <t>リョウ</t>
    </rPh>
    <phoneticPr fontId="2"/>
  </si>
  <si>
    <t>上兵庫</t>
    <rPh sb="0" eb="1">
      <t>カミ</t>
    </rPh>
    <rPh sb="1" eb="3">
      <t>ヒョウゴ</t>
    </rPh>
    <phoneticPr fontId="2"/>
  </si>
  <si>
    <t>西太郎丸</t>
  </si>
  <si>
    <t>中宮領</t>
    <rPh sb="0" eb="1">
      <t>ナカ</t>
    </rPh>
    <rPh sb="1" eb="2">
      <t>ミヤ</t>
    </rPh>
    <rPh sb="2" eb="3">
      <t>リョウ</t>
    </rPh>
    <phoneticPr fontId="2"/>
  </si>
  <si>
    <t>けやき野</t>
    <rPh sb="3" eb="4">
      <t>ノ</t>
    </rPh>
    <phoneticPr fontId="2"/>
  </si>
  <si>
    <t>矢島</t>
    <phoneticPr fontId="2"/>
  </si>
  <si>
    <t>西宮領</t>
    <rPh sb="0" eb="2">
      <t>ニシミヤ</t>
    </rPh>
    <rPh sb="2" eb="3">
      <t>リョウ</t>
    </rPh>
    <phoneticPr fontId="2"/>
  </si>
  <si>
    <t>中の江</t>
    <rPh sb="0" eb="1">
      <t>ナカ</t>
    </rPh>
    <rPh sb="2" eb="3">
      <t>エ</t>
    </rPh>
    <phoneticPr fontId="2"/>
  </si>
  <si>
    <t>千歩寺</t>
  </si>
  <si>
    <t>田島　</t>
    <rPh sb="0" eb="2">
      <t>タジマ</t>
    </rPh>
    <phoneticPr fontId="2"/>
  </si>
  <si>
    <t>下兵庫</t>
    <rPh sb="0" eb="1">
      <t>シモ</t>
    </rPh>
    <rPh sb="1" eb="3">
      <t>ヒョウゴ</t>
    </rPh>
    <phoneticPr fontId="2"/>
  </si>
  <si>
    <t>中庄</t>
    <phoneticPr fontId="2"/>
  </si>
  <si>
    <t>田島新</t>
    <rPh sb="0" eb="2">
      <t>タジマ</t>
    </rPh>
    <rPh sb="2" eb="3">
      <t>シン</t>
    </rPh>
    <phoneticPr fontId="2"/>
  </si>
  <si>
    <t>相生</t>
    <rPh sb="0" eb="2">
      <t>アイオイ</t>
    </rPh>
    <phoneticPr fontId="2"/>
  </si>
  <si>
    <t>針原東</t>
  </si>
  <si>
    <t>華水木</t>
    <rPh sb="0" eb="1">
      <t>ハナ</t>
    </rPh>
    <rPh sb="1" eb="3">
      <t>ミズキ</t>
    </rPh>
    <phoneticPr fontId="2"/>
  </si>
  <si>
    <t>清永</t>
    <rPh sb="0" eb="2">
      <t>キヨナガ</t>
    </rPh>
    <phoneticPr fontId="2"/>
  </si>
  <si>
    <t>針原西</t>
  </si>
  <si>
    <t>田島窪</t>
    <rPh sb="0" eb="2">
      <t>タジマ</t>
    </rPh>
    <rPh sb="2" eb="3">
      <t>クボ</t>
    </rPh>
    <phoneticPr fontId="2"/>
  </si>
  <si>
    <t>島</t>
    <rPh sb="0" eb="1">
      <t>シマ</t>
    </rPh>
    <phoneticPr fontId="2"/>
  </si>
  <si>
    <t>針原平柳</t>
  </si>
  <si>
    <t>若宮</t>
    <rPh sb="0" eb="2">
      <t>ワカミヤ</t>
    </rPh>
    <phoneticPr fontId="2"/>
  </si>
  <si>
    <t>木部東</t>
    <rPh sb="0" eb="2">
      <t>キベ</t>
    </rPh>
    <rPh sb="2" eb="3">
      <t>ヒガシ</t>
    </rPh>
    <phoneticPr fontId="2"/>
  </si>
  <si>
    <t>ガーデンハイツ春江</t>
    <rPh sb="7" eb="8">
      <t>ハル</t>
    </rPh>
    <rPh sb="8" eb="9">
      <t>エ</t>
    </rPh>
    <phoneticPr fontId="2"/>
  </si>
  <si>
    <t>若宮新</t>
    <rPh sb="0" eb="2">
      <t>ワカミヤ</t>
    </rPh>
    <rPh sb="2" eb="3">
      <t>シン</t>
    </rPh>
    <phoneticPr fontId="2"/>
  </si>
  <si>
    <t>東荒井</t>
    <rPh sb="0" eb="1">
      <t>ヒガシ</t>
    </rPh>
    <rPh sb="1" eb="3">
      <t>アライ</t>
    </rPh>
    <phoneticPr fontId="2"/>
  </si>
  <si>
    <t>田端</t>
    <rPh sb="0" eb="2">
      <t>タバタ</t>
    </rPh>
    <phoneticPr fontId="2"/>
  </si>
  <si>
    <t>東若宮</t>
    <rPh sb="0" eb="1">
      <t>ヒガシ</t>
    </rPh>
    <rPh sb="1" eb="3">
      <t>ワカミヤ</t>
    </rPh>
    <phoneticPr fontId="2"/>
  </si>
  <si>
    <t>蛸</t>
    <rPh sb="0" eb="1">
      <t>タコ</t>
    </rPh>
    <phoneticPr fontId="2"/>
  </si>
  <si>
    <t>高江</t>
    <rPh sb="0" eb="1">
      <t>タカ</t>
    </rPh>
    <rPh sb="1" eb="2">
      <t>エ</t>
    </rPh>
    <phoneticPr fontId="2"/>
  </si>
  <si>
    <t>福島</t>
    <rPh sb="0" eb="2">
      <t>フクシマ</t>
    </rPh>
    <phoneticPr fontId="2"/>
  </si>
  <si>
    <t>京町</t>
    <phoneticPr fontId="2"/>
  </si>
  <si>
    <t>新福島</t>
    <rPh sb="0" eb="1">
      <t>シン</t>
    </rPh>
    <rPh sb="1" eb="3">
      <t>フクシマ</t>
    </rPh>
    <phoneticPr fontId="2"/>
  </si>
  <si>
    <t>今井</t>
    <rPh sb="0" eb="2">
      <t>イマイ</t>
    </rPh>
    <phoneticPr fontId="2"/>
  </si>
  <si>
    <t>京町南</t>
    <phoneticPr fontId="2"/>
  </si>
  <si>
    <t>東長田</t>
    <rPh sb="0" eb="1">
      <t>ヒガシ</t>
    </rPh>
    <rPh sb="1" eb="3">
      <t>ナガタ</t>
    </rPh>
    <phoneticPr fontId="2"/>
  </si>
  <si>
    <t>折戸</t>
    <rPh sb="0" eb="2">
      <t>オリト</t>
    </rPh>
    <phoneticPr fontId="2"/>
  </si>
  <si>
    <t>松木</t>
    <rPh sb="0" eb="2">
      <t>マツキ</t>
    </rPh>
    <phoneticPr fontId="2"/>
  </si>
  <si>
    <t>徳分田</t>
    <rPh sb="0" eb="1">
      <t>トク</t>
    </rPh>
    <rPh sb="1" eb="2">
      <t>ブン</t>
    </rPh>
    <rPh sb="2" eb="3">
      <t>デン</t>
    </rPh>
    <phoneticPr fontId="2"/>
  </si>
  <si>
    <t>木部新保</t>
    <rPh sb="0" eb="2">
      <t>キベ</t>
    </rPh>
    <rPh sb="2" eb="4">
      <t>シンボ</t>
    </rPh>
    <phoneticPr fontId="2"/>
  </si>
  <si>
    <t>金剛寺</t>
    <rPh sb="0" eb="3">
      <t>コンゴウジ</t>
    </rPh>
    <phoneticPr fontId="2"/>
  </si>
  <si>
    <t>上新庄</t>
    <rPh sb="0" eb="3">
      <t>カミシンジョウ</t>
    </rPh>
    <phoneticPr fontId="2"/>
  </si>
  <si>
    <t>安沢</t>
    <rPh sb="0" eb="1">
      <t>ヤス</t>
    </rPh>
    <rPh sb="1" eb="2">
      <t>サワ</t>
    </rPh>
    <phoneticPr fontId="2"/>
  </si>
  <si>
    <t>駅前</t>
    <rPh sb="0" eb="2">
      <t>エキマエ</t>
    </rPh>
    <phoneticPr fontId="2"/>
  </si>
  <si>
    <t>総数</t>
    <rPh sb="0" eb="2">
      <t>ソウスウ</t>
    </rPh>
    <phoneticPr fontId="2"/>
  </si>
  <si>
    <t>福町</t>
    <rPh sb="0" eb="1">
      <t>フク</t>
    </rPh>
    <rPh sb="1" eb="2">
      <t>マチ</t>
    </rPh>
    <phoneticPr fontId="2"/>
  </si>
  <si>
    <t>上新庄新町</t>
    <rPh sb="0" eb="3">
      <t>カミシンジョウ</t>
    </rPh>
    <rPh sb="3" eb="5">
      <t>シンマチ</t>
    </rPh>
    <phoneticPr fontId="2"/>
  </si>
  <si>
    <t>春日野</t>
    <phoneticPr fontId="2"/>
  </si>
  <si>
    <t>新庄</t>
    <rPh sb="0" eb="2">
      <t>シンジョウ</t>
    </rPh>
    <phoneticPr fontId="2"/>
  </si>
  <si>
    <t>大牧</t>
    <rPh sb="0" eb="2">
      <t>オオマキ</t>
    </rPh>
    <phoneticPr fontId="2"/>
  </si>
  <si>
    <t>下新庄</t>
    <rPh sb="0" eb="3">
      <t>シモシンジョウ</t>
    </rPh>
    <phoneticPr fontId="2"/>
  </si>
  <si>
    <t>リリータウン</t>
    <phoneticPr fontId="2"/>
  </si>
  <si>
    <t>日の出</t>
    <rPh sb="0" eb="1">
      <t>ヒ</t>
    </rPh>
    <rPh sb="2" eb="3">
      <t>デ</t>
    </rPh>
    <phoneticPr fontId="2"/>
  </si>
  <si>
    <t>井向</t>
    <rPh sb="0" eb="2">
      <t>イノムカイ</t>
    </rPh>
    <phoneticPr fontId="2"/>
  </si>
  <si>
    <t>夢咲の街</t>
    <rPh sb="0" eb="1">
      <t>ユメ</t>
    </rPh>
    <rPh sb="1" eb="2">
      <t>サキ</t>
    </rPh>
    <rPh sb="3" eb="4">
      <t>マチ</t>
    </rPh>
    <phoneticPr fontId="3"/>
  </si>
  <si>
    <t>西長田</t>
    <phoneticPr fontId="2"/>
  </si>
  <si>
    <t>長畑</t>
    <rPh sb="0" eb="1">
      <t>ナガ</t>
    </rPh>
    <rPh sb="1" eb="2">
      <t>ハタケ</t>
    </rPh>
    <phoneticPr fontId="2"/>
  </si>
  <si>
    <t>石塚</t>
    <rPh sb="0" eb="2">
      <t>イシヅカ</t>
    </rPh>
    <phoneticPr fontId="2"/>
  </si>
  <si>
    <t>定旨</t>
    <rPh sb="0" eb="1">
      <t>サダ</t>
    </rPh>
    <rPh sb="1" eb="2">
      <t>ムネ</t>
    </rPh>
    <phoneticPr fontId="2"/>
  </si>
  <si>
    <t>取次</t>
    <rPh sb="0" eb="2">
      <t>トリツギ</t>
    </rPh>
    <phoneticPr fontId="2"/>
  </si>
  <si>
    <t>五本</t>
    <rPh sb="0" eb="2">
      <t>ゴホン</t>
    </rPh>
    <phoneticPr fontId="2"/>
  </si>
  <si>
    <t>正善</t>
    <rPh sb="0" eb="2">
      <t>ショウゼン</t>
    </rPh>
    <phoneticPr fontId="2"/>
  </si>
  <si>
    <t>河和田</t>
    <rPh sb="0" eb="1">
      <t>カ</t>
    </rPh>
    <rPh sb="1" eb="3">
      <t>ワダ</t>
    </rPh>
    <phoneticPr fontId="2"/>
  </si>
  <si>
    <t>布施田新</t>
    <phoneticPr fontId="2"/>
  </si>
  <si>
    <t>長屋</t>
    <rPh sb="0" eb="2">
      <t>ナガヤ</t>
    </rPh>
    <phoneticPr fontId="2"/>
  </si>
  <si>
    <t>姫王</t>
    <rPh sb="0" eb="1">
      <t>ヒメ</t>
    </rPh>
    <rPh sb="1" eb="2">
      <t>オウ</t>
    </rPh>
    <phoneticPr fontId="2"/>
  </si>
  <si>
    <t>長屋さくら台</t>
    <rPh sb="0" eb="2">
      <t>ナガヤ</t>
    </rPh>
    <rPh sb="5" eb="6">
      <t>ダイ</t>
    </rPh>
    <phoneticPr fontId="2"/>
  </si>
  <si>
    <t>定広</t>
    <rPh sb="0" eb="2">
      <t>サダヒロ</t>
    </rPh>
    <phoneticPr fontId="2"/>
  </si>
  <si>
    <t>御油田</t>
    <rPh sb="0" eb="1">
      <t>ゴ</t>
    </rPh>
    <rPh sb="1" eb="3">
      <t>ユデン</t>
    </rPh>
    <phoneticPr fontId="2"/>
  </si>
  <si>
    <t>木部西方寺</t>
    <phoneticPr fontId="2"/>
  </si>
  <si>
    <t>朝日</t>
    <rPh sb="0" eb="2">
      <t>アサヒ</t>
    </rPh>
    <phoneticPr fontId="2"/>
  </si>
  <si>
    <t>辻</t>
    <phoneticPr fontId="2"/>
  </si>
  <si>
    <t>朝日住宅</t>
    <rPh sb="0" eb="2">
      <t>アサヒ</t>
    </rPh>
    <rPh sb="2" eb="4">
      <t>ジュウタク</t>
    </rPh>
    <phoneticPr fontId="2"/>
  </si>
  <si>
    <t>上小森</t>
    <phoneticPr fontId="2"/>
  </si>
  <si>
    <t>舘</t>
    <rPh sb="0" eb="1">
      <t>タチ</t>
    </rPh>
    <phoneticPr fontId="2"/>
  </si>
  <si>
    <t>上小森室町</t>
    <rPh sb="3" eb="5">
      <t>ムロマチ</t>
    </rPh>
    <phoneticPr fontId="2"/>
  </si>
  <si>
    <t>小路</t>
    <rPh sb="0" eb="2">
      <t>ショウジ</t>
    </rPh>
    <phoneticPr fontId="2"/>
  </si>
  <si>
    <t>下小森</t>
    <phoneticPr fontId="2"/>
  </si>
  <si>
    <t>関中</t>
    <rPh sb="0" eb="1">
      <t>セキ</t>
    </rPh>
    <rPh sb="1" eb="2">
      <t>ナカ</t>
    </rPh>
    <phoneticPr fontId="2"/>
  </si>
  <si>
    <t>堀越</t>
    <rPh sb="0" eb="2">
      <t>ホリコシ</t>
    </rPh>
    <phoneticPr fontId="2"/>
  </si>
  <si>
    <t>安光</t>
    <rPh sb="0" eb="1">
      <t>アン</t>
    </rPh>
    <rPh sb="1" eb="2">
      <t>コウ</t>
    </rPh>
    <phoneticPr fontId="2"/>
  </si>
  <si>
    <t>中筋</t>
    <rPh sb="0" eb="2">
      <t>ナカスジ</t>
    </rPh>
    <phoneticPr fontId="2"/>
  </si>
  <si>
    <t>豊楽園</t>
    <rPh sb="0" eb="3">
      <t>ホウラクエン</t>
    </rPh>
    <phoneticPr fontId="2"/>
  </si>
  <si>
    <t>中筋西</t>
  </si>
  <si>
    <t>上関</t>
    <rPh sb="0" eb="1">
      <t>カミ</t>
    </rPh>
    <rPh sb="1" eb="2">
      <t>ゼキ</t>
    </rPh>
    <phoneticPr fontId="2"/>
  </si>
  <si>
    <t>資料：市民生活課</t>
    <phoneticPr fontId="3"/>
  </si>
  <si>
    <t>B-5．国籍別外国人数</t>
    <rPh sb="4" eb="6">
      <t>コクセキ</t>
    </rPh>
    <rPh sb="6" eb="7">
      <t>ベツ</t>
    </rPh>
    <rPh sb="7" eb="9">
      <t>ガイコク</t>
    </rPh>
    <rPh sb="9" eb="10">
      <t>ジン</t>
    </rPh>
    <rPh sb="10" eb="11">
      <t>スウ</t>
    </rPh>
    <phoneticPr fontId="4"/>
  </si>
  <si>
    <t>単位：人</t>
    <phoneticPr fontId="3"/>
  </si>
  <si>
    <t>→版によってはその他に含めず掲載していた国籍</t>
    <phoneticPr fontId="3"/>
  </si>
  <si>
    <t>年次</t>
    <rPh sb="0" eb="2">
      <t>ネンジ</t>
    </rPh>
    <phoneticPr fontId="3"/>
  </si>
  <si>
    <t>年次</t>
    <rPh sb="0" eb="2">
      <t>ネンジ</t>
    </rPh>
    <phoneticPr fontId="4"/>
  </si>
  <si>
    <t>合計</t>
    <rPh sb="0" eb="2">
      <t>ゴウケイ</t>
    </rPh>
    <phoneticPr fontId="4"/>
  </si>
  <si>
    <t>中国</t>
    <rPh sb="0" eb="2">
      <t>チュウゴク</t>
    </rPh>
    <phoneticPr fontId="4"/>
  </si>
  <si>
    <t>台湾</t>
    <rPh sb="0" eb="2">
      <t>タイワン</t>
    </rPh>
    <phoneticPr fontId="3"/>
  </si>
  <si>
    <t>韓国又は</t>
    <rPh sb="0" eb="2">
      <t>カンコク</t>
    </rPh>
    <rPh sb="2" eb="3">
      <t>マタ</t>
    </rPh>
    <phoneticPr fontId="4"/>
  </si>
  <si>
    <t>朝鮮</t>
    <rPh sb="0" eb="2">
      <t>チョウセン</t>
    </rPh>
    <phoneticPr fontId="4"/>
  </si>
  <si>
    <t>インドネシア</t>
  </si>
  <si>
    <t>カンボジア</t>
    <phoneticPr fontId="3"/>
  </si>
  <si>
    <t>タイ</t>
  </si>
  <si>
    <t>ネパール</t>
    <phoneticPr fontId="3"/>
  </si>
  <si>
    <t>パキスタン</t>
    <phoneticPr fontId="3"/>
  </si>
  <si>
    <t>バングラデシュ</t>
    <phoneticPr fontId="4"/>
  </si>
  <si>
    <t>フィリピン</t>
  </si>
  <si>
    <t>ベトナム</t>
  </si>
  <si>
    <t>ミャンマー</t>
    <phoneticPr fontId="3"/>
  </si>
  <si>
    <t>米国</t>
    <rPh sb="0" eb="2">
      <t>ベイコク</t>
    </rPh>
    <phoneticPr fontId="4"/>
  </si>
  <si>
    <t>カナダ</t>
  </si>
  <si>
    <t>ブラジル</t>
    <phoneticPr fontId="4"/>
  </si>
  <si>
    <t>ペルー</t>
  </si>
  <si>
    <t>英国</t>
    <rPh sb="0" eb="2">
      <t>エイコク</t>
    </rPh>
    <phoneticPr fontId="4"/>
  </si>
  <si>
    <t>ロシア</t>
  </si>
  <si>
    <t>その他</t>
    <rPh sb="2" eb="3">
      <t>タ</t>
    </rPh>
    <phoneticPr fontId="4"/>
  </si>
  <si>
    <t>（その他合計）</t>
    <rPh sb="3" eb="4">
      <t>タ</t>
    </rPh>
    <rPh sb="4" eb="6">
      <t>ゴウケイ</t>
    </rPh>
    <phoneticPr fontId="3"/>
  </si>
  <si>
    <t>(不明）</t>
    <rPh sb="1" eb="3">
      <t>フメイ</t>
    </rPh>
    <phoneticPr fontId="3"/>
  </si>
  <si>
    <t>インド</t>
    <phoneticPr fontId="3"/>
  </si>
  <si>
    <t>スリランカ</t>
  </si>
  <si>
    <t>マレーシア</t>
    <phoneticPr fontId="3"/>
  </si>
  <si>
    <t>ジャマイカ</t>
    <phoneticPr fontId="3"/>
  </si>
  <si>
    <t>ウズベキスタン</t>
  </si>
  <si>
    <t>エストニア</t>
    <phoneticPr fontId="3"/>
  </si>
  <si>
    <t>スペイン</t>
    <phoneticPr fontId="3"/>
  </si>
  <si>
    <t>スロバキア</t>
    <phoneticPr fontId="3"/>
  </si>
  <si>
    <t>ポーランド</t>
    <phoneticPr fontId="3"/>
  </si>
  <si>
    <t>アフガニスタン</t>
    <phoneticPr fontId="3"/>
  </si>
  <si>
    <t>セネガル</t>
    <phoneticPr fontId="3"/>
  </si>
  <si>
    <t>南アフリカ共和国</t>
    <rPh sb="0" eb="1">
      <t>ミナミ</t>
    </rPh>
    <rPh sb="5" eb="8">
      <t>キョウワコク</t>
    </rPh>
    <phoneticPr fontId="3"/>
  </si>
  <si>
    <t>モンゴル</t>
  </si>
  <si>
    <t>オーストラリア</t>
  </si>
  <si>
    <t>ニュージーランド</t>
    <phoneticPr fontId="4"/>
  </si>
  <si>
    <t>チリ</t>
    <phoneticPr fontId="4"/>
  </si>
  <si>
    <t>ドイツ</t>
  </si>
  <si>
    <t>フランス</t>
    <phoneticPr fontId="4"/>
  </si>
  <si>
    <t>モルドバ</t>
    <phoneticPr fontId="4"/>
  </si>
  <si>
    <t>ルーマニア</t>
    <phoneticPr fontId="4"/>
  </si>
  <si>
    <t>アルジェリア</t>
  </si>
  <si>
    <t>ウガンダ</t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</si>
  <si>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</si>
  <si>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</si>
  <si>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</si>
  <si>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</si>
  <si>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</si>
  <si>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</si>
  <si>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</si>
  <si>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</si>
  <si>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</si>
  <si>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</si>
  <si>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</si>
  <si>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</si>
  <si>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</si>
  <si>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</si>
  <si>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</si>
  <si>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</si>
  <si>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</si>
  <si>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</si>
  <si>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</si>
  <si>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</si>
  <si>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</si>
  <si>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</si>
  <si>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4"/>
  </si>
  <si>
    <t>平成31年</t>
    <rPh sb="0" eb="2">
      <t>ヘイセイ</t>
    </rPh>
    <rPh sb="4" eb="5">
      <t>ネン</t>
    </rPh>
    <phoneticPr fontId="3"/>
  </si>
  <si>
    <t>平成31年</t>
    <rPh sb="0" eb="2">
      <t>ヘイセイ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</si>
  <si>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</si>
  <si>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</si>
  <si>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</si>
  <si>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</si>
  <si>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</si>
  <si>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</si>
  <si>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※平成17年までは12月31日基準日　平成18年からは4月1日基準日</t>
    <rPh sb="1" eb="3">
      <t>ヘイセイ</t>
    </rPh>
    <rPh sb="5" eb="6">
      <t>ネン</t>
    </rPh>
    <rPh sb="11" eb="12">
      <t>ガツ</t>
    </rPh>
    <rPh sb="14" eb="15">
      <t>ニチ</t>
    </rPh>
    <rPh sb="15" eb="18">
      <t>キジュンビ</t>
    </rPh>
    <phoneticPr fontId="4"/>
  </si>
  <si>
    <t>※最新年において3人以上の国籍のみ掲載（3人未満はその他として集計）</t>
    <rPh sb="1" eb="3">
      <t>サイシン</t>
    </rPh>
    <rPh sb="3" eb="4">
      <t>ネン</t>
    </rPh>
    <rPh sb="9" eb="12">
      <t>ニンイジョウ</t>
    </rPh>
    <rPh sb="13" eb="15">
      <t>コクセキ</t>
    </rPh>
    <rPh sb="17" eb="19">
      <t>ケイサイ</t>
    </rPh>
    <rPh sb="21" eb="24">
      <t>ニンミマン</t>
    </rPh>
    <rPh sb="27" eb="28">
      <t>タ</t>
    </rPh>
    <rPh sb="31" eb="33">
      <t>シュウケイ</t>
    </rPh>
    <phoneticPr fontId="3"/>
  </si>
  <si>
    <t>資料：市民生活課</t>
    <phoneticPr fontId="4"/>
  </si>
  <si>
    <t>B-6．世帯数の推移</t>
    <rPh sb="4" eb="7">
      <t>セタイスウ</t>
    </rPh>
    <rPh sb="8" eb="10">
      <t>スイイ</t>
    </rPh>
    <phoneticPr fontId="4"/>
  </si>
  <si>
    <t>（％）</t>
    <phoneticPr fontId="4"/>
  </si>
  <si>
    <t>丸岡町</t>
    <rPh sb="0" eb="2">
      <t>マルオカ</t>
    </rPh>
    <rPh sb="2" eb="3">
      <t>チョウ</t>
    </rPh>
    <phoneticPr fontId="3"/>
  </si>
  <si>
    <t>資料：総務省統計局　「国勢調査」</t>
    <phoneticPr fontId="4"/>
  </si>
  <si>
    <t>B-7．老年人口（65歳以上）の推移</t>
    <rPh sb="4" eb="6">
      <t>ロウネン</t>
    </rPh>
    <rPh sb="11" eb="14">
      <t>サイイジョウ</t>
    </rPh>
    <phoneticPr fontId="4"/>
  </si>
  <si>
    <t>総人口
（人）</t>
    <rPh sb="0" eb="3">
      <t>ソウジンコウ</t>
    </rPh>
    <rPh sb="5" eb="6">
      <t>ニン</t>
    </rPh>
    <phoneticPr fontId="4"/>
  </si>
  <si>
    <t>65歳以上人口（人）</t>
    <rPh sb="2" eb="3">
      <t>サイ</t>
    </rPh>
    <rPh sb="3" eb="5">
      <t>イジョウ</t>
    </rPh>
    <rPh sb="5" eb="7">
      <t>ジンコウ</t>
    </rPh>
    <rPh sb="8" eb="9">
      <t>ニン</t>
    </rPh>
    <phoneticPr fontId="4"/>
  </si>
  <si>
    <t>高齢化率</t>
    <rPh sb="0" eb="3">
      <t>コウレイカ</t>
    </rPh>
    <rPh sb="3" eb="4">
      <t>リツ</t>
    </rPh>
    <phoneticPr fontId="4"/>
  </si>
  <si>
    <t>(％)</t>
    <phoneticPr fontId="4"/>
  </si>
  <si>
    <t>春江町</t>
    <rPh sb="0" eb="1">
      <t>ハル</t>
    </rPh>
    <rPh sb="1" eb="2">
      <t>エ</t>
    </rPh>
    <rPh sb="2" eb="3">
      <t>チョウ</t>
    </rPh>
    <phoneticPr fontId="4"/>
  </si>
  <si>
    <t>※高齢化率：総人口にしめる高齢人口の割合</t>
    <rPh sb="1" eb="4">
      <t>コウレイカ</t>
    </rPh>
    <rPh sb="4" eb="5">
      <t>リツ</t>
    </rPh>
    <rPh sb="6" eb="9">
      <t>ソウジンコウ</t>
    </rPh>
    <rPh sb="13" eb="15">
      <t>コウレイ</t>
    </rPh>
    <rPh sb="15" eb="17">
      <t>ジンコウ</t>
    </rPh>
    <rPh sb="18" eb="20">
      <t>ワリアイ</t>
    </rPh>
    <phoneticPr fontId="4"/>
  </si>
  <si>
    <t>B-8．本籍人口</t>
    <rPh sb="4" eb="6">
      <t>ホンセキ</t>
    </rPh>
    <rPh sb="6" eb="8">
      <t>ジンコウ</t>
    </rPh>
    <phoneticPr fontId="3"/>
  </si>
  <si>
    <r>
      <t>各年3月</t>
    </r>
    <r>
      <rPr>
        <sz val="11"/>
        <color theme="1"/>
        <rFont val="ＭＳ Ｐゴシック"/>
        <family val="3"/>
        <charset val="128"/>
      </rPr>
      <t>31日現在</t>
    </r>
    <rPh sb="0" eb="2">
      <t>カクネン</t>
    </rPh>
    <rPh sb="3" eb="4">
      <t>ガツ</t>
    </rPh>
    <rPh sb="6" eb="7">
      <t>ニチ</t>
    </rPh>
    <phoneticPr fontId="3"/>
  </si>
  <si>
    <t>本籍</t>
  </si>
  <si>
    <t>住民基本台帳</t>
    <rPh sb="2" eb="4">
      <t>キホン</t>
    </rPh>
    <rPh sb="4" eb="6">
      <t>ダイチョウ</t>
    </rPh>
    <phoneticPr fontId="3"/>
  </si>
  <si>
    <t>外国人
世帯数</t>
    <rPh sb="0" eb="2">
      <t>ガイコク</t>
    </rPh>
    <rPh sb="2" eb="3">
      <t>ジン</t>
    </rPh>
    <rPh sb="4" eb="6">
      <t>セタイ</t>
    </rPh>
    <rPh sb="6" eb="7">
      <t>スウ</t>
    </rPh>
    <phoneticPr fontId="3"/>
  </si>
  <si>
    <t>本籍数</t>
  </si>
  <si>
    <t>人口</t>
  </si>
  <si>
    <t>世帯数</t>
  </si>
  <si>
    <t>合計</t>
    <phoneticPr fontId="3"/>
  </si>
  <si>
    <t>平成10年</t>
  </si>
  <si>
    <t>-</t>
    <phoneticPr fontId="3"/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</si>
  <si>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</si>
  <si>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</si>
  <si>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</si>
  <si>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</si>
  <si>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</si>
  <si>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</si>
  <si>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</si>
  <si>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  <phoneticPr fontId="3"/>
  </si>
  <si>
    <t>平成19年</t>
    <phoneticPr fontId="3"/>
  </si>
  <si>
    <t>平成20年</t>
    <phoneticPr fontId="3"/>
  </si>
  <si>
    <t>平成21年</t>
    <phoneticPr fontId="3"/>
  </si>
  <si>
    <t>平成22年</t>
    <phoneticPr fontId="3"/>
  </si>
  <si>
    <t>平成23年</t>
    <phoneticPr fontId="3"/>
  </si>
  <si>
    <t>平成24年</t>
    <phoneticPr fontId="3"/>
  </si>
  <si>
    <t>平成25年</t>
    <phoneticPr fontId="3"/>
  </si>
  <si>
    <t>平成26年</t>
    <phoneticPr fontId="3"/>
  </si>
  <si>
    <t>三国町</t>
    <rPh sb="0" eb="2">
      <t>ミクニ</t>
    </rPh>
    <rPh sb="2" eb="3">
      <t>チョウ</t>
    </rPh>
    <phoneticPr fontId="3"/>
  </si>
  <si>
    <r>
      <t>B-9．</t>
    </r>
    <r>
      <rPr>
        <sz val="20"/>
        <color indexed="64"/>
        <rFont val="ＭＳ Ｐゴシック"/>
        <family val="3"/>
        <charset val="128"/>
      </rPr>
      <t>福井坂井地区広域市町村圏人口</t>
    </r>
    <phoneticPr fontId="3"/>
  </si>
  <si>
    <r>
      <t>各年1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月1日現在</t>
    </r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</si>
  <si>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 xml:space="preserve">    年  次</t>
    <rPh sb="4" eb="5">
      <t>トシ</t>
    </rPh>
    <rPh sb="7" eb="8">
      <t>ツギ</t>
    </rPh>
    <phoneticPr fontId="12"/>
  </si>
  <si>
    <t>　　　人　　　　　口　　　（人）</t>
    <rPh sb="14" eb="15">
      <t>ニン</t>
    </rPh>
    <phoneticPr fontId="3"/>
  </si>
  <si>
    <t>世帯数</t>
    <phoneticPr fontId="12"/>
  </si>
  <si>
    <t>面積</t>
  </si>
  <si>
    <t>人口密度</t>
    <phoneticPr fontId="12"/>
  </si>
  <si>
    <t>市町村名</t>
    <phoneticPr fontId="12"/>
  </si>
  <si>
    <t>総数</t>
  </si>
  <si>
    <t>男</t>
    <phoneticPr fontId="12"/>
  </si>
  <si>
    <t>女</t>
    <phoneticPr fontId="12"/>
  </si>
  <si>
    <t>(ｋ㎡)</t>
    <phoneticPr fontId="12"/>
  </si>
  <si>
    <t>(人/ｋ㎡)</t>
    <rPh sb="1" eb="2">
      <t>ヒト</t>
    </rPh>
    <phoneticPr fontId="12"/>
  </si>
  <si>
    <t>平成16年</t>
    <rPh sb="0" eb="2">
      <t>ヘイセイ</t>
    </rPh>
    <rPh sb="4" eb="5">
      <t>ネン</t>
    </rPh>
    <phoneticPr fontId="12"/>
  </si>
  <si>
    <t>福井市</t>
    <phoneticPr fontId="12"/>
  </si>
  <si>
    <t>あわら市</t>
    <rPh sb="3" eb="4">
      <t>シ</t>
    </rPh>
    <phoneticPr fontId="12"/>
  </si>
  <si>
    <t>美山町</t>
    <phoneticPr fontId="12"/>
  </si>
  <si>
    <t>松岡町</t>
    <phoneticPr fontId="12"/>
  </si>
  <si>
    <t>永平寺町</t>
    <phoneticPr fontId="12"/>
  </si>
  <si>
    <t>上志比村</t>
    <phoneticPr fontId="12"/>
  </si>
  <si>
    <t>三国町</t>
    <phoneticPr fontId="12"/>
  </si>
  <si>
    <t>丸岡町</t>
    <phoneticPr fontId="12"/>
  </si>
  <si>
    <t>春江町</t>
    <phoneticPr fontId="12"/>
  </si>
  <si>
    <t>坂井町</t>
    <phoneticPr fontId="12"/>
  </si>
  <si>
    <t>越廼村</t>
    <phoneticPr fontId="12"/>
  </si>
  <si>
    <t>清水町</t>
    <phoneticPr fontId="12"/>
  </si>
  <si>
    <t>平成17年</t>
    <rPh sb="0" eb="2">
      <t>ヘイセイ</t>
    </rPh>
    <rPh sb="4" eb="5">
      <t>ネン</t>
    </rPh>
    <phoneticPr fontId="12"/>
  </si>
  <si>
    <t>平成18年</t>
    <rPh sb="0" eb="2">
      <t>ヘイセイ</t>
    </rPh>
    <rPh sb="4" eb="5">
      <t>ネン</t>
    </rPh>
    <phoneticPr fontId="12"/>
  </si>
  <si>
    <t>坂井市</t>
    <rPh sb="0" eb="2">
      <t>サカイ</t>
    </rPh>
    <rPh sb="2" eb="3">
      <t>シ</t>
    </rPh>
    <phoneticPr fontId="3"/>
  </si>
  <si>
    <t>平成19年</t>
    <rPh sb="0" eb="2">
      <t>ヘイセイ</t>
    </rPh>
    <rPh sb="4" eb="5">
      <t>ネン</t>
    </rPh>
    <phoneticPr fontId="12"/>
  </si>
  <si>
    <t>平成20年</t>
    <rPh sb="0" eb="2">
      <t>ヘイセイ</t>
    </rPh>
    <rPh sb="4" eb="5">
      <t>ネン</t>
    </rPh>
    <phoneticPr fontId="12"/>
  </si>
  <si>
    <t>平成21年</t>
    <rPh sb="0" eb="2">
      <t>ヘイセイ</t>
    </rPh>
    <rPh sb="4" eb="5">
      <t>ネン</t>
    </rPh>
    <phoneticPr fontId="12"/>
  </si>
  <si>
    <t>平成22年</t>
    <rPh sb="0" eb="2">
      <t>ヘイセイ</t>
    </rPh>
    <rPh sb="4" eb="5">
      <t>ネン</t>
    </rPh>
    <phoneticPr fontId="12"/>
  </si>
  <si>
    <t>平成23年</t>
    <rPh sb="0" eb="2">
      <t>ヘイセイ</t>
    </rPh>
    <rPh sb="4" eb="5">
      <t>ネン</t>
    </rPh>
    <phoneticPr fontId="12"/>
  </si>
  <si>
    <t>平成24年</t>
    <rPh sb="0" eb="2">
      <t>ヘイセイ</t>
    </rPh>
    <rPh sb="4" eb="5">
      <t>ネン</t>
    </rPh>
    <phoneticPr fontId="12"/>
  </si>
  <si>
    <t>平成25年</t>
    <rPh sb="0" eb="2">
      <t>ヘイセイ</t>
    </rPh>
    <rPh sb="4" eb="5">
      <t>ネン</t>
    </rPh>
    <phoneticPr fontId="12"/>
  </si>
  <si>
    <t>平成26年</t>
    <rPh sb="0" eb="2">
      <t>ヘイセイ</t>
    </rPh>
    <rPh sb="4" eb="5">
      <t>ネン</t>
    </rPh>
    <phoneticPr fontId="12"/>
  </si>
  <si>
    <t>平成27年</t>
    <rPh sb="0" eb="2">
      <t>ヘイセイ</t>
    </rPh>
    <rPh sb="4" eb="5">
      <t>ネン</t>
    </rPh>
    <phoneticPr fontId="12"/>
  </si>
  <si>
    <t>坂井市</t>
    <rPh sb="0" eb="3">
      <t>サカイシ</t>
    </rPh>
    <phoneticPr fontId="12"/>
  </si>
  <si>
    <t>永平寺町</t>
    <rPh sb="0" eb="3">
      <t>エイヘイジ</t>
    </rPh>
    <rPh sb="3" eb="4">
      <t>チョウ</t>
    </rPh>
    <phoneticPr fontId="12"/>
  </si>
  <si>
    <t>平成28年</t>
    <rPh sb="0" eb="2">
      <t>ヘイセイ</t>
    </rPh>
    <rPh sb="4" eb="5">
      <t>ネン</t>
    </rPh>
    <phoneticPr fontId="12"/>
  </si>
  <si>
    <t>平成29年</t>
    <rPh sb="0" eb="2">
      <t>ヘイセイ</t>
    </rPh>
    <rPh sb="4" eb="5">
      <t>ネン</t>
    </rPh>
    <phoneticPr fontId="12"/>
  </si>
  <si>
    <t>平成30年</t>
    <rPh sb="0" eb="2">
      <t>ヘイセイ</t>
    </rPh>
    <rPh sb="4" eb="5">
      <t>ネン</t>
    </rPh>
    <phoneticPr fontId="12"/>
  </si>
  <si>
    <t>令和元年</t>
    <rPh sb="0" eb="2">
      <t>レイワ</t>
    </rPh>
    <rPh sb="2" eb="3">
      <t>ガン</t>
    </rPh>
    <rPh sb="3" eb="4">
      <t>ネン</t>
    </rPh>
    <phoneticPr fontId="12"/>
  </si>
  <si>
    <t>令和 2年</t>
    <rPh sb="0" eb="2">
      <t>レイワ</t>
    </rPh>
    <rPh sb="4" eb="5">
      <t>ネン</t>
    </rPh>
    <phoneticPr fontId="12"/>
  </si>
  <si>
    <t>令和 3年</t>
    <rPh sb="0" eb="2">
      <t>レイワ</t>
    </rPh>
    <rPh sb="4" eb="5">
      <t>ネン</t>
    </rPh>
    <phoneticPr fontId="12"/>
  </si>
  <si>
    <t>令和 4年</t>
    <rPh sb="0" eb="2">
      <t>レイワ</t>
    </rPh>
    <rPh sb="4" eb="5">
      <t>ネン</t>
    </rPh>
    <phoneticPr fontId="12"/>
  </si>
  <si>
    <t>令和 5年</t>
    <rPh sb="0" eb="2">
      <t>レイワ</t>
    </rPh>
    <rPh sb="4" eb="5">
      <t>ネン</t>
    </rPh>
    <phoneticPr fontId="12"/>
  </si>
  <si>
    <t>資料：福井県の推計人口</t>
    <rPh sb="0" eb="2">
      <t>シリョウ</t>
    </rPh>
    <phoneticPr fontId="12"/>
  </si>
  <si>
    <t>B-10．既婚・未婚人口</t>
    <rPh sb="5" eb="7">
      <t>キコン</t>
    </rPh>
    <rPh sb="8" eb="10">
      <t>ミコン</t>
    </rPh>
    <rPh sb="10" eb="12">
      <t>ジンコウ</t>
    </rPh>
    <phoneticPr fontId="4"/>
  </si>
  <si>
    <t>令和2年10月1日現在</t>
    <rPh sb="0" eb="2">
      <t>レイワ</t>
    </rPh>
    <rPh sb="4" eb="5">
      <t>ガツ</t>
    </rPh>
    <rPh sb="6" eb="7">
      <t>ニチ</t>
    </rPh>
    <phoneticPr fontId="12"/>
  </si>
  <si>
    <t>単位：人</t>
    <rPh sb="0" eb="2">
      <t>タンイ</t>
    </rPh>
    <rPh sb="3" eb="4">
      <t>ヒト</t>
    </rPh>
    <phoneticPr fontId="4"/>
  </si>
  <si>
    <t>（5歳階級）</t>
  </si>
  <si>
    <t>未婚</t>
  </si>
  <si>
    <t>有配偶</t>
  </si>
  <si>
    <t>死別</t>
  </si>
  <si>
    <t>離別</t>
  </si>
  <si>
    <t>15～19</t>
    <phoneticPr fontId="12"/>
  </si>
  <si>
    <t>-</t>
  </si>
  <si>
    <t>20～24</t>
    <phoneticPr fontId="12"/>
  </si>
  <si>
    <t>25～29</t>
    <phoneticPr fontId="12"/>
  </si>
  <si>
    <t>30～34</t>
    <phoneticPr fontId="12"/>
  </si>
  <si>
    <t>35～39</t>
    <phoneticPr fontId="12"/>
  </si>
  <si>
    <t>40～44</t>
    <phoneticPr fontId="12"/>
  </si>
  <si>
    <t>45～49</t>
    <phoneticPr fontId="12"/>
  </si>
  <si>
    <t>50～54</t>
    <phoneticPr fontId="12"/>
  </si>
  <si>
    <t>55～59</t>
    <phoneticPr fontId="12"/>
  </si>
  <si>
    <t>60～64</t>
    <phoneticPr fontId="12"/>
  </si>
  <si>
    <t>65～69</t>
    <phoneticPr fontId="12"/>
  </si>
  <si>
    <t>70～74</t>
    <phoneticPr fontId="12"/>
  </si>
  <si>
    <t>75～79</t>
    <phoneticPr fontId="12"/>
  </si>
  <si>
    <t>80～84</t>
    <phoneticPr fontId="12"/>
  </si>
  <si>
    <t>85～89</t>
    <phoneticPr fontId="12"/>
  </si>
  <si>
    <t>90～94</t>
    <phoneticPr fontId="12"/>
  </si>
  <si>
    <t>95～99</t>
    <phoneticPr fontId="12"/>
  </si>
  <si>
    <t>集　　計</t>
    <rPh sb="0" eb="1">
      <t>シュウ</t>
    </rPh>
    <rPh sb="3" eb="4">
      <t>ケイ</t>
    </rPh>
    <phoneticPr fontId="12"/>
  </si>
  <si>
    <t>65歳以上</t>
    <phoneticPr fontId="12"/>
  </si>
  <si>
    <t>75歳以上</t>
    <phoneticPr fontId="12"/>
  </si>
  <si>
    <t>85歳以上</t>
    <phoneticPr fontId="12"/>
  </si>
  <si>
    <t>※総数は「配偶関係：不詳」を含む</t>
    <rPh sb="1" eb="3">
      <t>ソウスウ</t>
    </rPh>
    <rPh sb="14" eb="15">
      <t>フク</t>
    </rPh>
    <phoneticPr fontId="11"/>
  </si>
  <si>
    <t>資料：総務省統計局　「国勢調査」</t>
  </si>
  <si>
    <t>B-11．家族類型別世帯数</t>
    <rPh sb="5" eb="7">
      <t>カゾク</t>
    </rPh>
    <rPh sb="7" eb="9">
      <t>ルイケイ</t>
    </rPh>
    <rPh sb="9" eb="10">
      <t>ベツ</t>
    </rPh>
    <rPh sb="10" eb="13">
      <t>セタイスウ</t>
    </rPh>
    <phoneticPr fontId="4"/>
  </si>
  <si>
    <t>各年10月1日現在</t>
    <rPh sb="0" eb="2">
      <t>カクトシ</t>
    </rPh>
    <rPh sb="4" eb="5">
      <t>ガツ</t>
    </rPh>
    <rPh sb="6" eb="7">
      <t>ニチ</t>
    </rPh>
    <phoneticPr fontId="11"/>
  </si>
  <si>
    <t>年次</t>
    <rPh sb="0" eb="2">
      <t>ネンジ</t>
    </rPh>
    <phoneticPr fontId="11"/>
  </si>
  <si>
    <t>世帯人員別一般世帯数</t>
    <rPh sb="0" eb="2">
      <t>セタイ</t>
    </rPh>
    <rPh sb="2" eb="4">
      <t>ジンイン</t>
    </rPh>
    <rPh sb="4" eb="5">
      <t>ベツ</t>
    </rPh>
    <rPh sb="5" eb="7">
      <t>イッパン</t>
    </rPh>
    <rPh sb="7" eb="10">
      <t>セタイスウ</t>
    </rPh>
    <phoneticPr fontId="11"/>
  </si>
  <si>
    <t>その他の世帯</t>
    <rPh sb="2" eb="3">
      <t>タ</t>
    </rPh>
    <rPh sb="4" eb="6">
      <t>セタイ</t>
    </rPh>
    <phoneticPr fontId="11"/>
  </si>
  <si>
    <t>世帯人員数</t>
    <rPh sb="0" eb="2">
      <t>セタイ</t>
    </rPh>
    <rPh sb="2" eb="4">
      <t>ジンイン</t>
    </rPh>
    <rPh sb="4" eb="5">
      <t>スウ</t>
    </rPh>
    <phoneticPr fontId="11"/>
  </si>
  <si>
    <t>世帯人員</t>
  </si>
  <si>
    <t>1世帯
当たり
人員</t>
    <phoneticPr fontId="11"/>
  </si>
  <si>
    <t>間借り・下宿などの
単身者</t>
    <phoneticPr fontId="11"/>
  </si>
  <si>
    <t>会社などの独身寮
の単身者</t>
    <phoneticPr fontId="11"/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</si>
  <si>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</si>
  <si>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</si>
  <si>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</si>
  <si>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</si>
  <si>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</si>
  <si>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</si>
  <si>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</si>
  <si>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</si>
  <si>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</si>
  <si>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
以上</t>
    <phoneticPr fontId="11"/>
  </si>
  <si>
    <t>三国町</t>
  </si>
  <si>
    <t>丸岡町</t>
  </si>
  <si>
    <t>春江町</t>
  </si>
  <si>
    <t>坂井町</t>
  </si>
  <si>
    <t>-</t>
    <phoneticPr fontId="11"/>
  </si>
  <si>
    <t>令和2年</t>
    <rPh sb="0" eb="2">
      <t>レイワ</t>
    </rPh>
    <rPh sb="3" eb="4">
      <t>ネン</t>
    </rPh>
    <phoneticPr fontId="11"/>
  </si>
  <si>
    <t>**</t>
    <phoneticPr fontId="11"/>
  </si>
  <si>
    <t>「**」は旧町単位の内訳が未公表の数値</t>
    <rPh sb="5" eb="9">
      <t>キュウチョウタンイ</t>
    </rPh>
    <rPh sb="10" eb="12">
      <t>ウチワケ</t>
    </rPh>
    <rPh sb="13" eb="16">
      <t>ミコウヒョウ</t>
    </rPh>
    <rPh sb="17" eb="19">
      <t>スウチ</t>
    </rPh>
    <phoneticPr fontId="11"/>
  </si>
  <si>
    <t>人口集中地区</t>
    <rPh sb="0" eb="2">
      <t>ジンコウ</t>
    </rPh>
    <rPh sb="2" eb="4">
      <t>シュウチュウ</t>
    </rPh>
    <rPh sb="4" eb="6">
      <t>チク</t>
    </rPh>
    <phoneticPr fontId="11"/>
  </si>
  <si>
    <t>平成１７年</t>
    <rPh sb="0" eb="2">
      <t>ヘイセイ</t>
    </rPh>
    <rPh sb="4" eb="5">
      <t>ネン</t>
    </rPh>
    <phoneticPr fontId="11"/>
  </si>
  <si>
    <t>三国町</t>
    <phoneticPr fontId="11"/>
  </si>
  <si>
    <t>B-12．高齢親族のいる一般世帯数</t>
    <rPh sb="5" eb="7">
      <t>コウレイ</t>
    </rPh>
    <rPh sb="7" eb="9">
      <t>シンゾク</t>
    </rPh>
    <rPh sb="12" eb="14">
      <t>イッパン</t>
    </rPh>
    <rPh sb="14" eb="17">
      <t>セタイスウ</t>
    </rPh>
    <phoneticPr fontId="4"/>
  </si>
  <si>
    <t>各年10月1日現在</t>
    <rPh sb="0" eb="2">
      <t>カクトシ</t>
    </rPh>
    <rPh sb="4" eb="5">
      <t>ガツ</t>
    </rPh>
    <rPh sb="6" eb="7">
      <t>ニチ</t>
    </rPh>
    <phoneticPr fontId="12"/>
  </si>
  <si>
    <t>項目</t>
    <rPh sb="0" eb="2">
      <t>コウモク</t>
    </rPh>
    <phoneticPr fontId="11"/>
  </si>
  <si>
    <t>一般世帯総数</t>
    <rPh sb="0" eb="2">
      <t>イッパン</t>
    </rPh>
    <rPh sb="2" eb="4">
      <t>セタイ</t>
    </rPh>
    <phoneticPr fontId="11"/>
  </si>
  <si>
    <t>親族人員数</t>
    <rPh sb="0" eb="2">
      <t>シンゾク</t>
    </rPh>
    <rPh sb="2" eb="4">
      <t>ジンイン</t>
    </rPh>
    <rPh sb="4" eb="5">
      <t>スウ</t>
    </rPh>
    <phoneticPr fontId="11"/>
  </si>
  <si>
    <t>1人</t>
    <rPh sb="1" eb="2">
      <t>ニン</t>
    </rPh>
    <phoneticPr fontId="11"/>
  </si>
  <si>
    <t>2人</t>
    <rPh sb="1" eb="2">
      <t>ニン</t>
    </rPh>
    <phoneticPr fontId="12"/>
  </si>
  <si>
    <t>3人</t>
    <rPh sb="1" eb="2">
      <t>ニン</t>
    </rPh>
    <phoneticPr fontId="12"/>
  </si>
  <si>
    <t>4人</t>
    <rPh sb="1" eb="2">
      <t>ニン</t>
    </rPh>
    <phoneticPr fontId="12"/>
  </si>
  <si>
    <t>5人</t>
    <rPh sb="1" eb="2">
      <t>ニン</t>
    </rPh>
    <phoneticPr fontId="12"/>
  </si>
  <si>
    <t>6人</t>
    <rPh sb="1" eb="2">
      <t>ニン</t>
    </rPh>
    <phoneticPr fontId="12"/>
  </si>
  <si>
    <t>7人以上</t>
    <rPh sb="1" eb="2">
      <t>ニン</t>
    </rPh>
    <rPh sb="2" eb="4">
      <t>イジョウ</t>
    </rPh>
    <phoneticPr fontId="12"/>
  </si>
  <si>
    <t>65歳以上
親族人員</t>
    <phoneticPr fontId="12"/>
  </si>
  <si>
    <t>65歳以上親族人員</t>
    <phoneticPr fontId="12"/>
  </si>
  <si>
    <t>丸岡町</t>
    <phoneticPr fontId="11"/>
  </si>
  <si>
    <t>春江町</t>
    <phoneticPr fontId="11"/>
  </si>
  <si>
    <t>坂井町</t>
    <phoneticPr fontId="11"/>
  </si>
  <si>
    <t>－</t>
    <phoneticPr fontId="12"/>
  </si>
  <si>
    <t>－</t>
  </si>
  <si>
    <t>資料：総務省統計局　「国勢調査」</t>
    <phoneticPr fontId="12"/>
  </si>
  <si>
    <t>B-13．高齢単身者数</t>
    <rPh sb="5" eb="7">
      <t>コウレイ</t>
    </rPh>
    <rPh sb="7" eb="10">
      <t>タンシンシャ</t>
    </rPh>
    <rPh sb="10" eb="11">
      <t>スウ</t>
    </rPh>
    <phoneticPr fontId="4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</si>
  <si>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1"/>
  </si>
  <si>
    <t>　65歳以上人口　　　　　　　　</t>
    <rPh sb="3" eb="6">
      <t>サイイジョウ</t>
    </rPh>
    <rPh sb="6" eb="8">
      <t>ジンコウ</t>
    </rPh>
    <phoneticPr fontId="11"/>
  </si>
  <si>
    <t>60歳以上</t>
    <phoneticPr fontId="12"/>
  </si>
  <si>
    <t>計</t>
    <rPh sb="0" eb="1">
      <t>ケイ</t>
    </rPh>
    <phoneticPr fontId="12"/>
  </si>
  <si>
    <t>65～69歳</t>
    <phoneticPr fontId="12"/>
  </si>
  <si>
    <t>70～74歳</t>
    <rPh sb="5" eb="6">
      <t>サイ</t>
    </rPh>
    <phoneticPr fontId="11"/>
  </si>
  <si>
    <t>75～79歳</t>
    <rPh sb="5" eb="6">
      <t>サイ</t>
    </rPh>
    <phoneticPr fontId="11"/>
  </si>
  <si>
    <t>80～84歳</t>
    <rPh sb="5" eb="6">
      <t>サイ</t>
    </rPh>
    <phoneticPr fontId="11"/>
  </si>
  <si>
    <t>男</t>
    <phoneticPr fontId="3"/>
  </si>
  <si>
    <t>女</t>
    <phoneticPr fontId="3"/>
  </si>
  <si>
    <t>B-14．産業分類別15歳以上就業者数</t>
    <rPh sb="5" eb="7">
      <t>サンギョウ</t>
    </rPh>
    <rPh sb="7" eb="9">
      <t>ブンルイ</t>
    </rPh>
    <rPh sb="9" eb="10">
      <t>ベツ</t>
    </rPh>
    <rPh sb="12" eb="15">
      <t>サイイジョウ</t>
    </rPh>
    <rPh sb="15" eb="17">
      <t>シュウギョウ</t>
    </rPh>
    <rPh sb="17" eb="18">
      <t>モノ</t>
    </rPh>
    <rPh sb="18" eb="19">
      <t>スウ</t>
    </rPh>
    <phoneticPr fontId="3"/>
  </si>
  <si>
    <t>各年10月1日現在</t>
    <rPh sb="0" eb="1">
      <t>カク</t>
    </rPh>
    <rPh sb="1" eb="2">
      <t>トシ</t>
    </rPh>
    <rPh sb="4" eb="5">
      <t>ガツ</t>
    </rPh>
    <rPh sb="6" eb="7">
      <t xml:space="preserve">ニチnnzai </t>
    </rPh>
    <rPh sb="7" eb="9">
      <t>ゲンザイ</t>
    </rPh>
    <phoneticPr fontId="3"/>
  </si>
  <si>
    <t>調査年</t>
    <rPh sb="0" eb="2">
      <t>チョウサ</t>
    </rPh>
    <rPh sb="2" eb="3">
      <t>ネン</t>
    </rPh>
    <phoneticPr fontId="3"/>
  </si>
  <si>
    <t>総数</t>
    <rPh sb="0" eb="1">
      <t>フサ</t>
    </rPh>
    <rPh sb="1" eb="2">
      <t>カズ</t>
    </rPh>
    <phoneticPr fontId="3"/>
  </si>
  <si>
    <t>第1次産業</t>
    <rPh sb="0" eb="1">
      <t>ダイ</t>
    </rPh>
    <rPh sb="2" eb="3">
      <t>ジ</t>
    </rPh>
    <rPh sb="3" eb="5">
      <t>サンギョウ</t>
    </rPh>
    <phoneticPr fontId="3"/>
  </si>
  <si>
    <t>第2次産業</t>
    <rPh sb="0" eb="1">
      <t>ダイ</t>
    </rPh>
    <rPh sb="2" eb="3">
      <t>ジ</t>
    </rPh>
    <rPh sb="3" eb="5">
      <t>サンギョウ</t>
    </rPh>
    <phoneticPr fontId="3"/>
  </si>
  <si>
    <t>第3次産業</t>
    <rPh sb="0" eb="1">
      <t>ダイ</t>
    </rPh>
    <rPh sb="2" eb="3">
      <t>ジ</t>
    </rPh>
    <rPh sb="3" eb="5">
      <t>サンギョウ</t>
    </rPh>
    <phoneticPr fontId="3"/>
  </si>
  <si>
    <t>分類不能</t>
    <rPh sb="0" eb="2">
      <t>ブンルイ</t>
    </rPh>
    <rPh sb="2" eb="4">
      <t>フノウ</t>
    </rPh>
    <phoneticPr fontId="3"/>
  </si>
  <si>
    <t>計</t>
    <phoneticPr fontId="3"/>
  </si>
  <si>
    <t>平成2年</t>
    <rPh sb="0" eb="2">
      <t>ヘイセイ</t>
    </rPh>
    <rPh sb="3" eb="4">
      <t>ネン</t>
    </rPh>
    <phoneticPr fontId="3"/>
  </si>
  <si>
    <t>三国町</t>
    <phoneticPr fontId="3"/>
  </si>
  <si>
    <t>丸岡町</t>
    <phoneticPr fontId="3"/>
  </si>
  <si>
    <t>春江町</t>
    <phoneticPr fontId="3"/>
  </si>
  <si>
    <t>坂井町</t>
    <phoneticPr fontId="3"/>
  </si>
  <si>
    <t>平成7年</t>
    <rPh sb="0" eb="2">
      <t>ヘイセイ</t>
    </rPh>
    <rPh sb="3" eb="4">
      <t>ネン</t>
    </rPh>
    <phoneticPr fontId="3"/>
  </si>
  <si>
    <t>2.人口</t>
    <rPh sb="2" eb="4">
      <t>ジンコウ</t>
    </rPh>
    <phoneticPr fontId="39"/>
  </si>
  <si>
    <t>B-1</t>
  </si>
  <si>
    <t>国勢調査人口の推移</t>
    <rPh sb="0" eb="2">
      <t>コクセイ</t>
    </rPh>
    <rPh sb="2" eb="4">
      <t>チョウサ</t>
    </rPh>
    <rPh sb="4" eb="6">
      <t>ジンコウ</t>
    </rPh>
    <rPh sb="7" eb="9">
      <t>スイイ</t>
    </rPh>
    <phoneticPr fontId="2"/>
  </si>
  <si>
    <t>B-1-1</t>
  </si>
  <si>
    <t>B-1-2</t>
  </si>
  <si>
    <t>B-2</t>
  </si>
  <si>
    <t>年齢別・男女別人口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2"/>
  </si>
  <si>
    <t>B-3</t>
  </si>
  <si>
    <t>自然・社会動態</t>
    <rPh sb="0" eb="2">
      <t>シゼン</t>
    </rPh>
    <rPh sb="3" eb="5">
      <t>シャカイ</t>
    </rPh>
    <rPh sb="5" eb="7">
      <t>ドウタイ</t>
    </rPh>
    <phoneticPr fontId="2"/>
  </si>
  <si>
    <t>B-4</t>
  </si>
  <si>
    <t>住民基本台帳人口・世帯数</t>
    <rPh sb="0" eb="1">
      <t>ジュウ</t>
    </rPh>
    <rPh sb="1" eb="2">
      <t>ミン</t>
    </rPh>
    <rPh sb="2" eb="3">
      <t>モト</t>
    </rPh>
    <rPh sb="3" eb="4">
      <t>ホン</t>
    </rPh>
    <rPh sb="4" eb="6">
      <t>ダイチョウ</t>
    </rPh>
    <rPh sb="6" eb="8">
      <t>ジンコウ</t>
    </rPh>
    <rPh sb="9" eb="12">
      <t>セタイスウ</t>
    </rPh>
    <phoneticPr fontId="2"/>
  </si>
  <si>
    <t>B-4-1</t>
  </si>
  <si>
    <t>B-4-2</t>
  </si>
  <si>
    <t>B-4-3</t>
  </si>
  <si>
    <t>B-5</t>
  </si>
  <si>
    <t>国籍別外国人数</t>
    <rPh sb="0" eb="2">
      <t>コクセキ</t>
    </rPh>
    <rPh sb="2" eb="3">
      <t>ベツ</t>
    </rPh>
    <rPh sb="3" eb="5">
      <t>ガイコク</t>
    </rPh>
    <rPh sb="5" eb="6">
      <t>ジン</t>
    </rPh>
    <rPh sb="6" eb="7">
      <t>スウ</t>
    </rPh>
    <phoneticPr fontId="2"/>
  </si>
  <si>
    <t>B-6</t>
  </si>
  <si>
    <t>世帯数の推移</t>
    <rPh sb="0" eb="3">
      <t>セタイスウ</t>
    </rPh>
    <rPh sb="4" eb="6">
      <t>スイイ</t>
    </rPh>
    <phoneticPr fontId="2"/>
  </si>
  <si>
    <t>B-7</t>
  </si>
  <si>
    <t>老年人口の推移</t>
    <rPh sb="0" eb="2">
      <t>ロウネン</t>
    </rPh>
    <rPh sb="2" eb="4">
      <t>ジンコウ</t>
    </rPh>
    <rPh sb="5" eb="7">
      <t>スイイ</t>
    </rPh>
    <phoneticPr fontId="2"/>
  </si>
  <si>
    <t>B-8</t>
  </si>
  <si>
    <t>本籍人口</t>
    <rPh sb="0" eb="2">
      <t>ホンセキ</t>
    </rPh>
    <rPh sb="2" eb="4">
      <t>ジンコウ</t>
    </rPh>
    <phoneticPr fontId="2"/>
  </si>
  <si>
    <t>B-9</t>
  </si>
  <si>
    <t>福井坂井地区広域市町村圏人口</t>
    <rPh sb="0" eb="2">
      <t>フクイ</t>
    </rPh>
    <rPh sb="2" eb="4">
      <t>サカイ</t>
    </rPh>
    <rPh sb="4" eb="6">
      <t>チク</t>
    </rPh>
    <rPh sb="6" eb="8">
      <t>コウイキ</t>
    </rPh>
    <rPh sb="8" eb="11">
      <t>シチョウソン</t>
    </rPh>
    <rPh sb="11" eb="12">
      <t>ケン</t>
    </rPh>
    <rPh sb="12" eb="14">
      <t>ジンコウ</t>
    </rPh>
    <phoneticPr fontId="2"/>
  </si>
  <si>
    <t>B-10</t>
  </si>
  <si>
    <t>既婚・未婚人口</t>
    <rPh sb="0" eb="2">
      <t>キコン</t>
    </rPh>
    <rPh sb="3" eb="5">
      <t>ミコン</t>
    </rPh>
    <rPh sb="5" eb="7">
      <t>ジンコウ</t>
    </rPh>
    <phoneticPr fontId="2"/>
  </si>
  <si>
    <t>B-11</t>
  </si>
  <si>
    <t>家族類型別世帯数</t>
    <rPh sb="0" eb="2">
      <t>カゾク</t>
    </rPh>
    <rPh sb="2" eb="4">
      <t>ルイケイ</t>
    </rPh>
    <rPh sb="4" eb="5">
      <t>ベツ</t>
    </rPh>
    <rPh sb="5" eb="8">
      <t>セタイスウ</t>
    </rPh>
    <phoneticPr fontId="2"/>
  </si>
  <si>
    <t>B-12</t>
  </si>
  <si>
    <t>高齢親族のいる一般世帯数</t>
    <rPh sb="0" eb="2">
      <t>コウレイ</t>
    </rPh>
    <rPh sb="2" eb="4">
      <t>シンゾク</t>
    </rPh>
    <rPh sb="7" eb="9">
      <t>イッパン</t>
    </rPh>
    <rPh sb="9" eb="12">
      <t>セタイスウ</t>
    </rPh>
    <phoneticPr fontId="2"/>
  </si>
  <si>
    <t>B-13</t>
  </si>
  <si>
    <t>高齢単身者数</t>
    <rPh sb="0" eb="2">
      <t>コウレイ</t>
    </rPh>
    <rPh sb="2" eb="5">
      <t>タンシンシャ</t>
    </rPh>
    <rPh sb="5" eb="6">
      <t>スウ</t>
    </rPh>
    <phoneticPr fontId="2"/>
  </si>
  <si>
    <t>B-14</t>
  </si>
  <si>
    <t>産業分類別15歳以上就業者数</t>
    <rPh sb="0" eb="2">
      <t>サンギョウ</t>
    </rPh>
    <rPh sb="2" eb="4">
      <t>ブンルイ</t>
    </rPh>
    <rPh sb="4" eb="5">
      <t>ベツ</t>
    </rPh>
    <rPh sb="7" eb="10">
      <t>サイイジョウ</t>
    </rPh>
    <rPh sb="10" eb="13">
      <t>シュウギョウシャ</t>
    </rPh>
    <rPh sb="13" eb="14">
      <t>スウ</t>
    </rPh>
    <phoneticPr fontId="2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</si>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</sst>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&quot;▲ &quot;#,##0"/>
    <numFmt numFmtId="177" formatCode="0.0_ ;[Red]\-0.0\ "/>
    <numFmt numFmtId="178" formatCode="0.0;&quot;△ &quot;0.0"/>
    <numFmt numFmtId="179" formatCode="#,##0;&quot;△ &quot;#,##0"/>
    <numFmt numFmtId="180" formatCode="\ ###,###,##0;&quot;-&quot;###,###,##0"/>
    <numFmt numFmtId="181" formatCode="ggg\_x000a_e\_x000a_&quot;年&quot;"/>
    <numFmt numFmtId="182" formatCode="#,###,###,##0;&quot; -&quot;###,###,##0"/>
    <numFmt numFmtId="183" formatCode="0.0"/>
    <numFmt numFmtId="184" formatCode="\ ###,##0.0;&quot;-&quot;###,##0.0"/>
    <numFmt numFmtId="185" formatCode="#,##0_ "/>
    <numFmt numFmtId="186" formatCode="0.0%"/>
    <numFmt numFmtId="187" formatCode="#,##0.0;&quot;△ &quot;#,##0.0"/>
    <numFmt numFmtId="188" formatCode="###,###,##0;&quot;-&quot;##,###,##0"/>
    <numFmt numFmtId="189" formatCode="##,###,##0;&quot;-&quot;#,###,##0"/>
    <numFmt numFmtId="190" formatCode="#,##0.00;&quot;△ &quot;#,##0.00"/>
    <numFmt numFmtId="191" formatCode="#,###,##0;&quot; -&quot;###,##0"/>
    <numFmt numFmtId="192" formatCode="\ ###,##0;&quot;-&quot;###,##0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20"/>
      <color indexed="6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9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9" fillId="0" borderId="0" applyFont="0"/>
    <xf numFmtId="0" fontId="29" fillId="0" borderId="0"/>
    <xf numFmtId="0" fontId="33" fillId="0" borderId="0"/>
    <xf numFmtId="38" fontId="33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</cellStyleXfs>
  <cellXfs count="965">
    <xf numFmtId="0" fontId="0" fillId="0" borderId="0" xfId="0">
      <alignment vertical="center"/>
    </xf>
    <xf numFmtId="180" fontId="7" fillId="0" borderId="7" xfId="2" quotePrefix="1" applyNumberFormat="1" applyFont="1" applyBorder="1" applyAlignment="1">
      <alignment horizontal="right" vertical="center"/>
    </xf>
    <xf numFmtId="180" fontId="7" fillId="0" borderId="8" xfId="2" quotePrefix="1" applyNumberFormat="1" applyFont="1" applyBorder="1" applyAlignment="1">
      <alignment horizontal="right" vertical="center"/>
    </xf>
    <xf numFmtId="180" fontId="7" fillId="0" borderId="9" xfId="2" quotePrefix="1" applyNumberFormat="1" applyFont="1" applyBorder="1" applyAlignment="1">
      <alignment horizontal="right" vertical="center"/>
    </xf>
    <xf numFmtId="180" fontId="7" fillId="0" borderId="10" xfId="2" quotePrefix="1" applyNumberFormat="1" applyFont="1" applyBorder="1" applyAlignment="1">
      <alignment horizontal="right" vertical="center"/>
    </xf>
    <xf numFmtId="180" fontId="7" fillId="0" borderId="7" xfId="2" applyNumberFormat="1" applyFont="1" applyBorder="1" applyAlignment="1">
      <alignment horizontal="right" vertical="center"/>
    </xf>
    <xf numFmtId="180" fontId="7" fillId="0" borderId="8" xfId="2" applyNumberFormat="1" applyFont="1" applyBorder="1" applyAlignment="1">
      <alignment horizontal="right" vertical="center"/>
    </xf>
    <xf numFmtId="180" fontId="7" fillId="0" borderId="9" xfId="2" applyNumberFormat="1" applyFont="1" applyBorder="1" applyAlignment="1">
      <alignment horizontal="right" vertical="center"/>
    </xf>
    <xf numFmtId="180" fontId="7" fillId="0" borderId="10" xfId="2" applyNumberFormat="1" applyFont="1" applyBorder="1" applyAlignment="1">
      <alignment horizontal="right" vertical="center"/>
    </xf>
    <xf numFmtId="0" fontId="6" fillId="0" borderId="0" xfId="1" applyFont="1" applyProtection="1">
      <alignment vertical="center"/>
      <protection locked="0"/>
    </xf>
    <xf numFmtId="0" fontId="2" fillId="0" borderId="0" xfId="1" applyAlignment="1">
      <alignment vertical="center" shrinkToFit="1"/>
    </xf>
    <xf numFmtId="179" fontId="5" fillId="0" borderId="0" xfId="1" applyNumberFormat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2" fillId="0" borderId="0" xfId="1">
      <alignment vertical="center"/>
    </xf>
    <xf numFmtId="0" fontId="5" fillId="0" borderId="11" xfId="1" applyFont="1" applyBorder="1" applyAlignment="1">
      <alignment horizontal="distributed" justifyLastLine="1" shrinkToFit="1"/>
    </xf>
    <xf numFmtId="0" fontId="5" fillId="0" borderId="12" xfId="1" applyFont="1" applyBorder="1" applyAlignment="1">
      <alignment horizontal="distributed" justifyLastLine="1" shrinkToFit="1"/>
    </xf>
    <xf numFmtId="179" fontId="5" fillId="0" borderId="4" xfId="1" applyNumberFormat="1" applyFont="1" applyBorder="1" applyAlignment="1">
      <alignment horizontal="distributed" justifyLastLine="1" shrinkToFit="1"/>
    </xf>
    <xf numFmtId="0" fontId="5" fillId="0" borderId="4" xfId="1" applyFont="1" applyBorder="1" applyAlignment="1">
      <alignment horizontal="distributed" justifyLastLine="1" shrinkToFit="1"/>
    </xf>
    <xf numFmtId="0" fontId="5" fillId="0" borderId="6" xfId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8" fillId="0" borderId="4" xfId="1" applyFont="1" applyBorder="1" applyAlignment="1">
      <alignment horizontal="center" vertical="center" shrinkToFit="1"/>
    </xf>
    <xf numFmtId="38" fontId="8" fillId="0" borderId="4" xfId="3" applyFont="1" applyFill="1" applyBorder="1" applyAlignment="1">
      <alignment vertical="center" shrinkToFit="1"/>
    </xf>
    <xf numFmtId="38" fontId="8" fillId="0" borderId="11" xfId="3" applyFont="1" applyFill="1" applyBorder="1" applyAlignment="1">
      <alignment vertical="center" shrinkToFit="1"/>
    </xf>
    <xf numFmtId="38" fontId="8" fillId="0" borderId="12" xfId="3" applyFont="1" applyFill="1" applyBorder="1" applyAlignment="1">
      <alignment vertical="center" shrinkToFit="1"/>
    </xf>
    <xf numFmtId="179" fontId="8" fillId="0" borderId="4" xfId="3" applyNumberFormat="1" applyFont="1" applyFill="1" applyBorder="1" applyAlignment="1">
      <alignment horizontal="right" vertical="center" shrinkToFit="1"/>
    </xf>
    <xf numFmtId="178" fontId="8" fillId="0" borderId="4" xfId="1" applyNumberFormat="1" applyFont="1" applyBorder="1" applyAlignment="1">
      <alignment horizontal="right" vertical="center" shrinkToFit="1"/>
    </xf>
    <xf numFmtId="177" fontId="8" fillId="0" borderId="4" xfId="1" applyNumberFormat="1" applyFont="1" applyBorder="1" applyAlignment="1">
      <alignment vertical="center" shrinkToFit="1"/>
    </xf>
    <xf numFmtId="0" fontId="5" fillId="0" borderId="2" xfId="1" applyFont="1" applyBorder="1" applyAlignment="1">
      <alignment horizontal="right" vertical="center" shrinkToFit="1"/>
    </xf>
    <xf numFmtId="38" fontId="5" fillId="0" borderId="2" xfId="3" applyFont="1" applyFill="1" applyBorder="1" applyAlignment="1">
      <alignment vertical="center" shrinkToFit="1"/>
    </xf>
    <xf numFmtId="38" fontId="5" fillId="0" borderId="7" xfId="3" applyFont="1" applyFill="1" applyBorder="1" applyAlignment="1">
      <alignment vertical="center" shrinkToFit="1"/>
    </xf>
    <xf numFmtId="38" fontId="5" fillId="0" borderId="8" xfId="3" applyFont="1" applyFill="1" applyBorder="1" applyAlignment="1">
      <alignment vertical="center" shrinkToFit="1"/>
    </xf>
    <xf numFmtId="179" fontId="5" fillId="0" borderId="2" xfId="3" applyNumberFormat="1" applyFont="1" applyFill="1" applyBorder="1" applyAlignment="1">
      <alignment horizontal="right" vertical="center" shrinkToFit="1"/>
    </xf>
    <xf numFmtId="178" fontId="5" fillId="0" borderId="2" xfId="1" applyNumberFormat="1" applyFont="1" applyBorder="1" applyAlignment="1">
      <alignment horizontal="right" vertical="center" shrinkToFit="1"/>
    </xf>
    <xf numFmtId="177" fontId="5" fillId="0" borderId="2" xfId="1" applyNumberFormat="1" applyFont="1" applyBorder="1" applyAlignment="1">
      <alignment vertical="center" shrinkToFit="1"/>
    </xf>
    <xf numFmtId="0" fontId="5" fillId="0" borderId="3" xfId="1" applyFont="1" applyBorder="1" applyAlignment="1">
      <alignment horizontal="right" vertical="center" shrinkToFit="1"/>
    </xf>
    <xf numFmtId="38" fontId="5" fillId="0" borderId="3" xfId="3" applyFont="1" applyFill="1" applyBorder="1" applyAlignment="1">
      <alignment vertical="center" shrinkToFit="1"/>
    </xf>
    <xf numFmtId="38" fontId="5" fillId="0" borderId="9" xfId="3" applyFont="1" applyFill="1" applyBorder="1" applyAlignment="1">
      <alignment vertical="center" shrinkToFit="1"/>
    </xf>
    <xf numFmtId="38" fontId="5" fillId="0" borderId="10" xfId="3" applyFont="1" applyFill="1" applyBorder="1" applyAlignment="1">
      <alignment vertical="center" shrinkToFit="1"/>
    </xf>
    <xf numFmtId="179" fontId="5" fillId="0" borderId="3" xfId="3" applyNumberFormat="1" applyFont="1" applyFill="1" applyBorder="1" applyAlignment="1">
      <alignment horizontal="right" vertical="center" shrinkToFit="1"/>
    </xf>
    <xf numFmtId="178" fontId="5" fillId="0" borderId="3" xfId="1" applyNumberFormat="1" applyFont="1" applyBorder="1" applyAlignment="1">
      <alignment horizontal="right" vertical="center" shrinkToFit="1"/>
    </xf>
    <xf numFmtId="177" fontId="5" fillId="0" borderId="3" xfId="1" applyNumberFormat="1" applyFont="1" applyBorder="1" applyAlignment="1">
      <alignment vertical="center" shrinkToFit="1"/>
    </xf>
    <xf numFmtId="179" fontId="8" fillId="0" borderId="4" xfId="3" applyNumberFormat="1" applyFont="1" applyFill="1" applyBorder="1" applyAlignment="1">
      <alignment vertical="center" shrinkToFit="1"/>
    </xf>
    <xf numFmtId="178" fontId="8" fillId="0" borderId="4" xfId="1" applyNumberFormat="1" applyFont="1" applyBorder="1" applyAlignment="1">
      <alignment vertical="center" shrinkToFit="1"/>
    </xf>
    <xf numFmtId="179" fontId="5" fillId="0" borderId="2" xfId="3" applyNumberFormat="1" applyFont="1" applyFill="1" applyBorder="1" applyAlignment="1">
      <alignment vertical="center" shrinkToFit="1"/>
    </xf>
    <xf numFmtId="178" fontId="5" fillId="0" borderId="2" xfId="1" applyNumberFormat="1" applyFont="1" applyBorder="1" applyAlignment="1">
      <alignment vertical="center" shrinkToFit="1"/>
    </xf>
    <xf numFmtId="179" fontId="5" fillId="0" borderId="3" xfId="3" applyNumberFormat="1" applyFont="1" applyFill="1" applyBorder="1" applyAlignment="1">
      <alignment vertical="center" shrinkToFit="1"/>
    </xf>
    <xf numFmtId="178" fontId="5" fillId="0" borderId="3" xfId="1" applyNumberFormat="1" applyFont="1" applyBorder="1" applyAlignment="1">
      <alignment vertical="center" shrinkToFit="1"/>
    </xf>
    <xf numFmtId="0" fontId="5" fillId="0" borderId="5" xfId="1" applyFont="1" applyBorder="1" applyAlignment="1">
      <alignment horizontal="right" vertical="center" shrinkToFit="1"/>
    </xf>
    <xf numFmtId="0" fontId="5" fillId="0" borderId="6" xfId="1" applyFont="1" applyBorder="1" applyAlignment="1">
      <alignment horizontal="right" vertical="center" shrinkToFit="1"/>
    </xf>
    <xf numFmtId="38" fontId="8" fillId="0" borderId="2" xfId="3" applyFont="1" applyFill="1" applyBorder="1" applyAlignment="1">
      <alignment vertical="center" shrinkToFit="1"/>
    </xf>
    <xf numFmtId="38" fontId="8" fillId="0" borderId="7" xfId="3" applyFont="1" applyFill="1" applyBorder="1" applyAlignment="1">
      <alignment vertical="center" shrinkToFit="1"/>
    </xf>
    <xf numFmtId="38" fontId="8" fillId="0" borderId="8" xfId="3" applyFont="1" applyFill="1" applyBorder="1" applyAlignment="1">
      <alignment vertical="center" shrinkToFit="1"/>
    </xf>
    <xf numFmtId="0" fontId="8" fillId="0" borderId="0" xfId="1" applyFont="1" applyAlignment="1">
      <alignment vertical="center" shrinkToFit="1"/>
    </xf>
    <xf numFmtId="38" fontId="5" fillId="0" borderId="2" xfId="3" applyFont="1" applyFill="1" applyBorder="1" applyAlignment="1">
      <alignment horizontal="right" vertical="center" shrinkToFit="1"/>
    </xf>
    <xf numFmtId="38" fontId="5" fillId="0" borderId="7" xfId="3" applyFont="1" applyFill="1" applyBorder="1" applyAlignment="1">
      <alignment horizontal="right" vertical="center" shrinkToFit="1"/>
    </xf>
    <xf numFmtId="38" fontId="5" fillId="0" borderId="8" xfId="3" applyFont="1" applyFill="1" applyBorder="1" applyAlignment="1">
      <alignment horizontal="right" vertical="center" shrinkToFit="1"/>
    </xf>
    <xf numFmtId="38" fontId="5" fillId="0" borderId="3" xfId="3" applyFont="1" applyFill="1" applyBorder="1" applyAlignment="1">
      <alignment horizontal="right" vertical="center" shrinkToFit="1"/>
    </xf>
    <xf numFmtId="0" fontId="8" fillId="0" borderId="2" xfId="1" applyFont="1" applyBorder="1" applyAlignment="1">
      <alignment horizontal="center" vertical="center" shrinkToFit="1"/>
    </xf>
    <xf numFmtId="179" fontId="8" fillId="0" borderId="2" xfId="3" applyNumberFormat="1" applyFont="1" applyFill="1" applyBorder="1" applyAlignment="1">
      <alignment vertical="center" shrinkToFit="1"/>
    </xf>
    <xf numFmtId="178" fontId="8" fillId="0" borderId="2" xfId="1" applyNumberFormat="1" applyFont="1" applyBorder="1" applyAlignment="1">
      <alignment vertical="center" shrinkToFit="1"/>
    </xf>
    <xf numFmtId="177" fontId="8" fillId="0" borderId="2" xfId="1" applyNumberFormat="1" applyFont="1" applyBorder="1" applyAlignment="1">
      <alignment vertical="center" shrinkToFit="1"/>
    </xf>
    <xf numFmtId="176" fontId="5" fillId="0" borderId="2" xfId="1" applyNumberFormat="1" applyFont="1" applyBorder="1" applyAlignment="1">
      <alignment horizontal="right" vertical="center" shrinkToFit="1"/>
    </xf>
    <xf numFmtId="176" fontId="5" fillId="0" borderId="3" xfId="1" applyNumberFormat="1" applyFont="1" applyBorder="1" applyAlignment="1">
      <alignment horizontal="right" vertical="center" shrinkToFit="1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57" fontId="0" fillId="0" borderId="0" xfId="0" applyNumberFormat="1">
      <alignment vertical="center"/>
    </xf>
    <xf numFmtId="57" fontId="0" fillId="0" borderId="0" xfId="0" applyNumberFormat="1" applyAlignment="1">
      <alignment vertical="center" wrapText="1"/>
    </xf>
    <xf numFmtId="181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5" fillId="0" borderId="4" xfId="1" applyFont="1" applyBorder="1" applyAlignment="1">
      <alignment horizontal="distributed" vertical="center" justifyLastLine="1" shrinkToFit="1"/>
    </xf>
    <xf numFmtId="0" fontId="5" fillId="0" borderId="3" xfId="1" applyFont="1" applyBorder="1" applyAlignment="1">
      <alignment horizontal="distributed" vertical="center" justifyLastLine="1" shrinkToFit="1"/>
    </xf>
    <xf numFmtId="0" fontId="6" fillId="0" borderId="0" xfId="4" applyFont="1" applyAlignment="1" applyProtection="1">
      <alignment vertical="center"/>
      <protection locked="0"/>
    </xf>
    <xf numFmtId="0" fontId="5" fillId="0" borderId="0" xfId="4" applyFont="1" applyAlignment="1">
      <alignment horizontal="center" shrinkToFit="1"/>
    </xf>
    <xf numFmtId="0" fontId="5" fillId="0" borderId="0" xfId="4" applyFont="1"/>
    <xf numFmtId="0" fontId="2" fillId="0" borderId="0" xfId="4" applyFont="1"/>
    <xf numFmtId="49" fontId="10" fillId="0" borderId="0" xfId="5" quotePrefix="1" applyNumberFormat="1" applyFont="1" applyAlignment="1">
      <alignment vertical="center"/>
    </xf>
    <xf numFmtId="0" fontId="10" fillId="0" borderId="0" xfId="5" applyFont="1" applyAlignment="1">
      <alignment horizontal="left" vertical="center"/>
    </xf>
    <xf numFmtId="180" fontId="10" fillId="0" borderId="0" xfId="5" applyNumberFormat="1" applyFont="1" applyAlignment="1">
      <alignment horizontal="right" vertical="center"/>
    </xf>
    <xf numFmtId="0" fontId="2" fillId="0" borderId="0" xfId="4" applyFont="1" applyAlignment="1" applyProtection="1">
      <alignment vertical="center"/>
      <protection locked="0"/>
    </xf>
    <xf numFmtId="49" fontId="10" fillId="0" borderId="0" xfId="5" applyNumberFormat="1" applyFont="1" applyAlignment="1">
      <alignment vertical="center"/>
    </xf>
    <xf numFmtId="182" fontId="10" fillId="0" borderId="0" xfId="5" applyNumberFormat="1" applyFont="1" applyAlignment="1">
      <alignment horizontal="right" vertical="center"/>
    </xf>
    <xf numFmtId="49" fontId="7" fillId="0" borderId="0" xfId="5" applyNumberFormat="1" applyFont="1" applyAlignment="1">
      <alignment vertical="center"/>
    </xf>
    <xf numFmtId="49" fontId="7" fillId="0" borderId="1" xfId="5" applyNumberFormat="1" applyFont="1" applyBorder="1" applyAlignment="1">
      <alignment horizontal="center" vertical="center" shrinkToFit="1"/>
    </xf>
    <xf numFmtId="182" fontId="7" fillId="0" borderId="1" xfId="5" applyNumberFormat="1" applyFont="1" applyBorder="1" applyAlignment="1">
      <alignment horizontal="distributed" vertical="center" justifyLastLine="1"/>
    </xf>
    <xf numFmtId="180" fontId="7" fillId="0" borderId="15" xfId="5" applyNumberFormat="1" applyFont="1" applyBorder="1" applyAlignment="1">
      <alignment horizontal="distributed" vertical="center" justifyLastLine="1"/>
    </xf>
    <xf numFmtId="180" fontId="7" fillId="0" borderId="16" xfId="5" applyNumberFormat="1" applyFont="1" applyBorder="1" applyAlignment="1">
      <alignment horizontal="distributed" vertical="center" justifyLastLine="1"/>
    </xf>
    <xf numFmtId="180" fontId="7" fillId="0" borderId="0" xfId="5" applyNumberFormat="1" applyFont="1" applyAlignment="1">
      <alignment horizontal="distributed" vertical="center" justifyLastLine="1"/>
    </xf>
    <xf numFmtId="0" fontId="5" fillId="0" borderId="0" xfId="4" applyFont="1" applyAlignment="1">
      <alignment vertical="center"/>
    </xf>
    <xf numFmtId="49" fontId="7" fillId="0" borderId="6" xfId="5" applyNumberFormat="1" applyFont="1" applyBorder="1" applyAlignment="1">
      <alignment horizontal="center" vertical="center" shrinkToFit="1"/>
    </xf>
    <xf numFmtId="3" fontId="13" fillId="0" borderId="1" xfId="5" quotePrefix="1" applyNumberFormat="1" applyFont="1" applyBorder="1" applyAlignment="1">
      <alignment horizontal="right" vertical="center"/>
    </xf>
    <xf numFmtId="3" fontId="7" fillId="0" borderId="15" xfId="5" quotePrefix="1" applyNumberFormat="1" applyFont="1" applyBorder="1" applyAlignment="1">
      <alignment horizontal="right" vertical="center"/>
    </xf>
    <xf numFmtId="3" fontId="7" fillId="0" borderId="16" xfId="5" quotePrefix="1" applyNumberFormat="1" applyFont="1" applyBorder="1" applyAlignment="1">
      <alignment horizontal="right" vertical="center"/>
    </xf>
    <xf numFmtId="180" fontId="7" fillId="0" borderId="0" xfId="5" quotePrefix="1" applyNumberFormat="1" applyFont="1" applyAlignment="1">
      <alignment horizontal="right" vertical="center"/>
    </xf>
    <xf numFmtId="49" fontId="7" fillId="0" borderId="17" xfId="5" applyNumberFormat="1" applyFont="1" applyBorder="1" applyAlignment="1">
      <alignment horizontal="center" vertical="center" shrinkToFit="1"/>
    </xf>
    <xf numFmtId="3" fontId="13" fillId="0" borderId="18" xfId="5" quotePrefix="1" applyNumberFormat="1" applyFont="1" applyBorder="1" applyAlignment="1">
      <alignment horizontal="right" vertical="center"/>
    </xf>
    <xf numFmtId="0" fontId="7" fillId="0" borderId="19" xfId="5" quotePrefix="1" applyFont="1" applyBorder="1" applyAlignment="1">
      <alignment horizontal="right" vertical="center"/>
    </xf>
    <xf numFmtId="0" fontId="7" fillId="0" borderId="20" xfId="5" quotePrefix="1" applyFont="1" applyBorder="1" applyAlignment="1">
      <alignment horizontal="right" vertical="center"/>
    </xf>
    <xf numFmtId="182" fontId="13" fillId="0" borderId="1" xfId="5" quotePrefix="1" applyNumberFormat="1" applyFont="1" applyBorder="1" applyAlignment="1">
      <alignment horizontal="right" vertical="center"/>
    </xf>
    <xf numFmtId="180" fontId="7" fillId="0" borderId="15" xfId="5" quotePrefix="1" applyNumberFormat="1" applyFont="1" applyBorder="1" applyAlignment="1">
      <alignment horizontal="right" vertical="center"/>
    </xf>
    <xf numFmtId="180" fontId="7" fillId="0" borderId="16" xfId="5" quotePrefix="1" applyNumberFormat="1" applyFont="1" applyBorder="1" applyAlignment="1">
      <alignment horizontal="right" vertical="center"/>
    </xf>
    <xf numFmtId="0" fontId="13" fillId="0" borderId="18" xfId="5" quotePrefix="1" applyFont="1" applyBorder="1" applyAlignment="1">
      <alignment horizontal="right" vertical="center"/>
    </xf>
    <xf numFmtId="49" fontId="7" fillId="0" borderId="21" xfId="5" applyNumberFormat="1" applyFont="1" applyBorder="1" applyAlignment="1">
      <alignment horizontal="center" vertical="center" shrinkToFit="1"/>
    </xf>
    <xf numFmtId="3" fontId="13" fillId="0" borderId="22" xfId="5" quotePrefix="1" applyNumberFormat="1" applyFont="1" applyBorder="1" applyAlignment="1">
      <alignment horizontal="right" vertical="center"/>
    </xf>
    <xf numFmtId="0" fontId="7" fillId="0" borderId="23" xfId="5" quotePrefix="1" applyFont="1" applyBorder="1" applyAlignment="1">
      <alignment horizontal="right" vertical="center"/>
    </xf>
    <xf numFmtId="0" fontId="7" fillId="0" borderId="24" xfId="5" quotePrefix="1" applyFont="1" applyBorder="1" applyAlignment="1">
      <alignment horizontal="right" vertical="center"/>
    </xf>
    <xf numFmtId="49" fontId="7" fillId="0" borderId="25" xfId="5" applyNumberFormat="1" applyFont="1" applyBorder="1" applyAlignment="1">
      <alignment horizontal="center" vertical="center" shrinkToFit="1"/>
    </xf>
    <xf numFmtId="182" fontId="13" fillId="0" borderId="25" xfId="5" quotePrefix="1" applyNumberFormat="1" applyFont="1" applyBorder="1" applyAlignment="1">
      <alignment horizontal="right" vertical="center"/>
    </xf>
    <xf numFmtId="180" fontId="7" fillId="0" borderId="26" xfId="5" quotePrefix="1" applyNumberFormat="1" applyFont="1" applyBorder="1" applyAlignment="1">
      <alignment horizontal="right" vertical="center"/>
    </xf>
    <xf numFmtId="180" fontId="7" fillId="0" borderId="27" xfId="5" quotePrefix="1" applyNumberFormat="1" applyFont="1" applyBorder="1" applyAlignment="1">
      <alignment horizontal="right" vertical="center"/>
    </xf>
    <xf numFmtId="0" fontId="13" fillId="0" borderId="22" xfId="5" quotePrefix="1" applyFont="1" applyBorder="1" applyAlignment="1">
      <alignment horizontal="right" vertical="center"/>
    </xf>
    <xf numFmtId="49" fontId="7" fillId="0" borderId="22" xfId="5" applyNumberFormat="1" applyFont="1" applyBorder="1" applyAlignment="1">
      <alignment horizontal="center" vertical="center" shrinkToFit="1"/>
    </xf>
    <xf numFmtId="182" fontId="13" fillId="0" borderId="22" xfId="5" quotePrefix="1" applyNumberFormat="1" applyFont="1" applyBorder="1" applyAlignment="1">
      <alignment horizontal="right" vertical="center"/>
    </xf>
    <xf numFmtId="180" fontId="7" fillId="0" borderId="23" xfId="5" quotePrefix="1" applyNumberFormat="1" applyFont="1" applyBorder="1" applyAlignment="1">
      <alignment horizontal="right" vertical="center"/>
    </xf>
    <xf numFmtId="180" fontId="7" fillId="0" borderId="28" xfId="5" quotePrefix="1" applyNumberFormat="1" applyFont="1" applyBorder="1" applyAlignment="1">
      <alignment horizontal="right" vertical="center"/>
    </xf>
    <xf numFmtId="49" fontId="7" fillId="0" borderId="29" xfId="5" applyNumberFormat="1" applyFont="1" applyBorder="1" applyAlignment="1">
      <alignment horizontal="center" vertical="center" shrinkToFit="1"/>
    </xf>
    <xf numFmtId="3" fontId="13" fillId="0" borderId="25" xfId="5" quotePrefix="1" applyNumberFormat="1" applyFont="1" applyBorder="1" applyAlignment="1">
      <alignment horizontal="right" vertical="center"/>
    </xf>
    <xf numFmtId="0" fontId="7" fillId="0" borderId="26" xfId="5" quotePrefix="1" applyFont="1" applyBorder="1" applyAlignment="1">
      <alignment horizontal="right" vertical="center"/>
    </xf>
    <xf numFmtId="0" fontId="7" fillId="0" borderId="30" xfId="5" quotePrefix="1" applyFont="1" applyBorder="1" applyAlignment="1">
      <alignment horizontal="right" vertical="center"/>
    </xf>
    <xf numFmtId="0" fontId="5" fillId="0" borderId="31" xfId="4" applyFont="1" applyBorder="1" applyAlignment="1">
      <alignment vertical="center"/>
    </xf>
    <xf numFmtId="49" fontId="7" fillId="0" borderId="32" xfId="5" applyNumberFormat="1" applyFont="1" applyBorder="1" applyAlignment="1">
      <alignment horizontal="center" vertical="center" shrinkToFit="1"/>
    </xf>
    <xf numFmtId="182" fontId="13" fillId="0" borderId="32" xfId="5" quotePrefix="1" applyNumberFormat="1" applyFont="1" applyBorder="1" applyAlignment="1">
      <alignment horizontal="right" vertical="center"/>
    </xf>
    <xf numFmtId="180" fontId="7" fillId="0" borderId="33" xfId="5" quotePrefix="1" applyNumberFormat="1" applyFont="1" applyBorder="1" applyAlignment="1">
      <alignment horizontal="right" vertical="center"/>
    </xf>
    <xf numFmtId="180" fontId="7" fillId="0" borderId="34" xfId="5" quotePrefix="1" applyNumberFormat="1" applyFont="1" applyBorder="1" applyAlignment="1">
      <alignment horizontal="right" vertical="center"/>
    </xf>
    <xf numFmtId="0" fontId="5" fillId="0" borderId="0" xfId="4" applyFont="1" applyAlignment="1" applyProtection="1">
      <alignment vertical="top"/>
      <protection locked="0"/>
    </xf>
    <xf numFmtId="49" fontId="7" fillId="0" borderId="0" xfId="5" applyNumberFormat="1" applyFont="1" applyAlignment="1">
      <alignment vertical="top"/>
    </xf>
    <xf numFmtId="182" fontId="7" fillId="0" borderId="0" xfId="5" applyNumberFormat="1" applyFont="1" applyAlignment="1">
      <alignment horizontal="right" vertical="center"/>
    </xf>
    <xf numFmtId="180" fontId="7" fillId="0" borderId="0" xfId="5" applyNumberFormat="1" applyFont="1" applyAlignment="1">
      <alignment horizontal="right" vertical="center"/>
    </xf>
    <xf numFmtId="49" fontId="5" fillId="0" borderId="1" xfId="5" applyNumberFormat="1" applyFont="1" applyBorder="1" applyAlignment="1">
      <alignment horizontal="center" vertical="center" shrinkToFit="1"/>
    </xf>
    <xf numFmtId="182" fontId="5" fillId="0" borderId="14" xfId="5" applyNumberFormat="1" applyFont="1" applyBorder="1" applyAlignment="1">
      <alignment horizontal="distributed" vertical="center" justifyLastLine="1"/>
    </xf>
    <xf numFmtId="180" fontId="5" fillId="0" borderId="35" xfId="5" applyNumberFormat="1" applyFont="1" applyBorder="1" applyAlignment="1">
      <alignment horizontal="distributed" vertical="center" justifyLastLine="1"/>
    </xf>
    <xf numFmtId="180" fontId="5" fillId="0" borderId="12" xfId="5" applyNumberFormat="1" applyFont="1" applyBorder="1" applyAlignment="1">
      <alignment horizontal="distributed" vertical="center" justifyLastLine="1"/>
    </xf>
    <xf numFmtId="49" fontId="5" fillId="0" borderId="29" xfId="5" applyNumberFormat="1" applyFont="1" applyBorder="1" applyAlignment="1">
      <alignment horizontal="center" vertical="center" shrinkToFit="1"/>
    </xf>
    <xf numFmtId="182" fontId="8" fillId="0" borderId="18" xfId="5" quotePrefix="1" applyNumberFormat="1" applyFont="1" applyBorder="1" applyAlignment="1">
      <alignment horizontal="right" vertical="center"/>
    </xf>
    <xf numFmtId="180" fontId="5" fillId="0" borderId="19" xfId="5" quotePrefix="1" applyNumberFormat="1" applyFont="1" applyBorder="1" applyAlignment="1">
      <alignment horizontal="right" vertical="center"/>
    </xf>
    <xf numFmtId="180" fontId="5" fillId="0" borderId="20" xfId="5" quotePrefix="1" applyNumberFormat="1" applyFont="1" applyBorder="1" applyAlignment="1">
      <alignment horizontal="right" vertical="center"/>
    </xf>
    <xf numFmtId="49" fontId="5" fillId="0" borderId="21" xfId="5" applyNumberFormat="1" applyFont="1" applyBorder="1" applyAlignment="1">
      <alignment horizontal="center" vertical="center" shrinkToFit="1"/>
    </xf>
    <xf numFmtId="182" fontId="8" fillId="0" borderId="22" xfId="5" quotePrefix="1" applyNumberFormat="1" applyFont="1" applyBorder="1" applyAlignment="1">
      <alignment horizontal="right" vertical="center"/>
    </xf>
    <xf numFmtId="180" fontId="5" fillId="0" borderId="23" xfId="5" quotePrefix="1" applyNumberFormat="1" applyFont="1" applyBorder="1" applyAlignment="1">
      <alignment horizontal="right" vertical="center"/>
    </xf>
    <xf numFmtId="180" fontId="5" fillId="0" borderId="24" xfId="5" quotePrefix="1" applyNumberFormat="1" applyFont="1" applyBorder="1" applyAlignment="1">
      <alignment horizontal="right" vertical="center"/>
    </xf>
    <xf numFmtId="49" fontId="5" fillId="0" borderId="36" xfId="5" applyNumberFormat="1" applyFont="1" applyBorder="1" applyAlignment="1">
      <alignment horizontal="center" vertical="center" shrinkToFit="1"/>
    </xf>
    <xf numFmtId="182" fontId="8" fillId="0" borderId="32" xfId="5" quotePrefix="1" applyNumberFormat="1" applyFont="1" applyBorder="1" applyAlignment="1">
      <alignment horizontal="right" vertical="center"/>
    </xf>
    <xf numFmtId="180" fontId="5" fillId="0" borderId="33" xfId="5" quotePrefix="1" applyNumberFormat="1" applyFont="1" applyBorder="1" applyAlignment="1">
      <alignment horizontal="right" vertical="center"/>
    </xf>
    <xf numFmtId="180" fontId="5" fillId="0" borderId="37" xfId="5" quotePrefix="1" applyNumberFormat="1" applyFont="1" applyBorder="1" applyAlignment="1">
      <alignment horizontal="right" vertical="center"/>
    </xf>
    <xf numFmtId="49" fontId="3" fillId="0" borderId="0" xfId="5" applyNumberFormat="1" applyFont="1" applyAlignment="1">
      <alignment horizontal="left" vertical="center"/>
    </xf>
    <xf numFmtId="182" fontId="14" fillId="0" borderId="0" xfId="5" quotePrefix="1" applyNumberFormat="1" applyFont="1" applyAlignment="1">
      <alignment horizontal="right" vertical="center"/>
    </xf>
    <xf numFmtId="180" fontId="5" fillId="0" borderId="0" xfId="5" quotePrefix="1" applyNumberFormat="1" applyFont="1" applyAlignment="1">
      <alignment horizontal="right" vertical="center"/>
    </xf>
    <xf numFmtId="0" fontId="5" fillId="0" borderId="0" xfId="4" applyFont="1" applyAlignment="1" applyProtection="1">
      <alignment vertical="center"/>
      <protection locked="0"/>
    </xf>
    <xf numFmtId="49" fontId="5" fillId="0" borderId="0" xfId="5" applyNumberFormat="1" applyFont="1" applyAlignment="1">
      <alignment vertical="center"/>
    </xf>
    <xf numFmtId="182" fontId="5" fillId="0" borderId="0" xfId="5" applyNumberFormat="1" applyFont="1" applyAlignment="1">
      <alignment horizontal="right" vertical="center"/>
    </xf>
    <xf numFmtId="180" fontId="5" fillId="0" borderId="0" xfId="5" applyNumberFormat="1" applyFont="1" applyAlignment="1">
      <alignment horizontal="right" vertical="center"/>
    </xf>
    <xf numFmtId="182" fontId="5" fillId="0" borderId="1" xfId="5" applyNumberFormat="1" applyFont="1" applyBorder="1" applyAlignment="1">
      <alignment horizontal="distributed" vertical="center" justifyLastLine="1"/>
    </xf>
    <xf numFmtId="180" fontId="5" fillId="0" borderId="38" xfId="5" applyNumberFormat="1" applyFont="1" applyBorder="1" applyAlignment="1">
      <alignment horizontal="distributed" vertical="center" justifyLastLine="1"/>
    </xf>
    <xf numFmtId="180" fontId="5" fillId="0" borderId="13" xfId="5" applyNumberFormat="1" applyFont="1" applyBorder="1" applyAlignment="1">
      <alignment horizontal="distributed" vertical="center" justifyLastLine="1"/>
    </xf>
    <xf numFmtId="183" fontId="5" fillId="0" borderId="0" xfId="4" applyNumberFormat="1" applyFont="1" applyAlignment="1">
      <alignment vertical="center"/>
    </xf>
    <xf numFmtId="184" fontId="8" fillId="0" borderId="25" xfId="5" quotePrefix="1" applyNumberFormat="1" applyFont="1" applyBorder="1" applyAlignment="1">
      <alignment horizontal="right" vertical="center"/>
    </xf>
    <xf numFmtId="184" fontId="5" fillId="0" borderId="39" xfId="5" quotePrefix="1" applyNumberFormat="1" applyFont="1" applyBorder="1" applyAlignment="1">
      <alignment horizontal="right" vertical="center"/>
    </xf>
    <xf numFmtId="184" fontId="5" fillId="0" borderId="27" xfId="5" quotePrefix="1" applyNumberFormat="1" applyFont="1" applyBorder="1" applyAlignment="1">
      <alignment horizontal="right" vertical="center"/>
    </xf>
    <xf numFmtId="184" fontId="8" fillId="0" borderId="22" xfId="5" quotePrefix="1" applyNumberFormat="1" applyFont="1" applyBorder="1" applyAlignment="1">
      <alignment horizontal="right" vertical="center"/>
    </xf>
    <xf numFmtId="184" fontId="5" fillId="0" borderId="40" xfId="5" quotePrefix="1" applyNumberFormat="1" applyFont="1" applyBorder="1" applyAlignment="1">
      <alignment horizontal="right" vertical="center"/>
    </xf>
    <xf numFmtId="184" fontId="5" fillId="0" borderId="28" xfId="5" quotePrefix="1" applyNumberFormat="1" applyFont="1" applyBorder="1" applyAlignment="1">
      <alignment horizontal="right" vertical="center"/>
    </xf>
    <xf numFmtId="184" fontId="8" fillId="0" borderId="32" xfId="5" quotePrefix="1" applyNumberFormat="1" applyFont="1" applyBorder="1" applyAlignment="1">
      <alignment horizontal="right" vertical="center"/>
    </xf>
    <xf numFmtId="184" fontId="5" fillId="0" borderId="41" xfId="5" quotePrefix="1" applyNumberFormat="1" applyFont="1" applyBorder="1" applyAlignment="1">
      <alignment horizontal="right" vertical="center"/>
    </xf>
    <xf numFmtId="184" fontId="5" fillId="0" borderId="34" xfId="5" quotePrefix="1" applyNumberFormat="1" applyFont="1" applyBorder="1" applyAlignment="1">
      <alignment horizontal="right" vertical="center"/>
    </xf>
    <xf numFmtId="184" fontId="8" fillId="0" borderId="0" xfId="5" quotePrefix="1" applyNumberFormat="1" applyFont="1" applyAlignment="1">
      <alignment horizontal="right" vertical="center"/>
    </xf>
    <xf numFmtId="184" fontId="5" fillId="0" borderId="0" xfId="5" quotePrefix="1" applyNumberFormat="1" applyFont="1" applyAlignment="1">
      <alignment horizontal="right" vertical="center"/>
    </xf>
    <xf numFmtId="184" fontId="13" fillId="0" borderId="0" xfId="5" quotePrefix="1" applyNumberFormat="1" applyFont="1" applyAlignment="1">
      <alignment horizontal="right" vertical="center"/>
    </xf>
    <xf numFmtId="184" fontId="7" fillId="0" borderId="0" xfId="5" quotePrefix="1" applyNumberFormat="1" applyFont="1" applyAlignment="1">
      <alignment horizontal="right" vertical="center"/>
    </xf>
    <xf numFmtId="49" fontId="7" fillId="0" borderId="0" xfId="5" applyNumberFormat="1" applyFont="1" applyAlignment="1">
      <alignment vertical="center" shrinkToFit="1"/>
    </xf>
    <xf numFmtId="184" fontId="13" fillId="0" borderId="3" xfId="5" quotePrefix="1" applyNumberFormat="1" applyFont="1" applyBorder="1" applyAlignment="1">
      <alignment horizontal="right" vertical="center"/>
    </xf>
    <xf numFmtId="184" fontId="7" fillId="0" borderId="42" xfId="5" quotePrefix="1" applyNumberFormat="1" applyFont="1" applyBorder="1" applyAlignment="1">
      <alignment horizontal="right" vertical="center"/>
    </xf>
    <xf numFmtId="184" fontId="7" fillId="0" borderId="10" xfId="5" quotePrefix="1" applyNumberFormat="1" applyFont="1" applyBorder="1" applyAlignment="1">
      <alignment horizontal="right" vertical="center"/>
    </xf>
    <xf numFmtId="0" fontId="5" fillId="0" borderId="0" xfId="4" applyFont="1" applyAlignment="1">
      <alignment horizontal="right" vertical="center"/>
    </xf>
    <xf numFmtId="49" fontId="7" fillId="0" borderId="36" xfId="5" applyNumberFormat="1" applyFont="1" applyBorder="1" applyAlignment="1">
      <alignment horizontal="center" vertical="center" shrinkToFit="1"/>
    </xf>
    <xf numFmtId="0" fontId="13" fillId="0" borderId="32" xfId="5" quotePrefix="1" applyFont="1" applyBorder="1" applyAlignment="1">
      <alignment horizontal="right" vertical="center"/>
    </xf>
    <xf numFmtId="0" fontId="7" fillId="0" borderId="33" xfId="5" quotePrefix="1" applyFont="1" applyBorder="1" applyAlignment="1">
      <alignment horizontal="right" vertical="center"/>
    </xf>
    <xf numFmtId="0" fontId="7" fillId="0" borderId="37" xfId="5" quotePrefix="1" applyFont="1" applyBorder="1" applyAlignment="1">
      <alignment horizontal="right" vertical="center"/>
    </xf>
    <xf numFmtId="3" fontId="13" fillId="0" borderId="32" xfId="5" quotePrefix="1" applyNumberFormat="1" applyFont="1" applyBorder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 shrinkToFit="1"/>
    </xf>
    <xf numFmtId="0" fontId="5" fillId="0" borderId="0" xfId="4" applyFont="1" applyAlignment="1">
      <alignment horizontal="right"/>
    </xf>
    <xf numFmtId="0" fontId="6" fillId="0" borderId="0" xfId="7" applyFont="1" applyAlignment="1" applyProtection="1">
      <alignment vertical="center"/>
      <protection locked="0"/>
    </xf>
    <xf numFmtId="0" fontId="5" fillId="0" borderId="0" xfId="7" applyFont="1" applyAlignment="1">
      <alignment horizontal="center" shrinkToFit="1"/>
    </xf>
    <xf numFmtId="185" fontId="5" fillId="0" borderId="0" xfId="7" applyNumberFormat="1" applyFont="1"/>
    <xf numFmtId="0" fontId="5" fillId="0" borderId="0" xfId="7" applyFont="1"/>
    <xf numFmtId="0" fontId="15" fillId="0" borderId="0" xfId="7" applyFont="1" applyAlignment="1" applyProtection="1">
      <alignment vertical="center"/>
      <protection locked="0"/>
    </xf>
    <xf numFmtId="49" fontId="10" fillId="0" borderId="0" xfId="2" applyNumberFormat="1" applyFont="1" applyAlignment="1">
      <alignment vertical="center"/>
    </xf>
    <xf numFmtId="185" fontId="16" fillId="0" borderId="0" xfId="2" applyNumberFormat="1" applyFont="1" applyAlignment="1">
      <alignment horizontal="left" vertical="center"/>
    </xf>
    <xf numFmtId="185" fontId="16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/>
    </xf>
    <xf numFmtId="49" fontId="7" fillId="0" borderId="0" xfId="2" applyNumberFormat="1" applyFont="1" applyAlignment="1">
      <alignment vertical="top"/>
    </xf>
    <xf numFmtId="49" fontId="7" fillId="0" borderId="0" xfId="2" applyNumberFormat="1" applyFont="1" applyAlignment="1">
      <alignment horizontal="center" vertical="center"/>
    </xf>
    <xf numFmtId="185" fontId="7" fillId="0" borderId="15" xfId="2" applyNumberFormat="1" applyFont="1" applyBorder="1" applyAlignment="1">
      <alignment horizontal="distributed" vertical="center" justifyLastLine="1"/>
    </xf>
    <xf numFmtId="185" fontId="7" fillId="0" borderId="16" xfId="2" applyNumberFormat="1" applyFont="1" applyBorder="1" applyAlignment="1">
      <alignment horizontal="distributed" vertical="center" justifyLastLine="1"/>
    </xf>
    <xf numFmtId="185" fontId="7" fillId="0" borderId="38" xfId="2" applyNumberFormat="1" applyFont="1" applyBorder="1" applyAlignment="1">
      <alignment horizontal="distributed" vertical="center" justifyLastLine="1"/>
    </xf>
    <xf numFmtId="0" fontId="5" fillId="0" borderId="0" xfId="7" applyFont="1" applyAlignment="1">
      <alignment horizontal="center" vertical="center"/>
    </xf>
    <xf numFmtId="49" fontId="7" fillId="0" borderId="43" xfId="2" applyNumberFormat="1" applyFont="1" applyBorder="1" applyAlignment="1">
      <alignment vertical="top"/>
    </xf>
    <xf numFmtId="49" fontId="13" fillId="0" borderId="44" xfId="2" applyNumberFormat="1" applyFont="1" applyBorder="1" applyAlignment="1">
      <alignment horizontal="center" vertical="center" shrinkToFit="1"/>
    </xf>
    <xf numFmtId="49" fontId="13" fillId="0" borderId="14" xfId="2" applyNumberFormat="1" applyFont="1" applyBorder="1" applyAlignment="1">
      <alignment horizontal="center" vertical="center" shrinkToFit="1"/>
    </xf>
    <xf numFmtId="179" fontId="13" fillId="0" borderId="35" xfId="2" quotePrefix="1" applyNumberFormat="1" applyFont="1" applyBorder="1" applyAlignment="1">
      <alignment vertical="center"/>
    </xf>
    <xf numFmtId="179" fontId="13" fillId="0" borderId="11" xfId="2" quotePrefix="1" applyNumberFormat="1" applyFont="1" applyBorder="1" applyAlignment="1">
      <alignment vertical="center"/>
    </xf>
    <xf numFmtId="179" fontId="13" fillId="0" borderId="14" xfId="2" quotePrefix="1" applyNumberFormat="1" applyFont="1" applyBorder="1" applyAlignment="1">
      <alignment vertical="center"/>
    </xf>
    <xf numFmtId="49" fontId="7" fillId="0" borderId="5" xfId="2" applyNumberFormat="1" applyFont="1" applyBorder="1" applyAlignment="1">
      <alignment vertical="top"/>
    </xf>
    <xf numFmtId="179" fontId="7" fillId="0" borderId="46" xfId="2" quotePrefix="1" applyNumberFormat="1" applyFont="1" applyBorder="1" applyAlignment="1">
      <alignment vertical="center"/>
    </xf>
    <xf numFmtId="179" fontId="7" fillId="0" borderId="8" xfId="2" quotePrefix="1" applyNumberFormat="1" applyFont="1" applyBorder="1" applyAlignment="1">
      <alignment vertical="center"/>
    </xf>
    <xf numFmtId="179" fontId="7" fillId="0" borderId="7" xfId="2" quotePrefix="1" applyNumberFormat="1" applyFont="1" applyBorder="1" applyAlignment="1">
      <alignment vertical="center"/>
    </xf>
    <xf numFmtId="49" fontId="7" fillId="0" borderId="6" xfId="2" applyNumberFormat="1" applyFont="1" applyBorder="1" applyAlignment="1">
      <alignment vertical="top"/>
    </xf>
    <xf numFmtId="179" fontId="7" fillId="0" borderId="42" xfId="2" quotePrefix="1" applyNumberFormat="1" applyFont="1" applyBorder="1" applyAlignment="1">
      <alignment vertical="center"/>
    </xf>
    <xf numFmtId="179" fontId="7" fillId="0" borderId="10" xfId="2" quotePrefix="1" applyNumberFormat="1" applyFont="1" applyBorder="1" applyAlignment="1">
      <alignment vertical="center"/>
    </xf>
    <xf numFmtId="179" fontId="7" fillId="0" borderId="9" xfId="2" quotePrefix="1" applyNumberFormat="1" applyFont="1" applyBorder="1" applyAlignment="1">
      <alignment vertical="center"/>
    </xf>
    <xf numFmtId="185" fontId="7" fillId="0" borderId="46" xfId="2" quotePrefix="1" applyNumberFormat="1" applyFont="1" applyBorder="1" applyAlignment="1">
      <alignment vertical="center"/>
    </xf>
    <xf numFmtId="185" fontId="7" fillId="0" borderId="8" xfId="2" quotePrefix="1" applyNumberFormat="1" applyFont="1" applyBorder="1" applyAlignment="1">
      <alignment vertical="center"/>
    </xf>
    <xf numFmtId="185" fontId="7" fillId="0" borderId="7" xfId="2" quotePrefix="1" applyNumberFormat="1" applyFont="1" applyBorder="1" applyAlignment="1">
      <alignment vertical="center"/>
    </xf>
    <xf numFmtId="185" fontId="7" fillId="0" borderId="42" xfId="2" quotePrefix="1" applyNumberFormat="1" applyFont="1" applyBorder="1" applyAlignment="1">
      <alignment vertical="center"/>
    </xf>
    <xf numFmtId="185" fontId="7" fillId="0" borderId="10" xfId="2" quotePrefix="1" applyNumberFormat="1" applyFont="1" applyBorder="1" applyAlignment="1">
      <alignment vertical="center"/>
    </xf>
    <xf numFmtId="185" fontId="7" fillId="0" borderId="9" xfId="2" quotePrefix="1" applyNumberFormat="1" applyFont="1" applyBorder="1" applyAlignment="1">
      <alignment vertical="center"/>
    </xf>
    <xf numFmtId="49" fontId="13" fillId="0" borderId="49" xfId="2" applyNumberFormat="1" applyFont="1" applyBorder="1" applyAlignment="1">
      <alignment horizontal="center" vertical="center" shrinkToFit="1"/>
    </xf>
    <xf numFmtId="49" fontId="13" fillId="0" borderId="13" xfId="2" applyNumberFormat="1" applyFont="1" applyBorder="1" applyAlignment="1">
      <alignment horizontal="center" vertical="center" shrinkToFit="1"/>
    </xf>
    <xf numFmtId="179" fontId="13" fillId="0" borderId="38" xfId="2" quotePrefix="1" applyNumberFormat="1" applyFont="1" applyBorder="1" applyAlignment="1">
      <alignment vertical="center"/>
    </xf>
    <xf numFmtId="179" fontId="13" fillId="0" borderId="15" xfId="2" quotePrefix="1" applyNumberFormat="1" applyFont="1" applyBorder="1" applyAlignment="1">
      <alignment vertical="center"/>
    </xf>
    <xf numFmtId="179" fontId="13" fillId="0" borderId="13" xfId="2" quotePrefix="1" applyNumberFormat="1" applyFont="1" applyBorder="1" applyAlignment="1">
      <alignment vertical="center"/>
    </xf>
    <xf numFmtId="49" fontId="13" fillId="0" borderId="0" xfId="2" applyNumberFormat="1" applyFont="1" applyAlignment="1">
      <alignment horizontal="center" vertical="center" shrinkToFit="1"/>
    </xf>
    <xf numFmtId="49" fontId="13" fillId="0" borderId="45" xfId="2" applyNumberFormat="1" applyFont="1" applyBorder="1" applyAlignment="1">
      <alignment horizontal="center" vertical="center" shrinkToFit="1"/>
    </xf>
    <xf numFmtId="179" fontId="13" fillId="0" borderId="46" xfId="2" quotePrefix="1" applyNumberFormat="1" applyFont="1" applyBorder="1" applyAlignment="1">
      <alignment vertical="center"/>
    </xf>
    <xf numFmtId="179" fontId="13" fillId="0" borderId="7" xfId="2" quotePrefix="1" applyNumberFormat="1" applyFont="1" applyBorder="1" applyAlignment="1">
      <alignment vertical="center"/>
    </xf>
    <xf numFmtId="179" fontId="13" fillId="0" borderId="45" xfId="2" quotePrefix="1" applyNumberFormat="1" applyFont="1" applyBorder="1" applyAlignment="1">
      <alignment vertical="center"/>
    </xf>
    <xf numFmtId="49" fontId="7" fillId="0" borderId="50" xfId="2" applyNumberFormat="1" applyFont="1" applyBorder="1" applyAlignment="1">
      <alignment vertical="top"/>
    </xf>
    <xf numFmtId="49" fontId="13" fillId="0" borderId="0" xfId="2" applyNumberFormat="1" applyFont="1" applyAlignment="1">
      <alignment vertical="top"/>
    </xf>
    <xf numFmtId="49" fontId="13" fillId="0" borderId="50" xfId="2" applyNumberFormat="1" applyFont="1" applyBorder="1" applyAlignment="1">
      <alignment vertical="top"/>
    </xf>
    <xf numFmtId="0" fontId="8" fillId="0" borderId="0" xfId="7" applyFont="1"/>
    <xf numFmtId="49" fontId="13" fillId="0" borderId="43" xfId="2" applyNumberFormat="1" applyFont="1" applyBorder="1" applyAlignment="1">
      <alignment vertical="top"/>
    </xf>
    <xf numFmtId="49" fontId="13" fillId="0" borderId="44" xfId="2" applyNumberFormat="1" applyFont="1" applyBorder="1" applyAlignment="1">
      <alignment horizontal="left" vertical="center" shrinkToFit="1"/>
    </xf>
    <xf numFmtId="49" fontId="13" fillId="0" borderId="49" xfId="2" applyNumberFormat="1" applyFont="1" applyBorder="1" applyAlignment="1">
      <alignment horizontal="left" vertical="center" shrinkToFit="1"/>
    </xf>
    <xf numFmtId="49" fontId="13" fillId="0" borderId="49" xfId="2" applyNumberFormat="1" applyFont="1" applyBorder="1" applyAlignment="1">
      <alignment vertical="center" shrinkToFit="1"/>
    </xf>
    <xf numFmtId="49" fontId="13" fillId="0" borderId="44" xfId="2" applyNumberFormat="1" applyFont="1" applyBorder="1" applyAlignment="1">
      <alignment vertical="center" shrinkToFit="1"/>
    </xf>
    <xf numFmtId="179" fontId="18" fillId="0" borderId="38" xfId="2" quotePrefix="1" applyNumberFormat="1" applyFont="1" applyBorder="1" applyAlignment="1">
      <alignment vertical="center"/>
    </xf>
    <xf numFmtId="179" fontId="18" fillId="0" borderId="13" xfId="2" quotePrefix="1" applyNumberFormat="1" applyFont="1" applyBorder="1" applyAlignment="1">
      <alignment vertical="center"/>
    </xf>
    <xf numFmtId="179" fontId="7" fillId="0" borderId="7" xfId="2" quotePrefix="1" applyNumberFormat="1" applyFont="1" applyBorder="1" applyAlignment="1">
      <alignment horizontal="right" vertical="center"/>
    </xf>
    <xf numFmtId="179" fontId="7" fillId="0" borderId="8" xfId="2" quotePrefix="1" applyNumberFormat="1" applyFont="1" applyBorder="1" applyAlignment="1">
      <alignment horizontal="right" vertical="center"/>
    </xf>
    <xf numFmtId="179" fontId="7" fillId="0" borderId="9" xfId="2" quotePrefix="1" applyNumberFormat="1" applyFont="1" applyBorder="1" applyAlignment="1">
      <alignment horizontal="right" vertical="center"/>
    </xf>
    <xf numFmtId="179" fontId="7" fillId="0" borderId="10" xfId="2" quotePrefix="1" applyNumberFormat="1" applyFont="1" applyBorder="1" applyAlignment="1">
      <alignment horizontal="right" vertical="center"/>
    </xf>
    <xf numFmtId="179" fontId="8" fillId="0" borderId="13" xfId="2" quotePrefix="1" applyNumberFormat="1" applyFont="1" applyBorder="1" applyAlignment="1">
      <alignment vertical="center"/>
    </xf>
    <xf numFmtId="179" fontId="8" fillId="0" borderId="45" xfId="2" quotePrefix="1" applyNumberFormat="1" applyFont="1" applyBorder="1" applyAlignment="1">
      <alignment vertical="center"/>
    </xf>
    <xf numFmtId="179" fontId="13" fillId="0" borderId="12" xfId="2" quotePrefix="1" applyNumberFormat="1" applyFont="1" applyBorder="1" applyAlignment="1">
      <alignment vertical="center"/>
    </xf>
    <xf numFmtId="185" fontId="19" fillId="0" borderId="0" xfId="2" applyNumberFormat="1" applyFont="1" applyAlignment="1">
      <alignment horizontal="left" vertical="center"/>
    </xf>
    <xf numFmtId="49" fontId="17" fillId="0" borderId="0" xfId="2" applyNumberFormat="1" applyFont="1" applyAlignment="1">
      <alignment horizontal="center" vertical="top" shrinkToFit="1"/>
    </xf>
    <xf numFmtId="185" fontId="13" fillId="0" borderId="0" xfId="2" quotePrefix="1" applyNumberFormat="1" applyFont="1" applyAlignment="1">
      <alignment horizontal="right" vertical="top"/>
    </xf>
    <xf numFmtId="185" fontId="7" fillId="0" borderId="0" xfId="2" quotePrefix="1" applyNumberFormat="1" applyFont="1" applyAlignment="1">
      <alignment horizontal="right" vertical="top"/>
    </xf>
    <xf numFmtId="185" fontId="19" fillId="0" borderId="0" xfId="2" applyNumberFormat="1" applyFont="1" applyAlignment="1">
      <alignment horizontal="right" vertical="center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 shrinkToFit="1"/>
    </xf>
    <xf numFmtId="38" fontId="2" fillId="0" borderId="0" xfId="6" applyFont="1" applyFill="1" applyAlignment="1">
      <alignment vertical="center" shrinkToFit="1"/>
    </xf>
    <xf numFmtId="179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38" fontId="20" fillId="0" borderId="50" xfId="6" applyFont="1" applyFill="1" applyBorder="1" applyAlignment="1">
      <alignment horizontal="center" vertical="center" shrinkToFit="1"/>
    </xf>
    <xf numFmtId="38" fontId="20" fillId="0" borderId="13" xfId="6" applyFont="1" applyFill="1" applyBorder="1" applyAlignment="1">
      <alignment horizontal="center" vertical="center" shrinkToFit="1"/>
    </xf>
    <xf numFmtId="38" fontId="20" fillId="0" borderId="16" xfId="6" applyFont="1" applyFill="1" applyBorder="1" applyAlignment="1">
      <alignment horizontal="center" vertical="center" shrinkToFit="1"/>
    </xf>
    <xf numFmtId="38" fontId="20" fillId="0" borderId="14" xfId="6" applyFont="1" applyFill="1" applyBorder="1" applyAlignment="1">
      <alignment horizontal="center" vertical="center" shrinkToFit="1"/>
    </xf>
    <xf numFmtId="38" fontId="20" fillId="0" borderId="1" xfId="6" applyFont="1" applyFill="1" applyBorder="1" applyAlignment="1">
      <alignment horizontal="center" vertical="center" shrinkToFit="1"/>
    </xf>
    <xf numFmtId="38" fontId="20" fillId="0" borderId="38" xfId="6" applyFont="1" applyFill="1" applyBorder="1" applyAlignment="1">
      <alignment horizontal="center" vertical="center" shrinkToFit="1"/>
    </xf>
    <xf numFmtId="38" fontId="20" fillId="0" borderId="43" xfId="6" applyFont="1" applyFill="1" applyBorder="1" applyAlignment="1">
      <alignment horizontal="center" vertical="center" shrinkToFit="1"/>
    </xf>
    <xf numFmtId="38" fontId="20" fillId="0" borderId="11" xfId="6" applyFont="1" applyFill="1" applyBorder="1" applyAlignment="1">
      <alignment horizontal="center" vertical="center" shrinkToFit="1"/>
    </xf>
    <xf numFmtId="38" fontId="20" fillId="0" borderId="12" xfId="6" applyFont="1" applyFill="1" applyBorder="1" applyAlignment="1">
      <alignment horizontal="center" vertical="center" shrinkToFit="1"/>
    </xf>
    <xf numFmtId="38" fontId="20" fillId="0" borderId="4" xfId="6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1" fillId="0" borderId="50" xfId="0" applyFont="1" applyBorder="1">
      <alignment vertical="center"/>
    </xf>
    <xf numFmtId="0" fontId="21" fillId="0" borderId="13" xfId="0" applyFont="1" applyBorder="1" applyAlignment="1">
      <alignment vertical="center" shrinkToFit="1"/>
    </xf>
    <xf numFmtId="38" fontId="20" fillId="0" borderId="38" xfId="6" applyFont="1" applyFill="1" applyBorder="1" applyAlignment="1">
      <alignment vertical="center" shrinkToFit="1"/>
    </xf>
    <xf numFmtId="38" fontId="20" fillId="0" borderId="50" xfId="6" applyFont="1" applyFill="1" applyBorder="1" applyAlignment="1">
      <alignment vertical="center" shrinkToFit="1"/>
    </xf>
    <xf numFmtId="38" fontId="20" fillId="0" borderId="16" xfId="6" applyFont="1" applyFill="1" applyBorder="1" applyAlignment="1">
      <alignment vertical="center" shrinkToFit="1"/>
    </xf>
    <xf numFmtId="38" fontId="20" fillId="0" borderId="1" xfId="6" applyFont="1" applyFill="1" applyBorder="1" applyAlignment="1">
      <alignment vertical="center" shrinkToFit="1"/>
    </xf>
    <xf numFmtId="0" fontId="21" fillId="0" borderId="17" xfId="0" applyFont="1" applyBorder="1">
      <alignment vertical="center"/>
    </xf>
    <xf numFmtId="0" fontId="20" fillId="0" borderId="51" xfId="0" applyFont="1" applyBorder="1" applyAlignment="1">
      <alignment vertical="center" shrinkToFit="1"/>
    </xf>
    <xf numFmtId="38" fontId="20" fillId="0" borderId="18" xfId="6" applyFont="1" applyFill="1" applyBorder="1" applyAlignment="1">
      <alignment vertical="center" shrinkToFit="1"/>
    </xf>
    <xf numFmtId="0" fontId="22" fillId="0" borderId="17" xfId="0" applyFont="1" applyBorder="1" applyAlignment="1"/>
    <xf numFmtId="0" fontId="22" fillId="0" borderId="20" xfId="0" applyFont="1" applyBorder="1" applyAlignment="1"/>
    <xf numFmtId="0" fontId="22" fillId="0" borderId="18" xfId="0" applyFont="1" applyBorder="1" applyAlignment="1"/>
    <xf numFmtId="0" fontId="20" fillId="0" borderId="17" xfId="0" applyFont="1" applyBorder="1" applyAlignment="1">
      <alignment vertical="center" shrinkToFit="1"/>
    </xf>
    <xf numFmtId="185" fontId="20" fillId="0" borderId="52" xfId="0" applyNumberFormat="1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1" fillId="0" borderId="29" xfId="0" applyFont="1" applyBorder="1">
      <alignment vertical="center"/>
    </xf>
    <xf numFmtId="0" fontId="20" fillId="0" borderId="27" xfId="0" applyFont="1" applyBorder="1" applyAlignment="1">
      <alignment vertical="center" shrinkToFit="1"/>
    </xf>
    <xf numFmtId="38" fontId="20" fillId="0" borderId="31" xfId="6" applyFont="1" applyFill="1" applyBorder="1" applyAlignment="1">
      <alignment vertical="center" shrinkToFit="1"/>
    </xf>
    <xf numFmtId="0" fontId="22" fillId="0" borderId="29" xfId="0" applyFont="1" applyBorder="1" applyAlignment="1"/>
    <xf numFmtId="0" fontId="22" fillId="0" borderId="30" xfId="0" applyFont="1" applyBorder="1" applyAlignment="1"/>
    <xf numFmtId="0" fontId="22" fillId="0" borderId="25" xfId="0" applyFont="1" applyBorder="1" applyAlignment="1"/>
    <xf numFmtId="0" fontId="21" fillId="0" borderId="5" xfId="0" applyFont="1" applyBorder="1">
      <alignment vertical="center"/>
    </xf>
    <xf numFmtId="0" fontId="20" fillId="0" borderId="45" xfId="0" applyFont="1" applyBorder="1" applyAlignment="1">
      <alignment vertical="center" shrinkToFit="1"/>
    </xf>
    <xf numFmtId="38" fontId="20" fillId="0" borderId="0" xfId="6" applyFont="1" applyFill="1" applyBorder="1" applyAlignment="1">
      <alignment vertical="center" shrinkToFit="1"/>
    </xf>
    <xf numFmtId="0" fontId="22" fillId="0" borderId="5" xfId="0" applyFont="1" applyBorder="1" applyAlignment="1"/>
    <xf numFmtId="0" fontId="22" fillId="0" borderId="8" xfId="0" applyFont="1" applyBorder="1" applyAlignment="1"/>
    <xf numFmtId="0" fontId="22" fillId="0" borderId="2" xfId="0" applyFont="1" applyBorder="1" applyAlignment="1"/>
    <xf numFmtId="0" fontId="20" fillId="0" borderId="21" xfId="0" applyFont="1" applyBorder="1">
      <alignment vertical="center"/>
    </xf>
    <xf numFmtId="185" fontId="20" fillId="0" borderId="53" xfId="0" applyNumberFormat="1" applyFont="1" applyBorder="1" applyAlignment="1">
      <alignment vertical="center" shrinkToFit="1"/>
    </xf>
    <xf numFmtId="38" fontId="20" fillId="0" borderId="22" xfId="6" applyFont="1" applyFill="1" applyBorder="1" applyAlignment="1">
      <alignment vertical="center" shrinkToFit="1"/>
    </xf>
    <xf numFmtId="0" fontId="22" fillId="0" borderId="21" xfId="0" applyFont="1" applyBorder="1" applyAlignment="1"/>
    <xf numFmtId="0" fontId="22" fillId="0" borderId="24" xfId="0" applyFont="1" applyBorder="1" applyAlignment="1"/>
    <xf numFmtId="0" fontId="22" fillId="0" borderId="22" xfId="0" applyFont="1" applyBorder="1" applyAlignment="1"/>
    <xf numFmtId="0" fontId="21" fillId="0" borderId="21" xfId="0" applyFont="1" applyBorder="1">
      <alignment vertical="center"/>
    </xf>
    <xf numFmtId="0" fontId="20" fillId="0" borderId="28" xfId="0" applyFont="1" applyBorder="1" applyAlignment="1">
      <alignment vertical="center" shrinkToFit="1"/>
    </xf>
    <xf numFmtId="38" fontId="20" fillId="0" borderId="53" xfId="6" applyFont="1" applyFill="1" applyBorder="1" applyAlignment="1">
      <alignment vertical="center" shrinkToFit="1"/>
    </xf>
    <xf numFmtId="0" fontId="20" fillId="0" borderId="53" xfId="0" applyFont="1" applyBorder="1" applyAlignment="1">
      <alignment vertical="center" shrinkToFit="1"/>
    </xf>
    <xf numFmtId="0" fontId="20" fillId="0" borderId="53" xfId="0" applyFont="1" applyBorder="1">
      <alignment vertical="center"/>
    </xf>
    <xf numFmtId="38" fontId="20" fillId="0" borderId="22" xfId="6" applyFont="1" applyFill="1" applyBorder="1">
      <alignment vertical="center"/>
    </xf>
    <xf numFmtId="0" fontId="20" fillId="0" borderId="5" xfId="0" applyFont="1" applyBorder="1">
      <alignment vertical="center"/>
    </xf>
    <xf numFmtId="0" fontId="20" fillId="0" borderId="0" xfId="0" applyFont="1">
      <alignment vertical="center"/>
    </xf>
    <xf numFmtId="38" fontId="20" fillId="0" borderId="2" xfId="6" applyFont="1" applyFill="1" applyBorder="1">
      <alignment vertical="center"/>
    </xf>
    <xf numFmtId="38" fontId="20" fillId="0" borderId="5" xfId="6" applyFont="1" applyFill="1" applyBorder="1" applyAlignment="1">
      <alignment vertical="center" shrinkToFit="1"/>
    </xf>
    <xf numFmtId="38" fontId="20" fillId="0" borderId="8" xfId="6" applyFont="1" applyFill="1" applyBorder="1" applyAlignment="1">
      <alignment vertical="center" shrinkToFit="1"/>
    </xf>
    <xf numFmtId="38" fontId="20" fillId="0" borderId="3" xfId="6" applyFont="1" applyFill="1" applyBorder="1">
      <alignment vertical="center"/>
    </xf>
    <xf numFmtId="0" fontId="20" fillId="0" borderId="49" xfId="0" applyFont="1" applyBorder="1">
      <alignment vertical="center"/>
    </xf>
    <xf numFmtId="38" fontId="20" fillId="0" borderId="1" xfId="6" applyFont="1" applyFill="1" applyBorder="1">
      <alignment vertical="center"/>
    </xf>
    <xf numFmtId="38" fontId="20" fillId="0" borderId="50" xfId="6" applyFont="1" applyFill="1" applyBorder="1">
      <alignment vertical="center"/>
    </xf>
    <xf numFmtId="38" fontId="20" fillId="0" borderId="16" xfId="6" applyFont="1" applyFill="1" applyBorder="1">
      <alignment vertical="center"/>
    </xf>
    <xf numFmtId="0" fontId="20" fillId="0" borderId="29" xfId="0" applyFont="1" applyBorder="1">
      <alignment vertical="center"/>
    </xf>
    <xf numFmtId="0" fontId="20" fillId="0" borderId="31" xfId="0" applyFont="1" applyBorder="1">
      <alignment vertical="center"/>
    </xf>
    <xf numFmtId="0" fontId="22" fillId="0" borderId="43" xfId="0" applyFont="1" applyBorder="1" applyAlignment="1"/>
    <xf numFmtId="0" fontId="22" fillId="0" borderId="12" xfId="0" applyFont="1" applyBorder="1" applyAlignment="1"/>
    <xf numFmtId="0" fontId="22" fillId="0" borderId="4" xfId="0" applyFont="1" applyBorder="1" applyAlignment="1"/>
    <xf numFmtId="0" fontId="20" fillId="0" borderId="31" xfId="0" applyFont="1" applyBorder="1" applyAlignment="1">
      <alignment vertical="center" shrinkToFit="1"/>
    </xf>
    <xf numFmtId="38" fontId="20" fillId="0" borderId="25" xfId="6" applyFont="1" applyFill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38" fontId="20" fillId="0" borderId="21" xfId="6" applyFont="1" applyFill="1" applyBorder="1" applyAlignment="1">
      <alignment vertical="center" shrinkToFit="1"/>
    </xf>
    <xf numFmtId="38" fontId="20" fillId="0" borderId="28" xfId="6" applyFont="1" applyFill="1" applyBorder="1" applyAlignment="1">
      <alignment vertical="center" shrinkToFit="1"/>
    </xf>
    <xf numFmtId="0" fontId="21" fillId="0" borderId="36" xfId="0" applyFont="1" applyBorder="1">
      <alignment vertical="center"/>
    </xf>
    <xf numFmtId="0" fontId="20" fillId="0" borderId="34" xfId="0" applyFont="1" applyBorder="1" applyAlignment="1">
      <alignment vertical="center" shrinkToFit="1"/>
    </xf>
    <xf numFmtId="38" fontId="20" fillId="0" borderId="54" xfId="6" applyFont="1" applyFill="1" applyBorder="1" applyAlignment="1">
      <alignment vertical="center" shrinkToFit="1"/>
    </xf>
    <xf numFmtId="0" fontId="22" fillId="0" borderId="36" xfId="0" applyFont="1" applyBorder="1" applyAlignment="1"/>
    <xf numFmtId="0" fontId="22" fillId="0" borderId="37" xfId="0" applyFont="1" applyBorder="1" applyAlignment="1"/>
    <xf numFmtId="0" fontId="22" fillId="0" borderId="32" xfId="0" applyFont="1" applyBorder="1" applyAlignment="1"/>
    <xf numFmtId="0" fontId="20" fillId="0" borderId="6" xfId="0" applyFont="1" applyBorder="1" applyAlignment="1">
      <alignment vertical="center" shrinkToFit="1"/>
    </xf>
    <xf numFmtId="185" fontId="20" fillId="0" borderId="47" xfId="0" applyNumberFormat="1" applyFont="1" applyBorder="1" applyAlignment="1">
      <alignment vertical="center" shrinkToFit="1"/>
    </xf>
    <xf numFmtId="38" fontId="20" fillId="0" borderId="3" xfId="6" applyFont="1" applyFill="1" applyBorder="1" applyAlignment="1">
      <alignment vertical="center" shrinkToFit="1"/>
    </xf>
    <xf numFmtId="0" fontId="22" fillId="0" borderId="6" xfId="0" applyFont="1" applyBorder="1" applyAlignment="1"/>
    <xf numFmtId="0" fontId="22" fillId="0" borderId="10" xfId="0" applyFont="1" applyBorder="1" applyAlignment="1"/>
    <xf numFmtId="0" fontId="22" fillId="0" borderId="3" xfId="0" applyFont="1" applyBorder="1" applyAlignment="1"/>
    <xf numFmtId="0" fontId="20" fillId="0" borderId="36" xfId="0" applyFont="1" applyBorder="1">
      <alignment vertical="center"/>
    </xf>
    <xf numFmtId="38" fontId="20" fillId="0" borderId="36" xfId="6" applyFont="1" applyFill="1" applyBorder="1" applyAlignment="1">
      <alignment vertical="center" shrinkToFit="1"/>
    </xf>
    <xf numFmtId="38" fontId="20" fillId="0" borderId="0" xfId="6" applyFont="1" applyFill="1" applyAlignment="1">
      <alignment vertical="center" shrinkToFit="1"/>
    </xf>
    <xf numFmtId="179" fontId="20" fillId="0" borderId="0" xfId="0" applyNumberFormat="1" applyFont="1" applyAlignment="1">
      <alignment vertical="center" shrinkToFit="1"/>
    </xf>
    <xf numFmtId="38" fontId="20" fillId="0" borderId="0" xfId="0" applyNumberFormat="1" applyFont="1" applyAlignment="1">
      <alignment vertical="center" shrinkToFit="1"/>
    </xf>
    <xf numFmtId="0" fontId="20" fillId="0" borderId="17" xfId="0" applyFont="1" applyBorder="1">
      <alignment vertical="center"/>
    </xf>
    <xf numFmtId="38" fontId="20" fillId="0" borderId="17" xfId="6" applyFont="1" applyFill="1" applyBorder="1" applyAlignment="1">
      <alignment vertical="center" shrinkToFit="1"/>
    </xf>
    <xf numFmtId="38" fontId="20" fillId="0" borderId="29" xfId="6" applyFont="1" applyFill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  <xf numFmtId="185" fontId="20" fillId="0" borderId="28" xfId="0" applyNumberFormat="1" applyFont="1" applyBorder="1" applyAlignment="1">
      <alignment vertical="center" shrinkToFit="1"/>
    </xf>
    <xf numFmtId="38" fontId="20" fillId="0" borderId="45" xfId="6" applyFont="1" applyFill="1" applyBorder="1" applyAlignment="1">
      <alignment vertical="center" shrinkToFit="1"/>
    </xf>
    <xf numFmtId="38" fontId="20" fillId="0" borderId="6" xfId="6" applyFont="1" applyFill="1" applyBorder="1" applyAlignment="1">
      <alignment vertical="center" shrinkToFit="1"/>
    </xf>
    <xf numFmtId="38" fontId="20" fillId="0" borderId="10" xfId="6" applyFont="1" applyFill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0" fillId="0" borderId="55" xfId="0" applyFont="1" applyBorder="1" applyAlignment="1">
      <alignment vertical="center" shrinkToFit="1"/>
    </xf>
    <xf numFmtId="0" fontId="20" fillId="0" borderId="56" xfId="0" applyFont="1" applyBorder="1" applyAlignment="1">
      <alignment vertical="center" shrinkToFit="1"/>
    </xf>
    <xf numFmtId="38" fontId="20" fillId="0" borderId="57" xfId="6" applyFont="1" applyFill="1" applyBorder="1" applyAlignment="1">
      <alignment vertical="center" shrinkToFit="1"/>
    </xf>
    <xf numFmtId="38" fontId="20" fillId="0" borderId="34" xfId="6" applyFont="1" applyFill="1" applyBorder="1" applyAlignment="1">
      <alignment vertical="center" shrinkToFit="1"/>
    </xf>
    <xf numFmtId="0" fontId="20" fillId="0" borderId="36" xfId="0" applyFont="1" applyBorder="1" applyAlignment="1">
      <alignment vertical="center" shrinkToFit="1"/>
    </xf>
    <xf numFmtId="185" fontId="20" fillId="0" borderId="0" xfId="0" applyNumberFormat="1" applyFont="1" applyAlignment="1">
      <alignment vertical="center" shrinkToFit="1"/>
    </xf>
    <xf numFmtId="38" fontId="20" fillId="0" borderId="52" xfId="6" applyFont="1" applyFill="1" applyBorder="1" applyAlignment="1">
      <alignment vertical="center" shrinkToFit="1"/>
    </xf>
    <xf numFmtId="38" fontId="20" fillId="0" borderId="51" xfId="6" applyFont="1" applyFill="1" applyBorder="1" applyAlignment="1">
      <alignment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38" fontId="20" fillId="0" borderId="27" xfId="6" applyFont="1" applyFill="1" applyBorder="1" applyAlignment="1">
      <alignment vertical="center" shrinkToFit="1"/>
    </xf>
    <xf numFmtId="179" fontId="20" fillId="0" borderId="21" xfId="0" applyNumberFormat="1" applyFont="1" applyBorder="1" applyAlignment="1">
      <alignment vertical="center" shrinkToFit="1"/>
    </xf>
    <xf numFmtId="0" fontId="20" fillId="0" borderId="21" xfId="0" applyFont="1" applyBorder="1" applyAlignment="1">
      <alignment horizontal="center" vertical="center" shrinkToFit="1"/>
    </xf>
    <xf numFmtId="0" fontId="21" fillId="0" borderId="6" xfId="0" applyFont="1" applyBorder="1">
      <alignment vertical="center"/>
    </xf>
    <xf numFmtId="0" fontId="20" fillId="0" borderId="48" xfId="0" applyFont="1" applyBorder="1" applyAlignment="1">
      <alignment vertical="center" shrinkToFit="1"/>
    </xf>
    <xf numFmtId="38" fontId="20" fillId="0" borderId="48" xfId="6" applyFont="1" applyFill="1" applyBorder="1" applyAlignment="1">
      <alignment vertical="center" shrinkToFit="1"/>
    </xf>
    <xf numFmtId="38" fontId="20" fillId="0" borderId="13" xfId="6" applyFont="1" applyFill="1" applyBorder="1" applyAlignment="1">
      <alignment vertical="center" shrinkToFit="1"/>
    </xf>
    <xf numFmtId="0" fontId="20" fillId="0" borderId="55" xfId="0" applyFont="1" applyBorder="1">
      <alignment vertical="center"/>
    </xf>
    <xf numFmtId="38" fontId="20" fillId="0" borderId="56" xfId="6" applyFont="1" applyFill="1" applyBorder="1" applyAlignment="1">
      <alignment vertical="center" shrinkToFit="1"/>
    </xf>
    <xf numFmtId="0" fontId="20" fillId="0" borderId="54" xfId="0" applyFont="1" applyBorder="1" applyAlignment="1">
      <alignment vertical="center" shrinkToFit="1"/>
    </xf>
    <xf numFmtId="38" fontId="20" fillId="0" borderId="32" xfId="6" applyFont="1" applyFill="1" applyBorder="1" applyAlignment="1">
      <alignment vertical="center" shrinkToFit="1"/>
    </xf>
    <xf numFmtId="0" fontId="20" fillId="0" borderId="42" xfId="0" applyFont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38" fontId="20" fillId="0" borderId="9" xfId="6" applyFont="1" applyFill="1" applyBorder="1" applyAlignment="1">
      <alignment vertical="center" shrinkToFit="1"/>
    </xf>
    <xf numFmtId="38" fontId="20" fillId="0" borderId="42" xfId="6" applyFont="1" applyFill="1" applyBorder="1" applyAlignment="1">
      <alignment vertical="center" shrinkToFit="1"/>
    </xf>
    <xf numFmtId="185" fontId="20" fillId="0" borderId="56" xfId="0" applyNumberFormat="1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179" fontId="2" fillId="0" borderId="0" xfId="1" applyNumberFormat="1" applyAlignment="1">
      <alignment vertical="center" shrinkToFit="1"/>
    </xf>
    <xf numFmtId="0" fontId="2" fillId="0" borderId="5" xfId="1" applyBorder="1" applyAlignment="1">
      <alignment vertical="center" shrinkToFit="1"/>
    </xf>
    <xf numFmtId="0" fontId="2" fillId="0" borderId="0" xfId="1" applyProtection="1">
      <alignment vertical="center"/>
      <protection locked="0"/>
    </xf>
    <xf numFmtId="0" fontId="2" fillId="0" borderId="0" xfId="1" applyAlignment="1">
      <alignment horizontal="left" vertical="center" shrinkToFit="1"/>
    </xf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distributed" vertical="center" justifyLastLine="1" shrinkToFit="1"/>
    </xf>
    <xf numFmtId="0" fontId="23" fillId="0" borderId="58" xfId="1" applyFont="1" applyBorder="1" applyAlignment="1">
      <alignment horizontal="center" vertical="center" textRotation="255" shrinkToFit="1"/>
    </xf>
    <xf numFmtId="0" fontId="20" fillId="0" borderId="58" xfId="1" applyFont="1" applyBorder="1" applyAlignment="1">
      <alignment horizontal="center" vertical="center" textRotation="255" shrinkToFit="1"/>
    </xf>
    <xf numFmtId="0" fontId="20" fillId="0" borderId="59" xfId="1" applyFont="1" applyBorder="1" applyAlignment="1">
      <alignment horizontal="center" vertical="center" textRotation="255" shrinkToFit="1"/>
    </xf>
    <xf numFmtId="0" fontId="20" fillId="0" borderId="15" xfId="1" applyFont="1" applyBorder="1" applyAlignment="1">
      <alignment horizontal="center" vertical="center" textRotation="255" shrinkToFit="1"/>
    </xf>
    <xf numFmtId="179" fontId="20" fillId="0" borderId="58" xfId="1" applyNumberFormat="1" applyFont="1" applyBorder="1" applyAlignment="1">
      <alignment horizontal="center" vertical="center" textRotation="255" shrinkToFit="1"/>
    </xf>
    <xf numFmtId="0" fontId="20" fillId="0" borderId="16" xfId="1" applyFont="1" applyBorder="1" applyAlignment="1">
      <alignment horizontal="center" vertical="center" textRotation="255" shrinkToFit="1"/>
    </xf>
    <xf numFmtId="0" fontId="20" fillId="0" borderId="38" xfId="1" applyFont="1" applyBorder="1" applyAlignment="1">
      <alignment horizontal="center" vertical="center" textRotation="255" shrinkToFit="1"/>
    </xf>
    <xf numFmtId="0" fontId="20" fillId="0" borderId="50" xfId="1" applyFont="1" applyBorder="1" applyAlignment="1">
      <alignment horizontal="center" vertical="center" textRotation="255" shrinkToFit="1"/>
    </xf>
    <xf numFmtId="179" fontId="8" fillId="0" borderId="4" xfId="1" applyNumberFormat="1" applyFont="1" applyBorder="1" applyAlignment="1">
      <alignment horizontal="center" vertical="center" shrinkToFit="1"/>
    </xf>
    <xf numFmtId="179" fontId="8" fillId="0" borderId="4" xfId="1" applyNumberFormat="1" applyFont="1" applyBorder="1" applyAlignment="1">
      <alignment vertical="center" shrinkToFit="1"/>
    </xf>
    <xf numFmtId="179" fontId="8" fillId="0" borderId="60" xfId="1" applyNumberFormat="1" applyFont="1" applyBorder="1" applyAlignment="1">
      <alignment horizontal="right" vertical="center" shrinkToFit="1"/>
    </xf>
    <xf numFmtId="179" fontId="8" fillId="0" borderId="61" xfId="1" applyNumberFormat="1" applyFont="1" applyBorder="1" applyAlignment="1">
      <alignment horizontal="right" vertical="center" shrinkToFit="1"/>
    </xf>
    <xf numFmtId="179" fontId="8" fillId="0" borderId="35" xfId="1" applyNumberFormat="1" applyFont="1" applyBorder="1" applyAlignment="1">
      <alignment horizontal="right" vertical="center" shrinkToFit="1"/>
    </xf>
    <xf numFmtId="179" fontId="8" fillId="0" borderId="12" xfId="1" applyNumberFormat="1" applyFont="1" applyBorder="1" applyAlignment="1">
      <alignment horizontal="right" vertical="center" shrinkToFit="1"/>
    </xf>
    <xf numFmtId="179" fontId="8" fillId="0" borderId="4" xfId="1" applyNumberFormat="1" applyFont="1" applyBorder="1" applyAlignment="1">
      <alignment horizontal="right" vertical="center" shrinkToFit="1"/>
    </xf>
    <xf numFmtId="179" fontId="8" fillId="0" borderId="43" xfId="1" applyNumberFormat="1" applyFont="1" applyBorder="1" applyAlignment="1">
      <alignment horizontal="right" vertical="center" shrinkToFit="1"/>
    </xf>
    <xf numFmtId="179" fontId="5" fillId="0" borderId="2" xfId="1" applyNumberFormat="1" applyFont="1" applyBorder="1" applyAlignment="1">
      <alignment horizontal="right" vertical="center" shrinkToFit="1"/>
    </xf>
    <xf numFmtId="179" fontId="5" fillId="0" borderId="2" xfId="1" applyNumberFormat="1" applyFont="1" applyBorder="1">
      <alignment vertical="center"/>
    </xf>
    <xf numFmtId="179" fontId="5" fillId="0" borderId="62" xfId="1" applyNumberFormat="1" applyFont="1" applyBorder="1" applyAlignment="1">
      <alignment horizontal="right" vertical="center" shrinkToFit="1"/>
    </xf>
    <xf numFmtId="179" fontId="8" fillId="0" borderId="62" xfId="1" applyNumberFormat="1" applyFont="1" applyBorder="1" applyAlignment="1">
      <alignment horizontal="right" vertical="center" shrinkToFit="1"/>
    </xf>
    <xf numFmtId="179" fontId="5" fillId="0" borderId="63" xfId="1" applyNumberFormat="1" applyFont="1" applyBorder="1" applyAlignment="1">
      <alignment horizontal="right" vertical="center" shrinkToFit="1"/>
    </xf>
    <xf numFmtId="179" fontId="5" fillId="0" borderId="46" xfId="1" applyNumberFormat="1" applyFont="1" applyBorder="1" applyAlignment="1">
      <alignment horizontal="right" vertical="center" shrinkToFit="1"/>
    </xf>
    <xf numFmtId="179" fontId="5" fillId="0" borderId="8" xfId="1" applyNumberFormat="1" applyFont="1" applyBorder="1" applyAlignment="1">
      <alignment horizontal="right" vertical="center" shrinkToFit="1"/>
    </xf>
    <xf numFmtId="179" fontId="8" fillId="0" borderId="63" xfId="1" applyNumberFormat="1" applyFont="1" applyBorder="1" applyAlignment="1">
      <alignment horizontal="right" vertical="center" shrinkToFit="1"/>
    </xf>
    <xf numFmtId="179" fontId="5" fillId="0" borderId="7" xfId="1" applyNumberFormat="1" applyFont="1" applyBorder="1" applyAlignment="1">
      <alignment horizontal="right" vertical="center" shrinkToFit="1"/>
    </xf>
    <xf numFmtId="179" fontId="5" fillId="0" borderId="3" xfId="1" applyNumberFormat="1" applyFont="1" applyBorder="1" applyAlignment="1">
      <alignment horizontal="right" vertical="center" shrinkToFit="1"/>
    </xf>
    <xf numFmtId="179" fontId="5" fillId="0" borderId="3" xfId="1" applyNumberFormat="1" applyFont="1" applyBorder="1">
      <alignment vertical="center"/>
    </xf>
    <xf numFmtId="179" fontId="5" fillId="0" borderId="64" xfId="1" applyNumberFormat="1" applyFont="1" applyBorder="1" applyAlignment="1">
      <alignment horizontal="right" vertical="center" shrinkToFit="1"/>
    </xf>
    <xf numFmtId="179" fontId="8" fillId="0" borderId="64" xfId="1" applyNumberFormat="1" applyFont="1" applyBorder="1" applyAlignment="1">
      <alignment horizontal="right" vertical="center" shrinkToFit="1"/>
    </xf>
    <xf numFmtId="179" fontId="5" fillId="0" borderId="65" xfId="1" applyNumberFormat="1" applyFont="1" applyBorder="1" applyAlignment="1">
      <alignment horizontal="right" vertical="center" shrinkToFit="1"/>
    </xf>
    <xf numFmtId="179" fontId="5" fillId="0" borderId="42" xfId="1" applyNumberFormat="1" applyFont="1" applyBorder="1" applyAlignment="1">
      <alignment horizontal="right" vertical="center" shrinkToFit="1"/>
    </xf>
    <xf numFmtId="179" fontId="5" fillId="0" borderId="10" xfId="1" applyNumberFormat="1" applyFont="1" applyBorder="1" applyAlignment="1">
      <alignment horizontal="right" vertical="center" shrinkToFit="1"/>
    </xf>
    <xf numFmtId="179" fontId="8" fillId="0" borderId="65" xfId="1" applyNumberFormat="1" applyFont="1" applyBorder="1" applyAlignment="1">
      <alignment horizontal="right" vertical="center" shrinkToFit="1"/>
    </xf>
    <xf numFmtId="179" fontId="5" fillId="0" borderId="9" xfId="1" applyNumberFormat="1" applyFont="1" applyBorder="1" applyAlignment="1">
      <alignment horizontal="right" vertical="center" shrinkToFit="1"/>
    </xf>
    <xf numFmtId="179" fontId="8" fillId="0" borderId="11" xfId="1" applyNumberFormat="1" applyFont="1" applyBorder="1" applyAlignment="1">
      <alignment horizontal="right" vertical="center" shrinkToFit="1"/>
    </xf>
    <xf numFmtId="179" fontId="8" fillId="0" borderId="44" xfId="1" applyNumberFormat="1" applyFont="1" applyBorder="1" applyAlignment="1">
      <alignment horizontal="right" vertical="center" shrinkToFit="1"/>
    </xf>
    <xf numFmtId="0" fontId="5" fillId="0" borderId="62" xfId="1" applyFont="1" applyBorder="1" applyAlignment="1">
      <alignment horizontal="right" vertical="center" shrinkToFit="1"/>
    </xf>
    <xf numFmtId="0" fontId="5" fillId="0" borderId="63" xfId="1" applyFont="1" applyBorder="1" applyAlignment="1">
      <alignment horizontal="right" vertical="center" shrinkToFit="1"/>
    </xf>
    <xf numFmtId="0" fontId="5" fillId="0" borderId="46" xfId="1" applyFont="1" applyBorder="1" applyAlignment="1">
      <alignment horizontal="right" vertical="center" shrinkToFit="1"/>
    </xf>
    <xf numFmtId="0" fontId="5" fillId="0" borderId="8" xfId="1" applyFont="1" applyBorder="1" applyAlignment="1">
      <alignment horizontal="right" vertical="center" shrinkToFit="1"/>
    </xf>
    <xf numFmtId="0" fontId="5" fillId="0" borderId="7" xfId="1" applyFont="1" applyBorder="1" applyAlignment="1">
      <alignment horizontal="right" vertical="center" shrinkToFit="1"/>
    </xf>
    <xf numFmtId="0" fontId="5" fillId="0" borderId="64" xfId="1" applyFont="1" applyBorder="1" applyAlignment="1">
      <alignment horizontal="right" vertical="center" shrinkToFit="1"/>
    </xf>
    <xf numFmtId="0" fontId="5" fillId="0" borderId="65" xfId="1" applyFont="1" applyBorder="1" applyAlignment="1">
      <alignment horizontal="right" vertical="center" shrinkToFit="1"/>
    </xf>
    <xf numFmtId="0" fontId="5" fillId="0" borderId="42" xfId="1" applyFont="1" applyBorder="1" applyAlignment="1">
      <alignment horizontal="right" vertical="center" shrinkToFit="1"/>
    </xf>
    <xf numFmtId="0" fontId="5" fillId="0" borderId="10" xfId="1" applyFont="1" applyBorder="1" applyAlignment="1">
      <alignment horizontal="right" vertical="center" shrinkToFit="1"/>
    </xf>
    <xf numFmtId="0" fontId="5" fillId="0" borderId="9" xfId="1" applyFont="1" applyBorder="1" applyAlignment="1">
      <alignment horizontal="right" vertical="center" shrinkToFit="1"/>
    </xf>
    <xf numFmtId="179" fontId="5" fillId="0" borderId="0" xfId="1" applyNumberFormat="1" applyFont="1" applyAlignment="1">
      <alignment horizontal="right" vertical="center" shrinkToFit="1"/>
    </xf>
    <xf numFmtId="179" fontId="5" fillId="0" borderId="47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right" vertical="center" shrinkToFit="1"/>
    </xf>
    <xf numFmtId="0" fontId="8" fillId="0" borderId="1" xfId="1" applyFont="1" applyBorder="1" applyAlignment="1">
      <alignment vertical="center" shrinkToFit="1"/>
    </xf>
    <xf numFmtId="179" fontId="8" fillId="0" borderId="1" xfId="1" applyNumberFormat="1" applyFont="1" applyBorder="1" applyAlignment="1">
      <alignment vertical="center" shrinkToFit="1"/>
    </xf>
    <xf numFmtId="179" fontId="8" fillId="0" borderId="58" xfId="1" applyNumberFormat="1" applyFont="1" applyBorder="1" applyAlignment="1">
      <alignment horizontal="right" vertical="center" shrinkToFit="1"/>
    </xf>
    <xf numFmtId="179" fontId="8" fillId="0" borderId="15" xfId="1" applyNumberFormat="1" applyFont="1" applyBorder="1" applyAlignment="1">
      <alignment horizontal="right" vertical="center" shrinkToFit="1"/>
    </xf>
    <xf numFmtId="179" fontId="8" fillId="0" borderId="16" xfId="1" applyNumberFormat="1" applyFont="1" applyBorder="1" applyAlignment="1">
      <alignment horizontal="right" vertical="center" shrinkToFit="1"/>
    </xf>
    <xf numFmtId="179" fontId="8" fillId="0" borderId="1" xfId="1" applyNumberFormat="1" applyFont="1" applyBorder="1" applyAlignment="1">
      <alignment horizontal="right" vertical="center" shrinkToFit="1"/>
    </xf>
    <xf numFmtId="179" fontId="8" fillId="0" borderId="59" xfId="1" applyNumberFormat="1" applyFont="1" applyBorder="1" applyAlignment="1">
      <alignment horizontal="right" vertical="center" shrinkToFit="1"/>
    </xf>
    <xf numFmtId="179" fontId="8" fillId="0" borderId="38" xfId="1" applyNumberFormat="1" applyFont="1" applyBorder="1" applyAlignment="1">
      <alignment horizontal="right" vertical="center" shrinkToFit="1"/>
    </xf>
    <xf numFmtId="179" fontId="8" fillId="0" borderId="2" xfId="1" applyNumberFormat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center" vertical="center" shrinkToFit="1"/>
    </xf>
    <xf numFmtId="179" fontId="8" fillId="0" borderId="49" xfId="1" applyNumberFormat="1" applyFont="1" applyBorder="1" applyAlignment="1">
      <alignment horizontal="right" vertical="center" shrinkToFit="1"/>
    </xf>
    <xf numFmtId="179" fontId="8" fillId="0" borderId="46" xfId="1" applyNumberFormat="1" applyFont="1" applyBorder="1" applyAlignment="1">
      <alignment horizontal="right" vertical="center" shrinkToFit="1"/>
    </xf>
    <xf numFmtId="179" fontId="8" fillId="0" borderId="8" xfId="1" applyNumberFormat="1" applyFont="1" applyBorder="1" applyAlignment="1">
      <alignment horizontal="right" vertical="center" shrinkToFit="1"/>
    </xf>
    <xf numFmtId="179" fontId="8" fillId="0" borderId="0" xfId="1" applyNumberFormat="1" applyFont="1" applyAlignment="1">
      <alignment horizontal="right" vertical="center" shrinkToFit="1"/>
    </xf>
    <xf numFmtId="179" fontId="8" fillId="0" borderId="10" xfId="1" applyNumberFormat="1" applyFont="1" applyBorder="1" applyAlignment="1">
      <alignment horizontal="right" vertical="center" shrinkToFit="1"/>
    </xf>
    <xf numFmtId="179" fontId="8" fillId="0" borderId="3" xfId="1" applyNumberFormat="1" applyFont="1" applyBorder="1" applyAlignment="1">
      <alignment horizontal="right" vertical="center" shrinkToFit="1"/>
    </xf>
    <xf numFmtId="179" fontId="8" fillId="0" borderId="42" xfId="1" applyNumberFormat="1" applyFont="1" applyBorder="1" applyAlignment="1">
      <alignment horizontal="right" vertical="center" shrinkToFit="1"/>
    </xf>
    <xf numFmtId="0" fontId="2" fillId="0" borderId="44" xfId="1" applyBorder="1" applyAlignment="1">
      <alignment vertical="center" shrinkToFit="1"/>
    </xf>
    <xf numFmtId="0" fontId="5" fillId="0" borderId="0" xfId="1" applyFont="1" applyAlignment="1">
      <alignment horizontal="left" vertical="center"/>
    </xf>
    <xf numFmtId="0" fontId="2" fillId="0" borderId="0" xfId="1" applyAlignment="1">
      <alignment vertical="center" textRotation="255" shrinkToFit="1"/>
    </xf>
    <xf numFmtId="179" fontId="2" fillId="0" borderId="0" xfId="1" applyNumberFormat="1" applyAlignment="1">
      <alignment vertical="center" textRotation="255" shrinkToFit="1"/>
    </xf>
    <xf numFmtId="0" fontId="2" fillId="0" borderId="0" xfId="1" applyAlignment="1">
      <alignment horizontal="center" vertical="center" shrinkToFit="1"/>
    </xf>
    <xf numFmtId="38" fontId="2" fillId="0" borderId="0" xfId="1" applyNumberFormat="1" applyAlignment="1">
      <alignment vertical="center" shrinkToFit="1"/>
    </xf>
    <xf numFmtId="186" fontId="2" fillId="0" borderId="0" xfId="1" applyNumberFormat="1" applyAlignment="1">
      <alignment vertical="center" shrinkToFit="1"/>
    </xf>
    <xf numFmtId="0" fontId="8" fillId="0" borderId="43" xfId="1" applyFont="1" applyBorder="1" applyAlignment="1">
      <alignment vertical="center" shrinkToFit="1"/>
    </xf>
    <xf numFmtId="0" fontId="8" fillId="0" borderId="44" xfId="1" applyFont="1" applyBorder="1" applyAlignment="1">
      <alignment horizontal="center" vertical="center" shrinkToFit="1"/>
    </xf>
    <xf numFmtId="0" fontId="8" fillId="0" borderId="14" xfId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0" borderId="6" xfId="1" applyFont="1" applyBorder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45" xfId="1" applyFont="1" applyBorder="1" applyAlignment="1">
      <alignment horizontal="center" vertical="center" shrinkToFit="1"/>
    </xf>
    <xf numFmtId="0" fontId="8" fillId="0" borderId="44" xfId="1" applyFont="1" applyBorder="1" applyAlignment="1">
      <alignment horizontal="left" vertical="center" shrinkToFit="1"/>
    </xf>
    <xf numFmtId="0" fontId="8" fillId="0" borderId="14" xfId="1" applyFont="1" applyBorder="1" applyAlignment="1">
      <alignment horizontal="center" vertical="center" shrinkToFit="1"/>
    </xf>
    <xf numFmtId="38" fontId="5" fillId="0" borderId="2" xfId="3" applyFont="1" applyFill="1" applyBorder="1" applyAlignment="1">
      <alignment horizontal="right" vertical="center"/>
    </xf>
    <xf numFmtId="38" fontId="5" fillId="0" borderId="3" xfId="3" applyFont="1" applyFill="1" applyBorder="1" applyAlignment="1">
      <alignment horizontal="right" vertical="center"/>
    </xf>
    <xf numFmtId="0" fontId="8" fillId="0" borderId="0" xfId="1" applyFont="1" applyAlignment="1">
      <alignment horizontal="left" vertical="center" shrinkToFit="1"/>
    </xf>
    <xf numFmtId="179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179" fontId="5" fillId="0" borderId="0" xfId="1" applyNumberFormat="1" applyFont="1" applyAlignment="1">
      <alignment vertical="center" textRotation="255" shrinkToFit="1"/>
    </xf>
    <xf numFmtId="0" fontId="5" fillId="0" borderId="0" xfId="1" applyFont="1" applyAlignment="1">
      <alignment vertical="center" textRotation="255" shrinkToFit="1"/>
    </xf>
    <xf numFmtId="0" fontId="24" fillId="0" borderId="0" xfId="1" applyFont="1" applyAlignment="1">
      <alignment vertical="center" textRotation="255" shrinkToFit="1"/>
    </xf>
    <xf numFmtId="179" fontId="5" fillId="0" borderId="4" xfId="1" applyNumberFormat="1" applyFont="1" applyBorder="1" applyAlignment="1">
      <alignment horizontal="distributed" vertical="center" justifyLastLine="1" shrinkToFit="1"/>
    </xf>
    <xf numFmtId="0" fontId="5" fillId="0" borderId="38" xfId="1" applyFont="1" applyBorder="1" applyAlignment="1">
      <alignment horizontal="distributed" vertical="center" justifyLastLine="1" shrinkToFit="1"/>
    </xf>
    <xf numFmtId="0" fontId="5" fillId="0" borderId="16" xfId="1" applyFont="1" applyBorder="1" applyAlignment="1">
      <alignment horizontal="distributed" vertical="center" justifyLastLine="1" shrinkToFit="1"/>
    </xf>
    <xf numFmtId="0" fontId="5" fillId="0" borderId="3" xfId="1" applyFont="1" applyBorder="1" applyAlignment="1">
      <alignment horizontal="right" vertical="center" justifyLastLine="1" shrinkToFit="1"/>
    </xf>
    <xf numFmtId="179" fontId="5" fillId="0" borderId="3" xfId="1" applyNumberFormat="1" applyFont="1" applyBorder="1" applyAlignment="1">
      <alignment horizontal="distributed" vertical="center" justifyLastLine="1" shrinkToFit="1"/>
    </xf>
    <xf numFmtId="38" fontId="26" fillId="0" borderId="4" xfId="3" applyFont="1" applyFill="1" applyBorder="1" applyAlignment="1">
      <alignment vertical="center" shrinkToFit="1"/>
    </xf>
    <xf numFmtId="0" fontId="5" fillId="0" borderId="2" xfId="1" applyFont="1" applyBorder="1" applyAlignment="1">
      <alignment horizontal="distributed" vertical="center" justifyLastLine="1" shrinkToFit="1"/>
    </xf>
    <xf numFmtId="0" fontId="8" fillId="0" borderId="2" xfId="1" applyFont="1" applyBorder="1" applyAlignment="1">
      <alignment horizontal="distributed" vertical="center" justifyLastLine="1" shrinkToFit="1"/>
    </xf>
    <xf numFmtId="0" fontId="5" fillId="0" borderId="7" xfId="1" applyFont="1" applyBorder="1" applyAlignment="1">
      <alignment horizontal="distributed" vertical="center" justifyLastLine="1" shrinkToFit="1"/>
    </xf>
    <xf numFmtId="0" fontId="5" fillId="0" borderId="8" xfId="1" applyFont="1" applyBorder="1" applyAlignment="1">
      <alignment horizontal="distributed" vertical="center" justifyLastLine="1" shrinkToFit="1"/>
    </xf>
    <xf numFmtId="179" fontId="5" fillId="0" borderId="2" xfId="1" applyNumberFormat="1" applyFont="1" applyBorder="1" applyAlignment="1">
      <alignment horizontal="distributed" vertical="center" justifyLastLine="1" shrinkToFit="1"/>
    </xf>
    <xf numFmtId="0" fontId="25" fillId="0" borderId="0" xfId="1" applyFont="1" applyAlignment="1">
      <alignment vertical="center" shrinkToFit="1"/>
    </xf>
    <xf numFmtId="38" fontId="26" fillId="0" borderId="2" xfId="3" applyFont="1" applyFill="1" applyBorder="1" applyAlignment="1">
      <alignment vertical="center" shrinkToFit="1"/>
    </xf>
    <xf numFmtId="187" fontId="8" fillId="0" borderId="4" xfId="3" applyNumberFormat="1" applyFont="1" applyFill="1" applyBorder="1" applyAlignment="1">
      <alignment vertical="center" shrinkToFit="1"/>
    </xf>
    <xf numFmtId="187" fontId="5" fillId="0" borderId="2" xfId="3" applyNumberFormat="1" applyFont="1" applyFill="1" applyBorder="1" applyAlignment="1">
      <alignment vertical="center" shrinkToFit="1"/>
    </xf>
    <xf numFmtId="187" fontId="5" fillId="0" borderId="3" xfId="3" applyNumberFormat="1" applyFont="1" applyFill="1" applyBorder="1" applyAlignment="1">
      <alignment vertical="center" shrinkToFit="1"/>
    </xf>
    <xf numFmtId="179" fontId="8" fillId="0" borderId="14" xfId="3" applyNumberFormat="1" applyFont="1" applyFill="1" applyBorder="1" applyAlignment="1">
      <alignment vertical="center" shrinkToFit="1"/>
    </xf>
    <xf numFmtId="179" fontId="5" fillId="0" borderId="45" xfId="3" applyNumberFormat="1" applyFont="1" applyFill="1" applyBorder="1" applyAlignment="1">
      <alignment vertical="center" shrinkToFit="1"/>
    </xf>
    <xf numFmtId="179" fontId="5" fillId="0" borderId="48" xfId="3" applyNumberFormat="1" applyFont="1" applyFill="1" applyBorder="1" applyAlignment="1">
      <alignment vertical="center" shrinkToFit="1"/>
    </xf>
    <xf numFmtId="182" fontId="27" fillId="0" borderId="0" xfId="2" quotePrefix="1" applyNumberFormat="1" applyFont="1" applyAlignment="1">
      <alignment horizontal="right" vertical="center"/>
    </xf>
    <xf numFmtId="0" fontId="6" fillId="0" borderId="0" xfId="1" applyFont="1">
      <alignment vertical="center"/>
    </xf>
    <xf numFmtId="0" fontId="7" fillId="0" borderId="3" xfId="1" applyFont="1" applyBorder="1" applyAlignment="1">
      <alignment horizontal="distributed" vertical="center" justifyLastLine="1"/>
    </xf>
    <xf numFmtId="0" fontId="7" fillId="0" borderId="38" xfId="1" applyFont="1" applyBorder="1" applyAlignment="1">
      <alignment horizontal="distributed" vertical="center" justifyLastLine="1"/>
    </xf>
    <xf numFmtId="0" fontId="7" fillId="0" borderId="16" xfId="1" applyFont="1" applyBorder="1" applyAlignment="1">
      <alignment horizontal="distributed" vertical="center" justifyLastLine="1"/>
    </xf>
    <xf numFmtId="0" fontId="8" fillId="0" borderId="4" xfId="1" applyFont="1" applyBorder="1" applyAlignment="1">
      <alignment horizontal="center" vertical="center"/>
    </xf>
    <xf numFmtId="179" fontId="8" fillId="0" borderId="4" xfId="1" applyNumberFormat="1" applyFont="1" applyBorder="1" applyAlignment="1">
      <alignment horizontal="right" vertical="center"/>
    </xf>
    <xf numFmtId="179" fontId="8" fillId="0" borderId="4" xfId="1" applyNumberFormat="1" applyFont="1" applyBorder="1">
      <alignment vertical="center"/>
    </xf>
    <xf numFmtId="179" fontId="8" fillId="0" borderId="11" xfId="1" applyNumberFormat="1" applyFont="1" applyBorder="1">
      <alignment vertical="center"/>
    </xf>
    <xf numFmtId="179" fontId="8" fillId="0" borderId="12" xfId="1" applyNumberFormat="1" applyFont="1" applyBorder="1">
      <alignment vertical="center"/>
    </xf>
    <xf numFmtId="0" fontId="5" fillId="0" borderId="4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179" fontId="5" fillId="0" borderId="2" xfId="1" applyNumberFormat="1" applyFont="1" applyBorder="1" applyAlignment="1">
      <alignment horizontal="right" vertical="center"/>
    </xf>
    <xf numFmtId="38" fontId="5" fillId="0" borderId="2" xfId="3" applyFont="1" applyBorder="1" applyAlignment="1">
      <alignment vertical="center"/>
    </xf>
    <xf numFmtId="38" fontId="5" fillId="0" borderId="7" xfId="3" applyFont="1" applyBorder="1" applyAlignment="1">
      <alignment vertical="center"/>
    </xf>
    <xf numFmtId="38" fontId="5" fillId="0" borderId="8" xfId="3" applyFont="1" applyBorder="1" applyAlignment="1">
      <alignment vertical="center"/>
    </xf>
    <xf numFmtId="0" fontId="5" fillId="0" borderId="3" xfId="1" applyFont="1" applyBorder="1" applyAlignment="1">
      <alignment horizontal="right" vertical="center"/>
    </xf>
    <xf numFmtId="179" fontId="5" fillId="0" borderId="3" xfId="1" applyNumberFormat="1" applyFont="1" applyBorder="1" applyAlignment="1">
      <alignment horizontal="right" vertical="center"/>
    </xf>
    <xf numFmtId="38" fontId="5" fillId="0" borderId="3" xfId="3" applyFont="1" applyBorder="1" applyAlignment="1">
      <alignment vertical="center"/>
    </xf>
    <xf numFmtId="38" fontId="5" fillId="0" borderId="9" xfId="3" applyFont="1" applyBorder="1" applyAlignment="1">
      <alignment vertical="center"/>
    </xf>
    <xf numFmtId="38" fontId="5" fillId="0" borderId="10" xfId="3" applyFont="1" applyBorder="1" applyAlignment="1">
      <alignment vertical="center"/>
    </xf>
    <xf numFmtId="0" fontId="5" fillId="0" borderId="2" xfId="1" applyFont="1" applyBorder="1">
      <alignment vertical="center"/>
    </xf>
    <xf numFmtId="38" fontId="5" fillId="0" borderId="0" xfId="1" applyNumberFormat="1" applyFont="1">
      <alignment vertical="center"/>
    </xf>
    <xf numFmtId="38" fontId="5" fillId="0" borderId="2" xfId="3" applyFont="1" applyFill="1" applyBorder="1" applyAlignment="1">
      <alignment vertical="center"/>
    </xf>
    <xf numFmtId="38" fontId="5" fillId="0" borderId="7" xfId="3" applyFont="1" applyFill="1" applyBorder="1" applyAlignment="1">
      <alignment vertical="center"/>
    </xf>
    <xf numFmtId="38" fontId="5" fillId="0" borderId="8" xfId="3" applyFont="1" applyFill="1" applyBorder="1" applyAlignment="1">
      <alignment vertical="center"/>
    </xf>
    <xf numFmtId="38" fontId="5" fillId="0" borderId="3" xfId="3" applyFont="1" applyFill="1" applyBorder="1" applyAlignment="1">
      <alignment vertical="center"/>
    </xf>
    <xf numFmtId="38" fontId="5" fillId="0" borderId="9" xfId="3" applyFont="1" applyFill="1" applyBorder="1" applyAlignment="1">
      <alignment vertical="center"/>
    </xf>
    <xf numFmtId="38" fontId="5" fillId="0" borderId="10" xfId="3" applyFont="1" applyFill="1" applyBorder="1" applyAlignment="1">
      <alignment vertical="center"/>
    </xf>
    <xf numFmtId="0" fontId="5" fillId="0" borderId="3" xfId="1" applyFont="1" applyBorder="1">
      <alignment vertical="center"/>
    </xf>
    <xf numFmtId="0" fontId="8" fillId="0" borderId="1" xfId="1" applyFont="1" applyBorder="1">
      <alignment vertical="center"/>
    </xf>
    <xf numFmtId="179" fontId="8" fillId="0" borderId="35" xfId="1" applyNumberFormat="1" applyFont="1" applyBorder="1">
      <alignment vertical="center"/>
    </xf>
    <xf numFmtId="38" fontId="5" fillId="0" borderId="45" xfId="3" applyFont="1" applyFill="1" applyBorder="1" applyAlignment="1">
      <alignment vertical="center"/>
    </xf>
    <xf numFmtId="38" fontId="5" fillId="0" borderId="48" xfId="3" applyFont="1" applyFill="1" applyBorder="1" applyAlignment="1">
      <alignment vertical="center"/>
    </xf>
    <xf numFmtId="179" fontId="5" fillId="0" borderId="0" xfId="1" applyNumberFormat="1" applyFont="1" applyAlignment="1">
      <alignment horizontal="right" vertical="center"/>
    </xf>
    <xf numFmtId="179" fontId="8" fillId="0" borderId="43" xfId="1" applyNumberFormat="1" applyFont="1" applyBorder="1">
      <alignment vertical="center"/>
    </xf>
    <xf numFmtId="0" fontId="30" fillId="0" borderId="0" xfId="8" applyFont="1" applyAlignment="1">
      <alignment vertical="center"/>
    </xf>
    <xf numFmtId="0" fontId="2" fillId="0" borderId="0" xfId="0" applyFont="1">
      <alignment vertical="center"/>
    </xf>
    <xf numFmtId="0" fontId="24" fillId="0" borderId="0" xfId="8" applyFont="1"/>
    <xf numFmtId="0" fontId="2" fillId="0" borderId="0" xfId="8" applyFont="1" applyAlignment="1">
      <alignment vertical="center"/>
    </xf>
    <xf numFmtId="0" fontId="24" fillId="0" borderId="0" xfId="8" applyFont="1" applyAlignment="1">
      <alignment horizontal="right"/>
    </xf>
    <xf numFmtId="0" fontId="24" fillId="0" borderId="43" xfId="8" applyFont="1" applyBorder="1" applyAlignment="1">
      <alignment vertical="center" justifyLastLine="1"/>
    </xf>
    <xf numFmtId="0" fontId="24" fillId="0" borderId="14" xfId="8" applyFont="1" applyBorder="1" applyAlignment="1">
      <alignment vertical="center" justifyLastLine="1"/>
    </xf>
    <xf numFmtId="0" fontId="24" fillId="0" borderId="4" xfId="8" applyFont="1" applyBorder="1" applyAlignment="1">
      <alignment horizontal="distributed" justifyLastLine="1"/>
    </xf>
    <xf numFmtId="0" fontId="24" fillId="0" borderId="6" xfId="8" applyFont="1" applyBorder="1" applyAlignment="1">
      <alignment vertical="center" justifyLastLine="1"/>
    </xf>
    <xf numFmtId="0" fontId="24" fillId="0" borderId="48" xfId="8" applyFont="1" applyBorder="1" applyAlignment="1">
      <alignment horizontal="center" vertical="center" justifyLastLine="1"/>
    </xf>
    <xf numFmtId="0" fontId="24" fillId="0" borderId="3" xfId="8" applyFont="1" applyBorder="1" applyAlignment="1">
      <alignment horizontal="distributed" vertical="center" justifyLastLine="1"/>
    </xf>
    <xf numFmtId="0" fontId="24" fillId="0" borderId="38" xfId="8" applyFont="1" applyBorder="1" applyAlignment="1">
      <alignment horizontal="distributed" vertical="center" justifyLastLine="1"/>
    </xf>
    <xf numFmtId="0" fontId="24" fillId="0" borderId="16" xfId="8" applyFont="1" applyBorder="1" applyAlignment="1">
      <alignment horizontal="distributed" vertical="center" justifyLastLine="1"/>
    </xf>
    <xf numFmtId="0" fontId="24" fillId="0" borderId="3" xfId="8" applyFont="1" applyBorder="1" applyAlignment="1">
      <alignment horizontal="right" vertical="center"/>
    </xf>
    <xf numFmtId="0" fontId="24" fillId="0" borderId="3" xfId="8" applyFont="1" applyBorder="1" applyAlignment="1">
      <alignment horizontal="right" vertical="center" justifyLastLine="1"/>
    </xf>
    <xf numFmtId="0" fontId="8" fillId="0" borderId="0" xfId="0" applyFont="1">
      <alignment vertical="center"/>
    </xf>
    <xf numFmtId="3" fontId="8" fillId="0" borderId="4" xfId="8" applyNumberFormat="1" applyFont="1" applyBorder="1" applyAlignment="1">
      <alignment vertical="center"/>
    </xf>
    <xf numFmtId="3" fontId="8" fillId="0" borderId="11" xfId="8" applyNumberFormat="1" applyFont="1" applyBorder="1" applyAlignment="1">
      <alignment vertical="center"/>
    </xf>
    <xf numFmtId="3" fontId="8" fillId="0" borderId="12" xfId="8" applyNumberFormat="1" applyFont="1" applyBorder="1" applyAlignment="1">
      <alignment vertical="center"/>
    </xf>
    <xf numFmtId="2" fontId="8" fillId="0" borderId="4" xfId="8" applyNumberFormat="1" applyFont="1" applyBorder="1" applyAlignment="1">
      <alignment horizontal="right" vertical="center"/>
    </xf>
    <xf numFmtId="2" fontId="8" fillId="0" borderId="4" xfId="8" applyNumberFormat="1" applyFont="1" applyBorder="1" applyAlignment="1">
      <alignment vertical="center"/>
    </xf>
    <xf numFmtId="0" fontId="2" fillId="0" borderId="5" xfId="0" applyFont="1" applyBorder="1">
      <alignment vertical="center"/>
    </xf>
    <xf numFmtId="0" fontId="5" fillId="0" borderId="45" xfId="8" applyFont="1" applyBorder="1" applyAlignment="1">
      <alignment horizontal="distributed" vertical="center"/>
    </xf>
    <xf numFmtId="3" fontId="5" fillId="0" borderId="2" xfId="8" applyNumberFormat="1" applyFont="1" applyBorder="1" applyAlignment="1">
      <alignment vertical="center"/>
    </xf>
    <xf numFmtId="3" fontId="5" fillId="0" borderId="7" xfId="8" applyNumberFormat="1" applyFont="1" applyBorder="1" applyAlignment="1">
      <alignment vertical="center"/>
    </xf>
    <xf numFmtId="3" fontId="5" fillId="0" borderId="8" xfId="8" applyNumberFormat="1" applyFont="1" applyBorder="1" applyAlignment="1">
      <alignment vertical="center"/>
    </xf>
    <xf numFmtId="2" fontId="5" fillId="0" borderId="2" xfId="8" applyNumberFormat="1" applyFont="1" applyBorder="1" applyAlignment="1">
      <alignment vertical="center"/>
    </xf>
    <xf numFmtId="0" fontId="5" fillId="0" borderId="2" xfId="8" applyFont="1" applyBorder="1" applyAlignment="1">
      <alignment vertical="center"/>
    </xf>
    <xf numFmtId="0" fontId="5" fillId="0" borderId="7" xfId="8" applyFont="1" applyBorder="1" applyAlignment="1">
      <alignment vertical="center"/>
    </xf>
    <xf numFmtId="0" fontId="2" fillId="0" borderId="6" xfId="0" applyFont="1" applyBorder="1">
      <alignment vertical="center"/>
    </xf>
    <xf numFmtId="0" fontId="5" fillId="0" borderId="48" xfId="8" applyFont="1" applyBorder="1" applyAlignment="1">
      <alignment horizontal="distributed" vertical="center"/>
    </xf>
    <xf numFmtId="3" fontId="5" fillId="0" borderId="3" xfId="8" applyNumberFormat="1" applyFont="1" applyBorder="1" applyAlignment="1">
      <alignment vertical="center"/>
    </xf>
    <xf numFmtId="3" fontId="5" fillId="0" borderId="9" xfId="8" applyNumberFormat="1" applyFont="1" applyBorder="1" applyAlignment="1">
      <alignment vertical="center"/>
    </xf>
    <xf numFmtId="3" fontId="5" fillId="0" borderId="10" xfId="8" applyNumberFormat="1" applyFont="1" applyBorder="1" applyAlignment="1">
      <alignment vertical="center"/>
    </xf>
    <xf numFmtId="2" fontId="5" fillId="0" borderId="3" xfId="8" applyNumberFormat="1" applyFont="1" applyBorder="1" applyAlignment="1">
      <alignment vertical="center"/>
    </xf>
    <xf numFmtId="4" fontId="8" fillId="0" borderId="4" xfId="8" applyNumberFormat="1" applyFont="1" applyBorder="1" applyAlignment="1">
      <alignment vertical="center"/>
    </xf>
    <xf numFmtId="0" fontId="5" fillId="0" borderId="0" xfId="8" applyFont="1" applyAlignment="1">
      <alignment horizontal="distributed" vertical="center"/>
    </xf>
    <xf numFmtId="0" fontId="5" fillId="0" borderId="47" xfId="8" applyFont="1" applyBorder="1" applyAlignment="1">
      <alignment horizontal="distributed" vertical="center"/>
    </xf>
    <xf numFmtId="3" fontId="8" fillId="0" borderId="43" xfId="8" applyNumberFormat="1" applyFont="1" applyBorder="1" applyAlignment="1">
      <alignment vertical="center"/>
    </xf>
    <xf numFmtId="3" fontId="5" fillId="0" borderId="7" xfId="8" applyNumberFormat="1" applyFont="1" applyBorder="1" applyAlignment="1">
      <alignment horizontal="right" vertical="center"/>
    </xf>
    <xf numFmtId="3" fontId="5" fillId="0" borderId="8" xfId="8" applyNumberFormat="1" applyFont="1" applyBorder="1" applyAlignment="1">
      <alignment horizontal="right" vertical="center"/>
    </xf>
    <xf numFmtId="3" fontId="5" fillId="0" borderId="9" xfId="8" applyNumberFormat="1" applyFont="1" applyBorder="1" applyAlignment="1">
      <alignment horizontal="right" vertical="center"/>
    </xf>
    <xf numFmtId="3" fontId="5" fillId="0" borderId="10" xfId="8" applyNumberFormat="1" applyFont="1" applyBorder="1" applyAlignment="1">
      <alignment horizontal="right" vertical="center"/>
    </xf>
    <xf numFmtId="3" fontId="8" fillId="0" borderId="11" xfId="8" applyNumberFormat="1" applyFont="1" applyBorder="1" applyAlignment="1">
      <alignment horizontal="right" vertical="center"/>
    </xf>
    <xf numFmtId="3" fontId="8" fillId="0" borderId="12" xfId="8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3" fontId="24" fillId="0" borderId="0" xfId="8" applyNumberFormat="1" applyFont="1"/>
    <xf numFmtId="0" fontId="5" fillId="0" borderId="0" xfId="8" applyFont="1" applyAlignment="1">
      <alignment horizontal="right" vertical="center"/>
    </xf>
    <xf numFmtId="0" fontId="24" fillId="0" borderId="0" xfId="5" applyFont="1"/>
    <xf numFmtId="182" fontId="5" fillId="0" borderId="0" xfId="4" applyNumberFormat="1" applyFont="1" applyAlignment="1">
      <alignment horizontal="right"/>
    </xf>
    <xf numFmtId="188" fontId="5" fillId="0" borderId="0" xfId="4" applyNumberFormat="1" applyFont="1" applyAlignment="1">
      <alignment horizontal="right"/>
    </xf>
    <xf numFmtId="189" fontId="5" fillId="0" borderId="0" xfId="4" applyNumberFormat="1" applyFont="1" applyAlignment="1">
      <alignment horizontal="right"/>
    </xf>
    <xf numFmtId="189" fontId="31" fillId="0" borderId="0" xfId="5" applyNumberFormat="1" applyFont="1" applyAlignment="1">
      <alignment horizontal="right"/>
    </xf>
    <xf numFmtId="0" fontId="2" fillId="0" borderId="0" xfId="5"/>
    <xf numFmtId="0" fontId="2" fillId="0" borderId="0" xfId="5" quotePrefix="1" applyAlignment="1">
      <alignment vertical="center"/>
    </xf>
    <xf numFmtId="0" fontId="2" fillId="0" borderId="0" xfId="4" applyFont="1" applyAlignment="1">
      <alignment horizontal="right"/>
    </xf>
    <xf numFmtId="0" fontId="24" fillId="0" borderId="0" xfId="5" applyFont="1" applyAlignment="1">
      <alignment vertical="center"/>
    </xf>
    <xf numFmtId="180" fontId="5" fillId="0" borderId="6" xfId="5" applyNumberFormat="1" applyFont="1" applyBorder="1" applyAlignment="1">
      <alignment horizontal="distributed" vertical="center" justifyLastLine="1"/>
    </xf>
    <xf numFmtId="188" fontId="5" fillId="0" borderId="11" xfId="5" applyNumberFormat="1" applyFont="1" applyBorder="1" applyAlignment="1">
      <alignment horizontal="distributed" vertical="center" justifyLastLine="1"/>
    </xf>
    <xf numFmtId="188" fontId="5" fillId="0" borderId="60" xfId="5" applyNumberFormat="1" applyFont="1" applyBorder="1" applyAlignment="1">
      <alignment horizontal="distributed" vertical="center" justifyLastLine="1"/>
    </xf>
    <xf numFmtId="189" fontId="5" fillId="0" borderId="60" xfId="5" applyNumberFormat="1" applyFont="1" applyBorder="1" applyAlignment="1">
      <alignment horizontal="distributed" vertical="center" justifyLastLine="1"/>
    </xf>
    <xf numFmtId="189" fontId="5" fillId="0" borderId="12" xfId="5" applyNumberFormat="1" applyFont="1" applyBorder="1" applyAlignment="1">
      <alignment horizontal="distributed" vertical="center" justifyLastLine="1"/>
    </xf>
    <xf numFmtId="188" fontId="5" fillId="0" borderId="38" xfId="5" applyNumberFormat="1" applyFont="1" applyBorder="1" applyAlignment="1">
      <alignment horizontal="distributed" vertical="center" justifyLastLine="1"/>
    </xf>
    <xf numFmtId="188" fontId="5" fillId="0" borderId="58" xfId="5" applyNumberFormat="1" applyFont="1" applyBorder="1" applyAlignment="1">
      <alignment horizontal="distributed" vertical="center" justifyLastLine="1"/>
    </xf>
    <xf numFmtId="189" fontId="5" fillId="0" borderId="58" xfId="5" applyNumberFormat="1" applyFont="1" applyBorder="1" applyAlignment="1">
      <alignment horizontal="distributed" vertical="center" justifyLastLine="1"/>
    </xf>
    <xf numFmtId="189" fontId="5" fillId="0" borderId="16" xfId="5" applyNumberFormat="1" applyFont="1" applyBorder="1" applyAlignment="1">
      <alignment horizontal="distributed" vertical="center" justifyLastLine="1"/>
    </xf>
    <xf numFmtId="0" fontId="5" fillId="0" borderId="0" xfId="5" applyFont="1" applyAlignment="1">
      <alignment vertical="center"/>
    </xf>
    <xf numFmtId="182" fontId="8" fillId="0" borderId="13" xfId="5" applyNumberFormat="1" applyFont="1" applyBorder="1" applyAlignment="1">
      <alignment horizontal="right" vertical="center"/>
    </xf>
    <xf numFmtId="182" fontId="8" fillId="0" borderId="50" xfId="5" applyNumberFormat="1" applyFont="1" applyBorder="1" applyAlignment="1">
      <alignment horizontal="right" vertical="center"/>
    </xf>
    <xf numFmtId="182" fontId="8" fillId="0" borderId="38" xfId="5" applyNumberFormat="1" applyFont="1" applyBorder="1" applyAlignment="1">
      <alignment horizontal="right" vertical="center"/>
    </xf>
    <xf numFmtId="182" fontId="8" fillId="0" borderId="58" xfId="5" applyNumberFormat="1" applyFont="1" applyBorder="1" applyAlignment="1">
      <alignment horizontal="right" vertical="center"/>
    </xf>
    <xf numFmtId="182" fontId="8" fillId="0" borderId="16" xfId="5" applyNumberFormat="1" applyFont="1" applyBorder="1" applyAlignment="1">
      <alignment horizontal="right" vertical="center"/>
    </xf>
    <xf numFmtId="49" fontId="5" fillId="0" borderId="29" xfId="5" applyNumberFormat="1" applyFont="1" applyBorder="1" applyAlignment="1">
      <alignment vertical="center"/>
    </xf>
    <xf numFmtId="49" fontId="5" fillId="0" borderId="27" xfId="5" applyNumberFormat="1" applyFont="1" applyBorder="1" applyAlignment="1">
      <alignment horizontal="center" vertical="center" shrinkToFit="1"/>
    </xf>
    <xf numFmtId="182" fontId="8" fillId="0" borderId="51" xfId="5" applyNumberFormat="1" applyFont="1" applyBorder="1" applyAlignment="1">
      <alignment horizontal="right" vertical="center"/>
    </xf>
    <xf numFmtId="182" fontId="5" fillId="0" borderId="17" xfId="5" applyNumberFormat="1" applyFont="1" applyBorder="1" applyAlignment="1">
      <alignment horizontal="right" vertical="center"/>
    </xf>
    <xf numFmtId="182" fontId="5" fillId="0" borderId="66" xfId="5" applyNumberFormat="1" applyFont="1" applyBorder="1" applyAlignment="1">
      <alignment horizontal="right" vertical="center"/>
    </xf>
    <xf numFmtId="182" fontId="5" fillId="0" borderId="67" xfId="5" applyNumberFormat="1" applyFont="1" applyBorder="1" applyAlignment="1">
      <alignment horizontal="right" vertical="center"/>
    </xf>
    <xf numFmtId="182" fontId="5" fillId="0" borderId="20" xfId="5" applyNumberFormat="1" applyFont="1" applyBorder="1" applyAlignment="1">
      <alignment horizontal="right" vertical="center"/>
    </xf>
    <xf numFmtId="49" fontId="5" fillId="0" borderId="21" xfId="5" applyNumberFormat="1" applyFont="1" applyBorder="1" applyAlignment="1">
      <alignment vertical="center"/>
    </xf>
    <xf numFmtId="49" fontId="5" fillId="0" borderId="28" xfId="5" applyNumberFormat="1" applyFont="1" applyBorder="1" applyAlignment="1">
      <alignment horizontal="center" vertical="center" shrinkToFit="1"/>
    </xf>
    <xf numFmtId="182" fontId="8" fillId="0" borderId="28" xfId="5" applyNumberFormat="1" applyFont="1" applyBorder="1" applyAlignment="1">
      <alignment horizontal="right" vertical="center"/>
    </xf>
    <xf numFmtId="182" fontId="5" fillId="0" borderId="21" xfId="5" applyNumberFormat="1" applyFont="1" applyBorder="1" applyAlignment="1">
      <alignment horizontal="right" vertical="center"/>
    </xf>
    <xf numFmtId="182" fontId="5" fillId="0" borderId="40" xfId="5" applyNumberFormat="1" applyFont="1" applyBorder="1" applyAlignment="1">
      <alignment horizontal="right" vertical="center"/>
    </xf>
    <xf numFmtId="182" fontId="5" fillId="0" borderId="68" xfId="5" applyNumberFormat="1" applyFont="1" applyBorder="1" applyAlignment="1">
      <alignment horizontal="right" vertical="center"/>
    </xf>
    <xf numFmtId="182" fontId="5" fillId="0" borderId="24" xfId="5" applyNumberFormat="1" applyFont="1" applyBorder="1" applyAlignment="1">
      <alignment horizontal="right" vertical="center"/>
    </xf>
    <xf numFmtId="49" fontId="5" fillId="0" borderId="36" xfId="5" applyNumberFormat="1" applyFont="1" applyBorder="1" applyAlignment="1">
      <alignment vertical="center"/>
    </xf>
    <xf numFmtId="49" fontId="5" fillId="0" borderId="34" xfId="5" applyNumberFormat="1" applyFont="1" applyBorder="1" applyAlignment="1">
      <alignment horizontal="center" vertical="center" shrinkToFit="1"/>
    </xf>
    <xf numFmtId="182" fontId="8" fillId="0" borderId="34" xfId="5" applyNumberFormat="1" applyFont="1" applyBorder="1" applyAlignment="1">
      <alignment horizontal="right" vertical="center"/>
    </xf>
    <xf numFmtId="182" fontId="5" fillId="0" borderId="36" xfId="5" applyNumberFormat="1" applyFont="1" applyBorder="1" applyAlignment="1">
      <alignment horizontal="right" vertical="center"/>
    </xf>
    <xf numFmtId="182" fontId="5" fillId="0" borderId="41" xfId="5" applyNumberFormat="1" applyFont="1" applyBorder="1" applyAlignment="1">
      <alignment horizontal="right" vertical="center"/>
    </xf>
    <xf numFmtId="182" fontId="5" fillId="0" borderId="69" xfId="5" applyNumberFormat="1" applyFont="1" applyBorder="1" applyAlignment="1">
      <alignment horizontal="right" vertical="center"/>
    </xf>
    <xf numFmtId="182" fontId="5" fillId="0" borderId="37" xfId="5" applyNumberFormat="1" applyFont="1" applyBorder="1" applyAlignment="1">
      <alignment horizontal="right" vertical="center"/>
    </xf>
    <xf numFmtId="182" fontId="8" fillId="0" borderId="44" xfId="5" applyNumberFormat="1" applyFont="1" applyBorder="1" applyAlignment="1">
      <alignment horizontal="right" vertical="center"/>
    </xf>
    <xf numFmtId="182" fontId="5" fillId="0" borderId="44" xfId="5" applyNumberFormat="1" applyFont="1" applyBorder="1" applyAlignment="1">
      <alignment horizontal="right" vertical="center"/>
    </xf>
    <xf numFmtId="182" fontId="5" fillId="0" borderId="14" xfId="5" applyNumberFormat="1" applyFont="1" applyBorder="1" applyAlignment="1">
      <alignment horizontal="right" vertical="center"/>
    </xf>
    <xf numFmtId="49" fontId="5" fillId="0" borderId="17" xfId="5" applyNumberFormat="1" applyFont="1" applyBorder="1" applyAlignment="1">
      <alignment vertical="center"/>
    </xf>
    <xf numFmtId="49" fontId="5" fillId="0" borderId="51" xfId="5" applyNumberFormat="1" applyFont="1" applyBorder="1" applyAlignment="1">
      <alignment horizontal="center" vertical="center" shrinkToFit="1"/>
    </xf>
    <xf numFmtId="49" fontId="5" fillId="0" borderId="0" xfId="5" applyNumberFormat="1" applyFont="1" applyAlignment="1">
      <alignment vertical="center" justifyLastLine="1"/>
    </xf>
    <xf numFmtId="178" fontId="5" fillId="0" borderId="0" xfId="5" applyNumberFormat="1" applyFont="1" applyAlignment="1">
      <alignment horizontal="right" vertical="center"/>
    </xf>
    <xf numFmtId="0" fontId="24" fillId="0" borderId="0" xfId="4" applyFont="1" applyAlignment="1">
      <alignment vertical="center"/>
    </xf>
    <xf numFmtId="0" fontId="24" fillId="0" borderId="0" xfId="4" applyFont="1"/>
    <xf numFmtId="38" fontId="2" fillId="0" borderId="0" xfId="3" applyFont="1" applyAlignment="1"/>
    <xf numFmtId="38" fontId="2" fillId="0" borderId="0" xfId="3" applyFont="1" applyAlignment="1">
      <alignment vertical="center"/>
    </xf>
    <xf numFmtId="38" fontId="5" fillId="0" borderId="0" xfId="3" applyFont="1" applyAlignment="1">
      <alignment vertical="center"/>
    </xf>
    <xf numFmtId="38" fontId="5" fillId="0" borderId="0" xfId="3" applyFont="1" applyAlignment="1">
      <alignment horizontal="center" vertical="center"/>
    </xf>
    <xf numFmtId="38" fontId="5" fillId="0" borderId="38" xfId="3" applyFont="1" applyBorder="1" applyAlignment="1">
      <alignment horizontal="center" vertical="center"/>
    </xf>
    <xf numFmtId="38" fontId="5" fillId="0" borderId="58" xfId="3" applyFont="1" applyBorder="1" applyAlignment="1">
      <alignment horizontal="center" vertical="center"/>
    </xf>
    <xf numFmtId="38" fontId="5" fillId="0" borderId="16" xfId="3" applyFont="1" applyBorder="1" applyAlignment="1">
      <alignment horizontal="center" vertical="center" wrapText="1"/>
    </xf>
    <xf numFmtId="38" fontId="2" fillId="0" borderId="0" xfId="3" applyFont="1" applyAlignment="1">
      <alignment horizontal="center" vertical="center"/>
    </xf>
    <xf numFmtId="38" fontId="8" fillId="0" borderId="43" xfId="3" applyFont="1" applyBorder="1" applyAlignment="1">
      <alignment vertical="center" shrinkToFit="1"/>
    </xf>
    <xf numFmtId="38" fontId="8" fillId="0" borderId="4" xfId="3" applyFont="1" applyBorder="1" applyAlignment="1">
      <alignment vertical="center"/>
    </xf>
    <xf numFmtId="38" fontId="8" fillId="0" borderId="11" xfId="3" applyFont="1" applyBorder="1" applyAlignment="1">
      <alignment vertical="center"/>
    </xf>
    <xf numFmtId="38" fontId="8" fillId="0" borderId="60" xfId="3" applyFont="1" applyBorder="1" applyAlignment="1">
      <alignment vertical="center"/>
    </xf>
    <xf numFmtId="38" fontId="8" fillId="0" borderId="12" xfId="3" applyFont="1" applyBorder="1" applyAlignment="1">
      <alignment vertical="center"/>
    </xf>
    <xf numFmtId="190" fontId="8" fillId="0" borderId="4" xfId="3" applyNumberFormat="1" applyFont="1" applyBorder="1" applyAlignment="1">
      <alignment vertical="center"/>
    </xf>
    <xf numFmtId="38" fontId="5" fillId="0" borderId="5" xfId="3" applyFont="1" applyBorder="1" applyAlignment="1">
      <alignment horizontal="right" vertical="center"/>
    </xf>
    <xf numFmtId="38" fontId="5" fillId="0" borderId="62" xfId="3" applyFont="1" applyBorder="1" applyAlignment="1">
      <alignment vertical="center"/>
    </xf>
    <xf numFmtId="190" fontId="5" fillId="0" borderId="2" xfId="3" applyNumberFormat="1" applyFont="1" applyBorder="1" applyAlignment="1">
      <alignment vertical="center"/>
    </xf>
    <xf numFmtId="38" fontId="5" fillId="0" borderId="6" xfId="3" applyFont="1" applyBorder="1" applyAlignment="1">
      <alignment horizontal="right" vertical="center"/>
    </xf>
    <xf numFmtId="38" fontId="5" fillId="0" borderId="64" xfId="3" applyFont="1" applyBorder="1" applyAlignment="1">
      <alignment vertical="center"/>
    </xf>
    <xf numFmtId="190" fontId="5" fillId="0" borderId="3" xfId="3" applyNumberFormat="1" applyFont="1" applyBorder="1" applyAlignment="1">
      <alignment vertical="center"/>
    </xf>
    <xf numFmtId="38" fontId="5" fillId="0" borderId="8" xfId="3" applyFont="1" applyBorder="1" applyAlignment="1">
      <alignment horizontal="right" vertical="center"/>
    </xf>
    <xf numFmtId="38" fontId="8" fillId="0" borderId="4" xfId="3" applyFont="1" applyFill="1" applyBorder="1" applyAlignment="1">
      <alignment vertical="center"/>
    </xf>
    <xf numFmtId="38" fontId="8" fillId="0" borderId="11" xfId="3" applyFont="1" applyFill="1" applyBorder="1" applyAlignment="1">
      <alignment vertical="center"/>
    </xf>
    <xf numFmtId="38" fontId="8" fillId="0" borderId="60" xfId="3" applyFont="1" applyFill="1" applyBorder="1" applyAlignment="1">
      <alignment vertical="center"/>
    </xf>
    <xf numFmtId="38" fontId="8" fillId="0" borderId="61" xfId="3" applyFont="1" applyFill="1" applyBorder="1" applyAlignment="1">
      <alignment vertical="center"/>
    </xf>
    <xf numFmtId="190" fontId="8" fillId="0" borderId="44" xfId="3" applyNumberFormat="1" applyFont="1" applyFill="1" applyBorder="1" applyAlignment="1">
      <alignment vertical="center"/>
    </xf>
    <xf numFmtId="38" fontId="8" fillId="0" borderId="14" xfId="3" applyFont="1" applyFill="1" applyBorder="1" applyAlignment="1">
      <alignment vertical="center"/>
    </xf>
    <xf numFmtId="38" fontId="5" fillId="0" borderId="62" xfId="3" applyFont="1" applyFill="1" applyBorder="1" applyAlignment="1">
      <alignment vertical="center"/>
    </xf>
    <xf numFmtId="38" fontId="5" fillId="0" borderId="62" xfId="3" applyFont="1" applyFill="1" applyBorder="1" applyAlignment="1">
      <alignment horizontal="right" vertical="center"/>
    </xf>
    <xf numFmtId="38" fontId="5" fillId="0" borderId="63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45" xfId="3" applyFont="1" applyFill="1" applyBorder="1" applyAlignment="1">
      <alignment horizontal="right" vertical="center"/>
    </xf>
    <xf numFmtId="38" fontId="5" fillId="0" borderId="64" xfId="3" applyFont="1" applyFill="1" applyBorder="1" applyAlignment="1">
      <alignment vertical="center"/>
    </xf>
    <xf numFmtId="38" fontId="5" fillId="0" borderId="64" xfId="3" applyFont="1" applyFill="1" applyBorder="1" applyAlignment="1">
      <alignment horizontal="right" vertical="center"/>
    </xf>
    <xf numFmtId="38" fontId="5" fillId="0" borderId="65" xfId="3" applyFont="1" applyFill="1" applyBorder="1" applyAlignment="1">
      <alignment horizontal="right" vertical="center"/>
    </xf>
    <xf numFmtId="38" fontId="5" fillId="0" borderId="47" xfId="3" applyFont="1" applyFill="1" applyBorder="1" applyAlignment="1">
      <alignment horizontal="right" vertical="center"/>
    </xf>
    <xf numFmtId="38" fontId="5" fillId="0" borderId="48" xfId="3" applyFont="1" applyFill="1" applyBorder="1" applyAlignment="1">
      <alignment horizontal="right" vertical="center"/>
    </xf>
    <xf numFmtId="38" fontId="5" fillId="0" borderId="0" xfId="3" applyFont="1" applyBorder="1" applyAlignment="1">
      <alignment horizontal="left" vertical="center"/>
    </xf>
    <xf numFmtId="38" fontId="5" fillId="0" borderId="0" xfId="3" applyFont="1" applyBorder="1" applyAlignment="1">
      <alignment vertical="center"/>
    </xf>
    <xf numFmtId="38" fontId="5" fillId="0" borderId="0" xfId="3" applyFont="1" applyBorder="1" applyAlignment="1">
      <alignment horizontal="right" vertical="center"/>
    </xf>
    <xf numFmtId="38" fontId="5" fillId="0" borderId="0" xfId="3" applyFont="1" applyAlignment="1"/>
    <xf numFmtId="38" fontId="5" fillId="0" borderId="62" xfId="3" applyFont="1" applyBorder="1" applyAlignment="1">
      <alignment horizontal="right" vertical="center"/>
    </xf>
    <xf numFmtId="38" fontId="5" fillId="0" borderId="2" xfId="3" applyFont="1" applyBorder="1" applyAlignment="1">
      <alignment horizontal="right" vertical="center"/>
    </xf>
    <xf numFmtId="38" fontId="5" fillId="0" borderId="7" xfId="3" applyFont="1" applyBorder="1" applyAlignment="1">
      <alignment horizontal="right" vertical="center"/>
    </xf>
    <xf numFmtId="38" fontId="5" fillId="0" borderId="3" xfId="3" applyFont="1" applyBorder="1" applyAlignment="1">
      <alignment horizontal="right" vertical="center"/>
    </xf>
    <xf numFmtId="38" fontId="5" fillId="0" borderId="9" xfId="3" applyFont="1" applyBorder="1" applyAlignment="1">
      <alignment horizontal="right" vertical="center"/>
    </xf>
    <xf numFmtId="38" fontId="5" fillId="0" borderId="64" xfId="3" applyFont="1" applyBorder="1" applyAlignment="1">
      <alignment horizontal="right" vertical="center"/>
    </xf>
    <xf numFmtId="38" fontId="5" fillId="0" borderId="10" xfId="3" applyFont="1" applyBorder="1" applyAlignment="1">
      <alignment horizontal="right" vertical="center"/>
    </xf>
    <xf numFmtId="38" fontId="8" fillId="0" borderId="50" xfId="3" applyFont="1" applyBorder="1" applyAlignment="1">
      <alignment vertical="center" shrinkToFit="1"/>
    </xf>
    <xf numFmtId="38" fontId="8" fillId="0" borderId="1" xfId="3" applyFont="1" applyBorder="1" applyAlignment="1">
      <alignment vertical="center"/>
    </xf>
    <xf numFmtId="38" fontId="8" fillId="0" borderId="38" xfId="3" applyFont="1" applyBorder="1" applyAlignment="1">
      <alignment vertical="center"/>
    </xf>
    <xf numFmtId="38" fontId="8" fillId="0" borderId="58" xfId="3" applyFont="1" applyBorder="1" applyAlignment="1">
      <alignment vertical="center"/>
    </xf>
    <xf numFmtId="38" fontId="8" fillId="0" borderId="16" xfId="3" applyFont="1" applyBorder="1" applyAlignment="1">
      <alignment horizontal="right" vertical="center"/>
    </xf>
    <xf numFmtId="190" fontId="8" fillId="0" borderId="1" xfId="3" applyNumberFormat="1" applyFont="1" applyBorder="1" applyAlignment="1">
      <alignment vertical="center"/>
    </xf>
    <xf numFmtId="38" fontId="8" fillId="0" borderId="1" xfId="3" applyFont="1" applyFill="1" applyBorder="1" applyAlignment="1">
      <alignment vertical="center"/>
    </xf>
    <xf numFmtId="38" fontId="8" fillId="0" borderId="38" xfId="3" applyFont="1" applyFill="1" applyBorder="1" applyAlignment="1">
      <alignment vertical="center"/>
    </xf>
    <xf numFmtId="38" fontId="8" fillId="0" borderId="58" xfId="3" applyFont="1" applyFill="1" applyBorder="1" applyAlignment="1">
      <alignment vertical="center"/>
    </xf>
    <xf numFmtId="38" fontId="8" fillId="0" borderId="16" xfId="3" applyFont="1" applyFill="1" applyBorder="1" applyAlignment="1">
      <alignment horizontal="right" vertical="center"/>
    </xf>
    <xf numFmtId="190" fontId="8" fillId="0" borderId="1" xfId="3" applyNumberFormat="1" applyFont="1" applyFill="1" applyBorder="1" applyAlignment="1">
      <alignment vertical="center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distributed"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distributed" vertical="center"/>
    </xf>
    <xf numFmtId="0" fontId="2" fillId="0" borderId="0" xfId="4" applyFont="1" applyAlignment="1">
      <alignment horizontal="left" vertical="center"/>
    </xf>
    <xf numFmtId="49" fontId="7" fillId="0" borderId="38" xfId="5" applyNumberFormat="1" applyFont="1" applyBorder="1" applyAlignment="1">
      <alignment horizontal="center" vertical="center"/>
    </xf>
    <xf numFmtId="49" fontId="7" fillId="0" borderId="58" xfId="5" applyNumberFormat="1" applyFont="1" applyBorder="1" applyAlignment="1">
      <alignment horizontal="center" vertical="center"/>
    </xf>
    <xf numFmtId="49" fontId="7" fillId="0" borderId="16" xfId="5" applyNumberFormat="1" applyFont="1" applyBorder="1" applyAlignment="1">
      <alignment horizontal="center" vertical="center" shrinkToFit="1"/>
    </xf>
    <xf numFmtId="49" fontId="7" fillId="0" borderId="18" xfId="5" applyNumberFormat="1" applyFont="1" applyBorder="1" applyAlignment="1">
      <alignment horizontal="left" vertical="center" shrinkToFit="1"/>
    </xf>
    <xf numFmtId="185" fontId="13" fillId="0" borderId="18" xfId="5" applyNumberFormat="1" applyFont="1" applyBorder="1" applyAlignment="1">
      <alignment vertical="center" wrapText="1"/>
    </xf>
    <xf numFmtId="185" fontId="13" fillId="0" borderId="66" xfId="5" applyNumberFormat="1" applyFont="1" applyBorder="1" applyAlignment="1">
      <alignment vertical="center" wrapText="1"/>
    </xf>
    <xf numFmtId="185" fontId="13" fillId="0" borderId="67" xfId="5" applyNumberFormat="1" applyFont="1" applyBorder="1" applyAlignment="1">
      <alignment vertical="center" wrapText="1"/>
    </xf>
    <xf numFmtId="185" fontId="13" fillId="0" borderId="20" xfId="5" applyNumberFormat="1" applyFont="1" applyBorder="1" applyAlignment="1">
      <alignment vertical="center" wrapText="1"/>
    </xf>
    <xf numFmtId="0" fontId="5" fillId="0" borderId="5" xfId="4" applyFont="1" applyBorder="1" applyAlignment="1">
      <alignment vertical="center"/>
    </xf>
    <xf numFmtId="49" fontId="7" fillId="0" borderId="45" xfId="5" applyNumberFormat="1" applyFont="1" applyBorder="1" applyAlignment="1">
      <alignment vertical="center" justifyLastLine="1"/>
    </xf>
    <xf numFmtId="49" fontId="7" fillId="0" borderId="22" xfId="5" applyNumberFormat="1" applyFont="1" applyBorder="1" applyAlignment="1">
      <alignment horizontal="left" vertical="center" shrinkToFit="1"/>
    </xf>
    <xf numFmtId="185" fontId="13" fillId="0" borderId="22" xfId="5" applyNumberFormat="1" applyFont="1" applyBorder="1" applyAlignment="1">
      <alignment vertical="center" wrapText="1"/>
    </xf>
    <xf numFmtId="185" fontId="13" fillId="0" borderId="40" xfId="5" applyNumberFormat="1" applyFont="1" applyBorder="1" applyAlignment="1">
      <alignment vertical="center" wrapText="1"/>
    </xf>
    <xf numFmtId="185" fontId="13" fillId="0" borderId="68" xfId="5" applyNumberFormat="1" applyFont="1" applyBorder="1" applyAlignment="1">
      <alignment vertical="center" wrapText="1"/>
    </xf>
    <xf numFmtId="185" fontId="13" fillId="0" borderId="24" xfId="5" applyNumberFormat="1" applyFont="1" applyBorder="1" applyAlignment="1">
      <alignment vertical="center" wrapText="1"/>
    </xf>
    <xf numFmtId="49" fontId="7" fillId="0" borderId="48" xfId="5" applyNumberFormat="1" applyFont="1" applyBorder="1" applyAlignment="1">
      <alignment vertical="center" justifyLastLine="1"/>
    </xf>
    <xf numFmtId="49" fontId="7" fillId="0" borderId="32" xfId="5" applyNumberFormat="1" applyFont="1" applyBorder="1" applyAlignment="1">
      <alignment horizontal="left" vertical="center" wrapText="1"/>
    </xf>
    <xf numFmtId="185" fontId="13" fillId="0" borderId="32" xfId="5" applyNumberFormat="1" applyFont="1" applyBorder="1" applyAlignment="1">
      <alignment vertical="center" wrapText="1"/>
    </xf>
    <xf numFmtId="185" fontId="13" fillId="0" borderId="41" xfId="5" applyNumberFormat="1" applyFont="1" applyBorder="1" applyAlignment="1">
      <alignment vertical="center" wrapText="1"/>
    </xf>
    <xf numFmtId="185" fontId="13" fillId="0" borderId="69" xfId="5" applyNumberFormat="1" applyFont="1" applyBorder="1" applyAlignment="1">
      <alignment vertical="center" wrapText="1"/>
    </xf>
    <xf numFmtId="185" fontId="13" fillId="0" borderId="37" xfId="5" applyNumberFormat="1" applyFont="1" applyBorder="1" applyAlignment="1">
      <alignment vertical="center" wrapText="1"/>
    </xf>
    <xf numFmtId="49" fontId="7" fillId="0" borderId="4" xfId="5" applyNumberFormat="1" applyFont="1" applyBorder="1" applyAlignment="1">
      <alignment horizontal="center" vertical="center" justifyLastLine="1"/>
    </xf>
    <xf numFmtId="188" fontId="7" fillId="0" borderId="18" xfId="5" applyNumberFormat="1" applyFont="1" applyBorder="1" applyAlignment="1">
      <alignment horizontal="right" vertical="center"/>
    </xf>
    <xf numFmtId="188" fontId="7" fillId="0" borderId="66" xfId="5" applyNumberFormat="1" applyFont="1" applyBorder="1" applyAlignment="1">
      <alignment horizontal="right" vertical="center"/>
    </xf>
    <xf numFmtId="188" fontId="7" fillId="0" borderId="67" xfId="5" applyNumberFormat="1" applyFont="1" applyBorder="1" applyAlignment="1">
      <alignment horizontal="right" vertical="center"/>
    </xf>
    <xf numFmtId="188" fontId="7" fillId="0" borderId="20" xfId="5" applyNumberFormat="1" applyFont="1" applyBorder="1" applyAlignment="1">
      <alignment horizontal="right" vertical="center"/>
    </xf>
    <xf numFmtId="49" fontId="7" fillId="0" borderId="2" xfId="5" applyNumberFormat="1" applyFont="1" applyBorder="1" applyAlignment="1">
      <alignment horizontal="center" vertical="center" justifyLastLine="1"/>
    </xf>
    <xf numFmtId="188" fontId="7" fillId="0" borderId="22" xfId="5" applyNumberFormat="1" applyFont="1" applyBorder="1" applyAlignment="1">
      <alignment horizontal="right" vertical="center"/>
    </xf>
    <xf numFmtId="188" fontId="7" fillId="0" borderId="40" xfId="5" applyNumberFormat="1" applyFont="1" applyBorder="1" applyAlignment="1">
      <alignment horizontal="right" vertical="center"/>
    </xf>
    <xf numFmtId="188" fontId="7" fillId="0" borderId="68" xfId="5" applyNumberFormat="1" applyFont="1" applyBorder="1" applyAlignment="1">
      <alignment horizontal="right" vertical="center"/>
    </xf>
    <xf numFmtId="188" fontId="7" fillId="0" borderId="24" xfId="5" applyNumberFormat="1" applyFont="1" applyBorder="1" applyAlignment="1">
      <alignment horizontal="right" vertical="center"/>
    </xf>
    <xf numFmtId="49" fontId="7" fillId="0" borderId="3" xfId="5" applyNumberFormat="1" applyFont="1" applyBorder="1" applyAlignment="1">
      <alignment horizontal="center" vertical="center" justifyLastLine="1"/>
    </xf>
    <xf numFmtId="49" fontId="7" fillId="0" borderId="32" xfId="5" applyNumberFormat="1" applyFont="1" applyBorder="1" applyAlignment="1">
      <alignment horizontal="left" vertical="center"/>
    </xf>
    <xf numFmtId="188" fontId="7" fillId="0" borderId="32" xfId="5" applyNumberFormat="1" applyFont="1" applyBorder="1" applyAlignment="1">
      <alignment horizontal="right" vertical="center"/>
    </xf>
    <xf numFmtId="188" fontId="7" fillId="0" borderId="41" xfId="5" applyNumberFormat="1" applyFont="1" applyBorder="1" applyAlignment="1">
      <alignment horizontal="right" vertical="center"/>
    </xf>
    <xf numFmtId="188" fontId="7" fillId="0" borderId="69" xfId="5" applyNumberFormat="1" applyFont="1" applyBorder="1" applyAlignment="1">
      <alignment horizontal="right" vertical="center"/>
    </xf>
    <xf numFmtId="188" fontId="7" fillId="0" borderId="37" xfId="5" applyNumberFormat="1" applyFont="1" applyBorder="1" applyAlignment="1">
      <alignment horizontal="right" vertical="center"/>
    </xf>
    <xf numFmtId="0" fontId="5" fillId="0" borderId="6" xfId="4" applyFont="1" applyBorder="1" applyAlignment="1">
      <alignment vertical="center"/>
    </xf>
    <xf numFmtId="185" fontId="7" fillId="0" borderId="66" xfId="5" applyNumberFormat="1" applyFont="1" applyBorder="1" applyAlignment="1">
      <alignment vertical="center" wrapText="1"/>
    </xf>
    <xf numFmtId="185" fontId="7" fillId="0" borderId="67" xfId="5" applyNumberFormat="1" applyFont="1" applyBorder="1" applyAlignment="1">
      <alignment vertical="center" wrapText="1"/>
    </xf>
    <xf numFmtId="185" fontId="7" fillId="0" borderId="20" xfId="5" applyNumberFormat="1" applyFont="1" applyBorder="1" applyAlignment="1">
      <alignment vertical="center" wrapText="1"/>
    </xf>
    <xf numFmtId="185" fontId="7" fillId="0" borderId="40" xfId="5" applyNumberFormat="1" applyFont="1" applyBorder="1" applyAlignment="1">
      <alignment vertical="center" wrapText="1"/>
    </xf>
    <xf numFmtId="185" fontId="7" fillId="0" borderId="68" xfId="5" applyNumberFormat="1" applyFont="1" applyBorder="1" applyAlignment="1">
      <alignment vertical="center" wrapText="1"/>
    </xf>
    <xf numFmtId="185" fontId="7" fillId="0" borderId="24" xfId="5" applyNumberFormat="1" applyFont="1" applyBorder="1" applyAlignment="1">
      <alignment vertical="center" wrapText="1"/>
    </xf>
    <xf numFmtId="49" fontId="32" fillId="0" borderId="32" xfId="5" applyNumberFormat="1" applyFont="1" applyBorder="1" applyAlignment="1">
      <alignment horizontal="left" vertical="center" wrapText="1"/>
    </xf>
    <xf numFmtId="185" fontId="7" fillId="0" borderId="41" xfId="5" applyNumberFormat="1" applyFont="1" applyBorder="1" applyAlignment="1">
      <alignment vertical="center" wrapText="1"/>
    </xf>
    <xf numFmtId="185" fontId="7" fillId="0" borderId="69" xfId="5" applyNumberFormat="1" applyFont="1" applyBorder="1" applyAlignment="1">
      <alignment vertical="center" wrapText="1"/>
    </xf>
    <xf numFmtId="185" fontId="7" fillId="0" borderId="37" xfId="5" applyNumberFormat="1" applyFont="1" applyBorder="1" applyAlignment="1">
      <alignment vertical="center" wrapText="1"/>
    </xf>
    <xf numFmtId="188" fontId="13" fillId="0" borderId="18" xfId="5" applyNumberFormat="1" applyFont="1" applyBorder="1" applyAlignment="1">
      <alignment horizontal="right" vertical="center"/>
    </xf>
    <xf numFmtId="188" fontId="13" fillId="0" borderId="22" xfId="5" applyNumberFormat="1" applyFont="1" applyBorder="1" applyAlignment="1">
      <alignment horizontal="right" vertical="center"/>
    </xf>
    <xf numFmtId="188" fontId="13" fillId="0" borderId="32" xfId="5" applyNumberFormat="1" applyFont="1" applyBorder="1" applyAlignment="1">
      <alignment horizontal="right" vertical="center"/>
    </xf>
    <xf numFmtId="0" fontId="5" fillId="0" borderId="0" xfId="4" applyFont="1" applyAlignment="1">
      <alignment horizontal="left"/>
    </xf>
    <xf numFmtId="49" fontId="7" fillId="0" borderId="0" xfId="5" applyNumberFormat="1" applyFont="1" applyAlignment="1">
      <alignment horizontal="center" vertical="top"/>
    </xf>
    <xf numFmtId="49" fontId="7" fillId="0" borderId="0" xfId="5" applyNumberFormat="1" applyFont="1" applyAlignment="1">
      <alignment horizontal="left" vertical="top"/>
    </xf>
    <xf numFmtId="49" fontId="10" fillId="0" borderId="0" xfId="5" applyNumberFormat="1" applyFont="1" applyAlignment="1">
      <alignment horizontal="center" vertical="top"/>
    </xf>
    <xf numFmtId="49" fontId="10" fillId="0" borderId="0" xfId="5" applyNumberFormat="1" applyFont="1" applyAlignment="1">
      <alignment horizontal="left" vertical="top"/>
    </xf>
    <xf numFmtId="49" fontId="10" fillId="0" borderId="0" xfId="5" applyNumberFormat="1" applyFont="1" applyAlignment="1">
      <alignment vertical="top"/>
    </xf>
    <xf numFmtId="49" fontId="13" fillId="0" borderId="3" xfId="5" applyNumberFormat="1" applyFont="1" applyBorder="1" applyAlignment="1">
      <alignment horizontal="center" vertical="center" wrapText="1"/>
    </xf>
    <xf numFmtId="49" fontId="7" fillId="0" borderId="11" xfId="5" applyNumberFormat="1" applyFont="1" applyBorder="1" applyAlignment="1">
      <alignment horizontal="center" vertical="center"/>
    </xf>
    <xf numFmtId="49" fontId="7" fillId="0" borderId="60" xfId="5" applyNumberFormat="1" applyFont="1" applyBorder="1" applyAlignment="1">
      <alignment horizontal="center" vertical="center"/>
    </xf>
    <xf numFmtId="49" fontId="7" fillId="0" borderId="61" xfId="5" applyNumberFormat="1" applyFont="1" applyBorder="1" applyAlignment="1">
      <alignment horizontal="center" vertical="center"/>
    </xf>
    <xf numFmtId="49" fontId="7" fillId="0" borderId="18" xfId="5" applyNumberFormat="1" applyFont="1" applyBorder="1" applyAlignment="1">
      <alignment horizontal="distributed" vertical="center" justifyLastLine="1"/>
    </xf>
    <xf numFmtId="191" fontId="13" fillId="0" borderId="18" xfId="5" applyNumberFormat="1" applyFont="1" applyBorder="1" applyAlignment="1">
      <alignment vertical="center"/>
    </xf>
    <xf numFmtId="192" fontId="7" fillId="0" borderId="66" xfId="5" applyNumberFormat="1" applyFont="1" applyBorder="1" applyAlignment="1">
      <alignment vertical="center"/>
    </xf>
    <xf numFmtId="192" fontId="7" fillId="0" borderId="67" xfId="5" applyNumberFormat="1" applyFont="1" applyBorder="1" applyAlignment="1">
      <alignment vertical="center"/>
    </xf>
    <xf numFmtId="192" fontId="7" fillId="0" borderId="70" xfId="5" applyNumberFormat="1" applyFont="1" applyBorder="1" applyAlignment="1">
      <alignment vertical="center"/>
    </xf>
    <xf numFmtId="192" fontId="7" fillId="0" borderId="18" xfId="5" applyNumberFormat="1" applyFont="1" applyBorder="1" applyAlignment="1">
      <alignment vertical="center"/>
    </xf>
    <xf numFmtId="0" fontId="5" fillId="0" borderId="5" xfId="4" applyFont="1" applyBorder="1"/>
    <xf numFmtId="49" fontId="7" fillId="0" borderId="45" xfId="4" applyNumberFormat="1" applyFont="1" applyBorder="1" applyAlignment="1">
      <alignment horizontal="center" vertical="center" justifyLastLine="1"/>
    </xf>
    <xf numFmtId="49" fontId="7" fillId="0" borderId="22" xfId="5" applyNumberFormat="1" applyFont="1" applyBorder="1" applyAlignment="1">
      <alignment horizontal="distributed" vertical="center" justifyLastLine="1"/>
    </xf>
    <xf numFmtId="191" fontId="13" fillId="0" borderId="22" xfId="5" applyNumberFormat="1" applyFont="1" applyBorder="1" applyAlignment="1">
      <alignment vertical="center"/>
    </xf>
    <xf numFmtId="192" fontId="7" fillId="0" borderId="40" xfId="5" applyNumberFormat="1" applyFont="1" applyBorder="1" applyAlignment="1">
      <alignment vertical="center"/>
    </xf>
    <xf numFmtId="192" fontId="7" fillId="0" borderId="68" xfId="5" applyNumberFormat="1" applyFont="1" applyBorder="1" applyAlignment="1">
      <alignment vertical="center"/>
    </xf>
    <xf numFmtId="192" fontId="7" fillId="0" borderId="71" xfId="5" applyNumberFormat="1" applyFont="1" applyBorder="1" applyAlignment="1">
      <alignment vertical="center"/>
    </xf>
    <xf numFmtId="192" fontId="7" fillId="0" borderId="22" xfId="5" applyNumberFormat="1" applyFont="1" applyBorder="1" applyAlignment="1">
      <alignment vertical="center"/>
    </xf>
    <xf numFmtId="49" fontId="7" fillId="0" borderId="48" xfId="4" applyNumberFormat="1" applyFont="1" applyBorder="1" applyAlignment="1">
      <alignment horizontal="center" vertical="center" justifyLastLine="1"/>
    </xf>
    <xf numFmtId="49" fontId="7" fillId="0" borderId="32" xfId="5" applyNumberFormat="1" applyFont="1" applyBorder="1" applyAlignment="1">
      <alignment horizontal="distributed" vertical="center" justifyLastLine="1"/>
    </xf>
    <xf numFmtId="191" fontId="13" fillId="0" borderId="32" xfId="5" applyNumberFormat="1" applyFont="1" applyBorder="1" applyAlignment="1">
      <alignment vertical="center"/>
    </xf>
    <xf numFmtId="192" fontId="7" fillId="0" borderId="41" xfId="5" applyNumberFormat="1" applyFont="1" applyBorder="1" applyAlignment="1">
      <alignment vertical="center"/>
    </xf>
    <xf numFmtId="192" fontId="7" fillId="0" borderId="69" xfId="5" applyNumberFormat="1" applyFont="1" applyBorder="1" applyAlignment="1">
      <alignment vertical="center"/>
    </xf>
    <xf numFmtId="192" fontId="7" fillId="0" borderId="72" xfId="5" applyNumberFormat="1" applyFont="1" applyBorder="1" applyAlignment="1">
      <alignment vertical="center"/>
    </xf>
    <xf numFmtId="192" fontId="7" fillId="0" borderId="32" xfId="5" applyNumberFormat="1" applyFont="1" applyBorder="1" applyAlignment="1">
      <alignment vertical="center"/>
    </xf>
    <xf numFmtId="49" fontId="7" fillId="0" borderId="4" xfId="4" applyNumberFormat="1" applyFont="1" applyBorder="1" applyAlignment="1">
      <alignment horizontal="center" vertical="center" justifyLastLine="1"/>
    </xf>
    <xf numFmtId="191" fontId="7" fillId="0" borderId="18" xfId="5" applyNumberFormat="1" applyFont="1" applyBorder="1" applyAlignment="1">
      <alignment vertical="center"/>
    </xf>
    <xf numFmtId="49" fontId="7" fillId="0" borderId="2" xfId="4" applyNumberFormat="1" applyFont="1" applyBorder="1" applyAlignment="1">
      <alignment horizontal="center" vertical="center" justifyLastLine="1"/>
    </xf>
    <xf numFmtId="191" fontId="7" fillId="0" borderId="22" xfId="5" applyNumberFormat="1" applyFont="1" applyBorder="1" applyAlignment="1">
      <alignment vertical="center"/>
    </xf>
    <xf numFmtId="49" fontId="7" fillId="0" borderId="3" xfId="4" applyNumberFormat="1" applyFont="1" applyBorder="1" applyAlignment="1">
      <alignment horizontal="center" vertical="center" justifyLastLine="1"/>
    </xf>
    <xf numFmtId="191" fontId="7" fillId="0" borderId="32" xfId="5" applyNumberFormat="1" applyFont="1" applyBorder="1" applyAlignment="1">
      <alignment vertical="center"/>
    </xf>
    <xf numFmtId="192" fontId="7" fillId="0" borderId="37" xfId="5" applyNumberFormat="1" applyFont="1" applyBorder="1" applyAlignment="1">
      <alignment vertical="center"/>
    </xf>
    <xf numFmtId="192" fontId="7" fillId="0" borderId="39" xfId="5" applyNumberFormat="1" applyFont="1" applyBorder="1" applyAlignment="1">
      <alignment vertical="center"/>
    </xf>
    <xf numFmtId="192" fontId="7" fillId="0" borderId="73" xfId="5" applyNumberFormat="1" applyFont="1" applyBorder="1" applyAlignment="1">
      <alignment vertical="center"/>
    </xf>
    <xf numFmtId="192" fontId="7" fillId="0" borderId="74" xfId="5" applyNumberFormat="1" applyFont="1" applyBorder="1" applyAlignment="1">
      <alignment vertical="center"/>
    </xf>
    <xf numFmtId="49" fontId="7" fillId="0" borderId="75" xfId="5" applyNumberFormat="1" applyFont="1" applyBorder="1" applyAlignment="1">
      <alignment horizontal="distributed" vertical="center" justifyLastLine="1"/>
    </xf>
    <xf numFmtId="191" fontId="13" fillId="0" borderId="75" xfId="5" applyNumberFormat="1" applyFont="1" applyBorder="1" applyAlignment="1">
      <alignment vertical="center"/>
    </xf>
    <xf numFmtId="192" fontId="7" fillId="0" borderId="76" xfId="5" applyNumberFormat="1" applyFont="1" applyBorder="1" applyAlignment="1">
      <alignment vertical="center"/>
    </xf>
    <xf numFmtId="192" fontId="7" fillId="0" borderId="77" xfId="5" applyNumberFormat="1" applyFont="1" applyBorder="1" applyAlignment="1">
      <alignment vertical="center"/>
    </xf>
    <xf numFmtId="192" fontId="7" fillId="0" borderId="78" xfId="5" applyNumberFormat="1" applyFont="1" applyBorder="1" applyAlignment="1">
      <alignment vertical="center"/>
    </xf>
    <xf numFmtId="191" fontId="7" fillId="0" borderId="75" xfId="5" applyNumberFormat="1" applyFont="1" applyBorder="1" applyAlignment="1">
      <alignment vertical="center"/>
    </xf>
    <xf numFmtId="0" fontId="5" fillId="0" borderId="6" xfId="4" applyFont="1" applyBorder="1"/>
    <xf numFmtId="49" fontId="7" fillId="0" borderId="25" xfId="5" applyNumberFormat="1" applyFont="1" applyBorder="1" applyAlignment="1">
      <alignment horizontal="distributed" vertical="center" justifyLastLine="1"/>
    </xf>
    <xf numFmtId="191" fontId="13" fillId="0" borderId="25" xfId="5" applyNumberFormat="1" applyFont="1" applyBorder="1" applyAlignment="1">
      <alignment vertical="center"/>
    </xf>
    <xf numFmtId="191" fontId="7" fillId="0" borderId="25" xfId="5" applyNumberFormat="1" applyFont="1" applyBorder="1" applyAlignment="1">
      <alignment vertical="center"/>
    </xf>
    <xf numFmtId="0" fontId="5" fillId="0" borderId="0" xfId="4" applyFont="1" applyAlignment="1">
      <alignment horizontal="center"/>
    </xf>
    <xf numFmtId="0" fontId="6" fillId="0" borderId="0" xfId="9" applyFont="1" applyAlignment="1">
      <alignment vertical="center"/>
    </xf>
    <xf numFmtId="0" fontId="34" fillId="0" borderId="0" xfId="9" applyFont="1"/>
    <xf numFmtId="0" fontId="35" fillId="0" borderId="0" xfId="9" applyFont="1"/>
    <xf numFmtId="0" fontId="2" fillId="0" borderId="0" xfId="9" applyFont="1" applyAlignment="1">
      <alignment vertical="center"/>
    </xf>
    <xf numFmtId="0" fontId="5" fillId="0" borderId="0" xfId="9" applyFont="1" applyAlignment="1">
      <alignment horizontal="right"/>
    </xf>
    <xf numFmtId="0" fontId="5" fillId="0" borderId="0" xfId="9" applyFont="1" applyAlignment="1">
      <alignment vertical="center"/>
    </xf>
    <xf numFmtId="0" fontId="5" fillId="0" borderId="42" xfId="9" applyFont="1" applyBorder="1" applyAlignment="1">
      <alignment horizontal="center" vertical="center"/>
    </xf>
    <xf numFmtId="0" fontId="5" fillId="0" borderId="72" xfId="9" applyFont="1" applyBorder="1" applyAlignment="1">
      <alignment horizontal="center" vertical="center"/>
    </xf>
    <xf numFmtId="0" fontId="5" fillId="0" borderId="37" xfId="9" applyFont="1" applyBorder="1" applyAlignment="1">
      <alignment horizontal="center" vertical="center"/>
    </xf>
    <xf numFmtId="0" fontId="5" fillId="0" borderId="9" xfId="9" applyFont="1" applyBorder="1" applyAlignment="1">
      <alignment horizontal="center" vertical="center"/>
    </xf>
    <xf numFmtId="38" fontId="8" fillId="0" borderId="4" xfId="10" applyFont="1" applyBorder="1" applyAlignment="1">
      <alignment horizontal="center" vertical="center" shrinkToFit="1"/>
    </xf>
    <xf numFmtId="38" fontId="8" fillId="0" borderId="11" xfId="9" applyNumberFormat="1" applyFont="1" applyBorder="1" applyAlignment="1">
      <alignment vertical="center"/>
    </xf>
    <xf numFmtId="38" fontId="8" fillId="0" borderId="60" xfId="9" applyNumberFormat="1" applyFont="1" applyBorder="1" applyAlignment="1">
      <alignment vertical="center"/>
    </xf>
    <xf numFmtId="38" fontId="8" fillId="0" borderId="12" xfId="9" applyNumberFormat="1" applyFont="1" applyBorder="1" applyAlignment="1">
      <alignment vertical="center"/>
    </xf>
    <xf numFmtId="38" fontId="8" fillId="0" borderId="61" xfId="9" applyNumberFormat="1" applyFont="1" applyBorder="1" applyAlignment="1">
      <alignment vertical="center"/>
    </xf>
    <xf numFmtId="38" fontId="5" fillId="0" borderId="2" xfId="10" applyFont="1" applyBorder="1" applyAlignment="1">
      <alignment horizontal="right" vertical="center"/>
    </xf>
    <xf numFmtId="179" fontId="5" fillId="0" borderId="7" xfId="9" applyNumberFormat="1" applyFont="1" applyBorder="1" applyAlignment="1">
      <alignment horizontal="right" vertical="center"/>
    </xf>
    <xf numFmtId="179" fontId="5" fillId="0" borderId="62" xfId="9" applyNumberFormat="1" applyFont="1" applyBorder="1" applyAlignment="1">
      <alignment horizontal="right" vertical="center"/>
    </xf>
    <xf numFmtId="179" fontId="5" fillId="0" borderId="8" xfId="9" applyNumberFormat="1" applyFont="1" applyBorder="1" applyAlignment="1">
      <alignment horizontal="right" vertical="center"/>
    </xf>
    <xf numFmtId="179" fontId="5" fillId="0" borderId="63" xfId="9" applyNumberFormat="1" applyFont="1" applyBorder="1" applyAlignment="1">
      <alignment horizontal="right" vertical="center"/>
    </xf>
    <xf numFmtId="38" fontId="5" fillId="0" borderId="3" xfId="10" applyFont="1" applyBorder="1" applyAlignment="1">
      <alignment horizontal="right" vertical="center"/>
    </xf>
    <xf numFmtId="179" fontId="5" fillId="0" borderId="9" xfId="9" applyNumberFormat="1" applyFont="1" applyBorder="1" applyAlignment="1">
      <alignment horizontal="right" vertical="center"/>
    </xf>
    <xf numFmtId="179" fontId="5" fillId="0" borderId="64" xfId="9" applyNumberFormat="1" applyFont="1" applyBorder="1" applyAlignment="1">
      <alignment horizontal="right" vertical="center"/>
    </xf>
    <xf numFmtId="179" fontId="5" fillId="0" borderId="10" xfId="9" applyNumberFormat="1" applyFont="1" applyBorder="1" applyAlignment="1">
      <alignment horizontal="right" vertical="center"/>
    </xf>
    <xf numFmtId="179" fontId="5" fillId="0" borderId="65" xfId="9" applyNumberFormat="1" applyFont="1" applyBorder="1" applyAlignment="1">
      <alignment horizontal="right" vertical="center"/>
    </xf>
    <xf numFmtId="0" fontId="8" fillId="0" borderId="0" xfId="9" applyFont="1" applyAlignment="1">
      <alignment vertical="center"/>
    </xf>
    <xf numFmtId="38" fontId="8" fillId="0" borderId="2" xfId="10" applyFont="1" applyBorder="1" applyAlignment="1">
      <alignment horizontal="center" vertical="center" shrinkToFit="1"/>
    </xf>
    <xf numFmtId="0" fontId="5" fillId="0" borderId="0" xfId="9" applyFont="1" applyAlignment="1">
      <alignment horizontal="right" vertical="center"/>
    </xf>
    <xf numFmtId="0" fontId="36" fillId="0" borderId="0" xfId="9" applyFont="1"/>
    <xf numFmtId="0" fontId="38" fillId="0" borderId="0" xfId="12" applyFont="1">
      <alignment vertical="center"/>
    </xf>
    <xf numFmtId="0" fontId="40" fillId="0" borderId="0" xfId="12" applyFont="1">
      <alignment vertical="center"/>
    </xf>
    <xf numFmtId="0" fontId="41" fillId="0" borderId="1" xfId="12" applyFont="1" applyBorder="1" applyAlignment="1">
      <alignment horizontal="center" vertical="center"/>
    </xf>
    <xf numFmtId="0" fontId="41" fillId="0" borderId="1" xfId="12" applyFont="1" applyBorder="1">
      <alignment vertical="center"/>
    </xf>
    <xf numFmtId="0" fontId="15" fillId="0" borderId="1" xfId="12" applyFont="1" applyBorder="1">
      <alignment vertical="center"/>
    </xf>
    <xf numFmtId="0" fontId="41" fillId="0" borderId="1" xfId="13" applyFont="1" applyBorder="1" applyAlignment="1" applyProtection="1">
      <alignment vertical="center"/>
    </xf>
    <xf numFmtId="0" fontId="41" fillId="0" borderId="50" xfId="12" applyFont="1" applyBorder="1">
      <alignment vertical="center"/>
    </xf>
    <xf numFmtId="0" fontId="41" fillId="0" borderId="13" xfId="12" applyFont="1" applyBorder="1">
      <alignment vertical="center"/>
    </xf>
    <xf numFmtId="0" fontId="15" fillId="0" borderId="1" xfId="12" applyFont="1" applyBorder="1" applyAlignment="1">
      <alignment horizontal="center"/>
    </xf>
    <xf numFmtId="0" fontId="41" fillId="0" borderId="4" xfId="12" applyFont="1" applyBorder="1" applyAlignment="1">
      <alignment horizontal="center" vertical="center"/>
    </xf>
    <xf numFmtId="0" fontId="41" fillId="0" borderId="3" xfId="12" applyFont="1" applyBorder="1" applyAlignment="1">
      <alignment horizontal="center" vertical="center"/>
    </xf>
    <xf numFmtId="0" fontId="41" fillId="0" borderId="43" xfId="12" applyFont="1" applyBorder="1" applyAlignment="1">
      <alignment horizontal="left" vertical="center"/>
    </xf>
    <xf numFmtId="0" fontId="41" fillId="0" borderId="14" xfId="12" applyFont="1" applyBorder="1" applyAlignment="1">
      <alignment horizontal="left" vertical="center"/>
    </xf>
    <xf numFmtId="0" fontId="41" fillId="0" borderId="6" xfId="12" applyFont="1" applyBorder="1" applyAlignment="1">
      <alignment horizontal="left" vertical="center"/>
    </xf>
    <xf numFmtId="0" fontId="41" fillId="0" borderId="48" xfId="12" applyFont="1" applyBorder="1" applyAlignment="1">
      <alignment horizontal="left" vertical="center"/>
    </xf>
    <xf numFmtId="0" fontId="41" fillId="0" borderId="2" xfId="12" applyFont="1" applyBorder="1" applyAlignment="1">
      <alignment horizontal="center" vertical="center"/>
    </xf>
    <xf numFmtId="0" fontId="41" fillId="0" borderId="5" xfId="12" applyFont="1" applyBorder="1" applyAlignment="1">
      <alignment horizontal="left" vertical="center"/>
    </xf>
    <xf numFmtId="0" fontId="41" fillId="0" borderId="45" xfId="12" applyFont="1" applyBorder="1" applyAlignment="1">
      <alignment horizontal="left" vertical="center"/>
    </xf>
    <xf numFmtId="0" fontId="5" fillId="0" borderId="4" xfId="1" applyFont="1" applyBorder="1" applyAlignment="1">
      <alignment horizontal="distributed" vertical="center" justifyLastLine="1" shrinkToFit="1"/>
    </xf>
    <xf numFmtId="0" fontId="5" fillId="0" borderId="3" xfId="1" applyFont="1" applyBorder="1" applyAlignment="1">
      <alignment horizontal="distributed" vertical="center" justifyLastLine="1" shrinkToFit="1"/>
    </xf>
    <xf numFmtId="0" fontId="5" fillId="0" borderId="1" xfId="2" applyFont="1" applyBorder="1" applyAlignment="1">
      <alignment horizontal="center" vertical="center" justifyLastLine="1"/>
    </xf>
    <xf numFmtId="185" fontId="17" fillId="0" borderId="15" xfId="2" applyNumberFormat="1" applyFont="1" applyBorder="1" applyAlignment="1">
      <alignment horizontal="distributed" vertical="center" justifyLastLine="1"/>
    </xf>
    <xf numFmtId="185" fontId="17" fillId="0" borderId="16" xfId="2" applyNumberFormat="1" applyFont="1" applyBorder="1" applyAlignment="1">
      <alignment horizontal="distributed" vertical="center" justifyLastLine="1"/>
    </xf>
    <xf numFmtId="185" fontId="17" fillId="0" borderId="1" xfId="2" applyNumberFormat="1" applyFont="1" applyBorder="1" applyAlignment="1">
      <alignment horizontal="distributed" vertical="center" justifyLastLine="1"/>
    </xf>
    <xf numFmtId="49" fontId="7" fillId="0" borderId="0" xfId="2" applyNumberFormat="1" applyFont="1" applyAlignment="1">
      <alignment horizontal="distributed" vertical="center" justifyLastLine="1" shrinkToFit="1"/>
    </xf>
    <xf numFmtId="0" fontId="9" fillId="0" borderId="45" xfId="7" applyBorder="1" applyAlignment="1">
      <alignment horizontal="distributed" vertical="center" justifyLastLine="1" shrinkToFit="1"/>
    </xf>
    <xf numFmtId="49" fontId="7" fillId="0" borderId="47" xfId="2" applyNumberFormat="1" applyFont="1" applyBorder="1" applyAlignment="1">
      <alignment horizontal="distributed" vertical="center" justifyLastLine="1" shrinkToFit="1"/>
    </xf>
    <xf numFmtId="0" fontId="9" fillId="0" borderId="48" xfId="7" applyBorder="1" applyAlignment="1">
      <alignment horizontal="distributed" vertical="center" justifyLastLine="1" shrinkToFit="1"/>
    </xf>
    <xf numFmtId="38" fontId="20" fillId="0" borderId="50" xfId="6" applyFont="1" applyFill="1" applyBorder="1" applyAlignment="1">
      <alignment horizontal="center" vertical="center" shrinkToFit="1"/>
    </xf>
    <xf numFmtId="38" fontId="20" fillId="0" borderId="49" xfId="6" applyFont="1" applyFill="1" applyBorder="1" applyAlignment="1">
      <alignment horizontal="center" vertical="center" shrinkToFit="1"/>
    </xf>
    <xf numFmtId="38" fontId="20" fillId="0" borderId="13" xfId="6" applyFont="1" applyFill="1" applyBorder="1" applyAlignment="1">
      <alignment horizontal="center" vertical="center" shrinkToFit="1"/>
    </xf>
    <xf numFmtId="0" fontId="20" fillId="0" borderId="4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5" fillId="0" borderId="63" xfId="1" applyFont="1" applyBorder="1" applyAlignment="1">
      <alignment horizontal="right" vertical="center"/>
    </xf>
    <xf numFmtId="0" fontId="5" fillId="0" borderId="46" xfId="1" applyFont="1" applyBorder="1" applyAlignment="1">
      <alignment horizontal="right" vertical="center"/>
    </xf>
    <xf numFmtId="179" fontId="8" fillId="0" borderId="61" xfId="1" applyNumberFormat="1" applyFont="1" applyBorder="1" applyAlignment="1">
      <alignment horizontal="right" vertical="center" shrinkToFit="1"/>
    </xf>
    <xf numFmtId="179" fontId="8" fillId="0" borderId="35" xfId="1" applyNumberFormat="1" applyFont="1" applyBorder="1" applyAlignment="1">
      <alignment horizontal="right" vertical="center" shrinkToFit="1"/>
    </xf>
    <xf numFmtId="179" fontId="5" fillId="0" borderId="63" xfId="1" applyNumberFormat="1" applyFont="1" applyBorder="1" applyAlignment="1">
      <alignment horizontal="right" vertical="center" shrinkToFit="1"/>
    </xf>
    <xf numFmtId="179" fontId="5" fillId="0" borderId="46" xfId="1" applyNumberFormat="1" applyFont="1" applyBorder="1" applyAlignment="1">
      <alignment horizontal="right" vertical="center" shrinkToFit="1"/>
    </xf>
    <xf numFmtId="179" fontId="5" fillId="0" borderId="65" xfId="1" applyNumberFormat="1" applyFont="1" applyBorder="1" applyAlignment="1">
      <alignment horizontal="right" vertical="center" shrinkToFit="1"/>
    </xf>
    <xf numFmtId="179" fontId="5" fillId="0" borderId="42" xfId="1" applyNumberFormat="1" applyFont="1" applyBorder="1" applyAlignment="1">
      <alignment horizontal="right" vertical="center" shrinkToFit="1"/>
    </xf>
    <xf numFmtId="179" fontId="8" fillId="0" borderId="59" xfId="1" applyNumberFormat="1" applyFont="1" applyBorder="1" applyAlignment="1">
      <alignment vertical="center" shrinkToFit="1"/>
    </xf>
    <xf numFmtId="179" fontId="8" fillId="0" borderId="15" xfId="1" applyNumberFormat="1" applyFont="1" applyBorder="1" applyAlignment="1">
      <alignment vertical="center" shrinkToFit="1"/>
    </xf>
    <xf numFmtId="179" fontId="8" fillId="0" borderId="59" xfId="1" applyNumberFormat="1" applyFont="1" applyBorder="1" applyAlignment="1">
      <alignment horizontal="right" vertical="center" shrinkToFit="1"/>
    </xf>
    <xf numFmtId="179" fontId="8" fillId="0" borderId="15" xfId="1" applyNumberFormat="1" applyFont="1" applyBorder="1" applyAlignment="1">
      <alignment horizontal="right" vertical="center" shrinkToFit="1"/>
    </xf>
    <xf numFmtId="179" fontId="8" fillId="0" borderId="49" xfId="1" applyNumberFormat="1" applyFont="1" applyBorder="1" applyAlignment="1">
      <alignment horizontal="right" vertical="center" shrinkToFit="1"/>
    </xf>
    <xf numFmtId="0" fontId="5" fillId="0" borderId="43" xfId="1" applyFont="1" applyBorder="1" applyAlignment="1">
      <alignment horizontal="distributed" vertical="center" justifyLastLine="1"/>
    </xf>
    <xf numFmtId="0" fontId="5" fillId="0" borderId="44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47" xfId="1" applyFont="1" applyBorder="1" applyAlignment="1">
      <alignment horizontal="distributed" vertical="center" justifyLastLine="1"/>
    </xf>
    <xf numFmtId="0" fontId="5" fillId="0" borderId="48" xfId="1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 justifyLastLine="1" shrinkToFit="1"/>
    </xf>
    <xf numFmtId="0" fontId="5" fillId="0" borderId="45" xfId="1" applyFont="1" applyBorder="1" applyAlignment="1">
      <alignment horizontal="distributed" vertical="center" justifyLastLine="1" shrinkToFit="1"/>
    </xf>
    <xf numFmtId="0" fontId="5" fillId="0" borderId="47" xfId="1" applyFont="1" applyBorder="1" applyAlignment="1">
      <alignment horizontal="distributed" vertical="center" justifyLastLine="1" shrinkToFit="1"/>
    </xf>
    <xf numFmtId="0" fontId="5" fillId="0" borderId="48" xfId="1" applyFont="1" applyBorder="1" applyAlignment="1">
      <alignment horizontal="distributed" vertical="center" justifyLastLine="1" shrinkToFit="1"/>
    </xf>
    <xf numFmtId="0" fontId="24" fillId="0" borderId="0" xfId="1" applyFont="1" applyAlignment="1">
      <alignment vertical="center" textRotation="255" shrinkToFit="1"/>
    </xf>
    <xf numFmtId="0" fontId="2" fillId="0" borderId="0" xfId="1" applyAlignment="1">
      <alignment vertical="center" textRotation="255" shrinkToFit="1"/>
    </xf>
    <xf numFmtId="186" fontId="2" fillId="0" borderId="0" xfId="1" applyNumberFormat="1" applyAlignment="1">
      <alignment vertical="center" shrinkToFit="1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vertical="center" shrinkToFit="1"/>
    </xf>
    <xf numFmtId="0" fontId="5" fillId="0" borderId="4" xfId="1" applyFont="1" applyBorder="1" applyAlignment="1">
      <alignment horizontal="distributed" vertical="center" wrapText="1" justifyLastLine="1" shrinkToFit="1"/>
    </xf>
    <xf numFmtId="0" fontId="5" fillId="0" borderId="43" xfId="1" applyFont="1" applyBorder="1" applyAlignment="1">
      <alignment horizontal="distributed" justifyLastLine="1" shrinkToFit="1"/>
    </xf>
    <xf numFmtId="0" fontId="2" fillId="0" borderId="44" xfId="1" applyBorder="1">
      <alignment vertical="center"/>
    </xf>
    <xf numFmtId="0" fontId="2" fillId="0" borderId="14" xfId="1" applyBorder="1">
      <alignment vertical="center"/>
    </xf>
    <xf numFmtId="179" fontId="5" fillId="0" borderId="4" xfId="1" applyNumberFormat="1" applyFont="1" applyBorder="1" applyAlignment="1">
      <alignment horizontal="distributed" vertical="center" justifyLastLine="1" shrinkToFit="1"/>
    </xf>
    <xf numFmtId="179" fontId="5" fillId="0" borderId="3" xfId="1" applyNumberFormat="1" applyFont="1" applyBorder="1" applyAlignment="1">
      <alignment horizontal="distributed" vertical="center" justifyLastLine="1" shrinkToFit="1"/>
    </xf>
    <xf numFmtId="0" fontId="5" fillId="0" borderId="0" xfId="1" applyFont="1" applyAlignment="1">
      <alignment vertical="center" textRotation="255" shrinkToFit="1"/>
    </xf>
    <xf numFmtId="0" fontId="5" fillId="0" borderId="0" xfId="1" applyFont="1" applyAlignment="1">
      <alignment vertical="center" shrinkToFit="1"/>
    </xf>
    <xf numFmtId="0" fontId="5" fillId="0" borderId="4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1" xfId="1" applyFont="1" applyBorder="1" applyAlignment="1">
      <alignment horizontal="distributed" vertical="center" justifyLastLine="1"/>
    </xf>
    <xf numFmtId="0" fontId="7" fillId="0" borderId="1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wrapText="1" justifyLastLine="1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wrapText="1" justifyLastLine="1"/>
    </xf>
    <xf numFmtId="0" fontId="8" fillId="0" borderId="43" xfId="8" applyFont="1" applyBorder="1" applyAlignment="1">
      <alignment horizontal="center" vertical="center"/>
    </xf>
    <xf numFmtId="0" fontId="8" fillId="0" borderId="14" xfId="8" applyFont="1" applyBorder="1" applyAlignment="1">
      <alignment horizontal="center" vertical="center"/>
    </xf>
    <xf numFmtId="0" fontId="24" fillId="0" borderId="43" xfId="8" applyFont="1" applyBorder="1" applyAlignment="1">
      <alignment horizontal="center" vertical="center"/>
    </xf>
    <xf numFmtId="0" fontId="24" fillId="0" borderId="49" xfId="8" applyFont="1" applyBorder="1" applyAlignment="1">
      <alignment horizontal="center" vertical="center"/>
    </xf>
    <xf numFmtId="0" fontId="24" fillId="0" borderId="13" xfId="8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justifyLastLine="1"/>
    </xf>
    <xf numFmtId="0" fontId="8" fillId="0" borderId="4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9" fontId="5" fillId="0" borderId="50" xfId="5" applyNumberFormat="1" applyFont="1" applyBorder="1" applyAlignment="1">
      <alignment horizontal="center" vertical="center" justifyLastLine="1"/>
    </xf>
    <xf numFmtId="49" fontId="5" fillId="0" borderId="13" xfId="5" applyNumberFormat="1" applyFont="1" applyBorder="1" applyAlignment="1">
      <alignment horizontal="center" vertical="center" justifyLastLine="1"/>
    </xf>
    <xf numFmtId="0" fontId="5" fillId="0" borderId="43" xfId="5" applyFont="1" applyBorder="1" applyAlignment="1">
      <alignment horizontal="center" vertical="center" justifyLastLine="1" shrinkToFit="1"/>
    </xf>
    <xf numFmtId="0" fontId="5" fillId="0" borderId="14" xfId="5" applyFont="1" applyBorder="1" applyAlignment="1">
      <alignment horizontal="center" vertical="center" justifyLastLine="1" shrinkToFit="1"/>
    </xf>
    <xf numFmtId="182" fontId="5" fillId="0" borderId="14" xfId="5" applyNumberFormat="1" applyFont="1" applyBorder="1" applyAlignment="1">
      <alignment horizontal="distributed" vertical="center" justifyLastLine="1"/>
    </xf>
    <xf numFmtId="182" fontId="5" fillId="0" borderId="45" xfId="5" applyNumberFormat="1" applyFont="1" applyBorder="1" applyAlignment="1">
      <alignment horizontal="distributed" vertical="center" justifyLastLine="1"/>
    </xf>
    <xf numFmtId="180" fontId="5" fillId="0" borderId="44" xfId="5" applyNumberFormat="1" applyFont="1" applyBorder="1" applyAlignment="1">
      <alignment horizontal="center" vertical="center"/>
    </xf>
    <xf numFmtId="180" fontId="5" fillId="0" borderId="49" xfId="5" applyNumberFormat="1" applyFont="1" applyBorder="1" applyAlignment="1">
      <alignment horizontal="center" vertical="center"/>
    </xf>
    <xf numFmtId="180" fontId="5" fillId="0" borderId="13" xfId="5" applyNumberFormat="1" applyFont="1" applyBorder="1" applyAlignment="1">
      <alignment horizontal="center" vertical="center"/>
    </xf>
    <xf numFmtId="180" fontId="5" fillId="0" borderId="43" xfId="5" applyNumberFormat="1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 shrinkToFit="1"/>
    </xf>
    <xf numFmtId="0" fontId="5" fillId="0" borderId="45" xfId="4" applyFont="1" applyBorder="1" applyAlignment="1">
      <alignment horizontal="center" vertical="center" shrinkToFit="1"/>
    </xf>
    <xf numFmtId="180" fontId="5" fillId="0" borderId="50" xfId="5" applyNumberFormat="1" applyFont="1" applyBorder="1" applyAlignment="1">
      <alignment horizontal="distributed" vertical="center" justifyLastLine="1"/>
    </xf>
    <xf numFmtId="0" fontId="5" fillId="0" borderId="13" xfId="4" applyFont="1" applyBorder="1" applyAlignment="1">
      <alignment horizontal="distributed" vertical="center" justifyLastLine="1"/>
    </xf>
    <xf numFmtId="38" fontId="5" fillId="0" borderId="4" xfId="3" applyFont="1" applyBorder="1" applyAlignment="1">
      <alignment horizontal="center" vertical="center"/>
    </xf>
    <xf numFmtId="38" fontId="5" fillId="0" borderId="2" xfId="3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center"/>
    </xf>
    <xf numFmtId="38" fontId="5" fillId="0" borderId="1" xfId="3" applyFont="1" applyBorder="1" applyAlignment="1">
      <alignment horizontal="center" vertical="center"/>
    </xf>
    <xf numFmtId="38" fontId="5" fillId="0" borderId="13" xfId="3" applyFont="1" applyBorder="1" applyAlignment="1">
      <alignment horizontal="center" vertical="center"/>
    </xf>
    <xf numFmtId="38" fontId="5" fillId="0" borderId="50" xfId="3" applyFont="1" applyBorder="1" applyAlignment="1">
      <alignment horizontal="distributed" vertical="center" justifyLastLine="1"/>
    </xf>
    <xf numFmtId="38" fontId="5" fillId="0" borderId="49" xfId="3" applyFont="1" applyBorder="1" applyAlignment="1">
      <alignment horizontal="distributed" vertical="center" justifyLastLine="1"/>
    </xf>
    <xf numFmtId="38" fontId="5" fillId="0" borderId="13" xfId="3" applyFont="1" applyBorder="1" applyAlignment="1">
      <alignment horizontal="distributed" vertical="center" justifyLastLine="1"/>
    </xf>
    <xf numFmtId="38" fontId="5" fillId="0" borderId="4" xfId="3" applyFont="1" applyBorder="1" applyAlignment="1">
      <alignment horizontal="center" vertical="center" shrinkToFit="1"/>
    </xf>
    <xf numFmtId="38" fontId="5" fillId="0" borderId="3" xfId="3" applyFont="1" applyBorder="1" applyAlignment="1">
      <alignment horizontal="center" vertical="center" shrinkToFit="1"/>
    </xf>
    <xf numFmtId="38" fontId="20" fillId="0" borderId="4" xfId="3" applyFont="1" applyBorder="1" applyAlignment="1">
      <alignment horizontal="center" vertical="center" wrapText="1"/>
    </xf>
    <xf numFmtId="38" fontId="20" fillId="0" borderId="3" xfId="3" applyFont="1" applyBorder="1" applyAlignment="1">
      <alignment horizontal="center" vertical="center" wrapText="1"/>
    </xf>
    <xf numFmtId="38" fontId="3" fillId="0" borderId="4" xfId="3" applyFont="1" applyBorder="1" applyAlignment="1">
      <alignment horizontal="center" vertical="center" wrapText="1"/>
    </xf>
    <xf numFmtId="38" fontId="3" fillId="0" borderId="3" xfId="3" applyFont="1" applyBorder="1" applyAlignment="1">
      <alignment horizontal="center" vertical="center" wrapText="1"/>
    </xf>
    <xf numFmtId="0" fontId="8" fillId="0" borderId="43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5" fillId="0" borderId="1" xfId="4" applyFont="1" applyBorder="1" applyAlignment="1">
      <alignment horizontal="distributed" vertical="center" justifyLastLine="1"/>
    </xf>
    <xf numFmtId="0" fontId="5" fillId="0" borderId="1" xfId="4" quotePrefix="1" applyFont="1" applyBorder="1" applyAlignment="1">
      <alignment horizontal="distributed" vertical="center" justifyLastLine="1"/>
    </xf>
    <xf numFmtId="0" fontId="5" fillId="0" borderId="1" xfId="4" applyFont="1" applyBorder="1" applyAlignment="1">
      <alignment horizontal="center" vertical="center" justifyLastLine="1"/>
    </xf>
    <xf numFmtId="49" fontId="7" fillId="0" borderId="1" xfId="5" applyNumberFormat="1" applyFont="1" applyBorder="1" applyAlignment="1">
      <alignment horizontal="center" vertical="center" shrinkToFit="1"/>
    </xf>
    <xf numFmtId="49" fontId="7" fillId="0" borderId="4" xfId="5" applyNumberFormat="1" applyFont="1" applyBorder="1" applyAlignment="1">
      <alignment horizontal="center" vertical="center" shrinkToFit="1"/>
    </xf>
    <xf numFmtId="0" fontId="5" fillId="0" borderId="50" xfId="4" applyFont="1" applyBorder="1" applyAlignment="1">
      <alignment horizontal="distributed" vertical="center" justifyLastLine="1"/>
    </xf>
    <xf numFmtId="0" fontId="5" fillId="0" borderId="49" xfId="4" applyFont="1" applyBorder="1" applyAlignment="1">
      <alignment horizontal="distributed" vertical="center" justifyLastLine="1"/>
    </xf>
    <xf numFmtId="49" fontId="7" fillId="0" borderId="1" xfId="5" applyNumberFormat="1" applyFont="1" applyBorder="1" applyAlignment="1">
      <alignment horizontal="distributed" vertical="center" justifyLastLine="1"/>
    </xf>
    <xf numFmtId="49" fontId="7" fillId="0" borderId="43" xfId="5" applyNumberFormat="1" applyFont="1" applyBorder="1" applyAlignment="1">
      <alignment horizontal="distributed" vertical="center" justifyLastLine="1"/>
    </xf>
    <xf numFmtId="49" fontId="7" fillId="0" borderId="44" xfId="5" applyNumberFormat="1" applyFont="1" applyBorder="1" applyAlignment="1">
      <alignment horizontal="distributed" vertical="center" justifyLastLine="1"/>
    </xf>
    <xf numFmtId="49" fontId="7" fillId="0" borderId="14" xfId="5" applyNumberFormat="1" applyFont="1" applyBorder="1" applyAlignment="1">
      <alignment horizontal="distributed" vertical="center" justifyLastLine="1"/>
    </xf>
    <xf numFmtId="49" fontId="7" fillId="0" borderId="1" xfId="5" applyNumberFormat="1" applyFont="1" applyBorder="1" applyAlignment="1">
      <alignment horizontal="center" vertical="center"/>
    </xf>
    <xf numFmtId="0" fontId="5" fillId="0" borderId="43" xfId="9" applyFont="1" applyBorder="1" applyAlignment="1">
      <alignment horizontal="distributed" vertical="center" justifyLastLine="1"/>
    </xf>
    <xf numFmtId="0" fontId="5" fillId="0" borderId="44" xfId="9" applyFont="1" applyBorder="1" applyAlignment="1">
      <alignment horizontal="distributed" vertical="center" justifyLastLine="1"/>
    </xf>
    <xf numFmtId="0" fontId="5" fillId="0" borderId="14" xfId="9" applyFont="1" applyBorder="1" applyAlignment="1">
      <alignment horizontal="distributed" vertical="center" justifyLastLine="1"/>
    </xf>
    <xf numFmtId="38" fontId="5" fillId="0" borderId="4" xfId="10" applyFont="1" applyBorder="1" applyAlignment="1">
      <alignment horizontal="distributed" vertical="center" justifyLastLine="1"/>
    </xf>
    <xf numFmtId="38" fontId="5" fillId="0" borderId="3" xfId="10" applyFont="1" applyBorder="1" applyAlignment="1">
      <alignment horizontal="distributed" vertical="center" justifyLastLine="1"/>
    </xf>
    <xf numFmtId="0" fontId="43" fillId="0" borderId="1" xfId="11" applyFont="1" applyFill="1" applyBorder="1" applyAlignment="1">
      <alignment horizontal="center" vertical="center"/>
    </xf>
  </cellXfs>
  <cellStyles count="14">
    <cellStyle name="ハイパーリンク" xfId="11" builtinId="8"/>
    <cellStyle name="ハイパーリンク 2" xfId="13" xr:uid="{F12293F4-1D74-48FC-9AF4-A28336F3EDB1}"/>
    <cellStyle name="桁区切り" xfId="6" builtinId="6"/>
    <cellStyle name="桁区切り 2" xfId="3" xr:uid="{00000000-0005-0000-0000-000001000000}"/>
    <cellStyle name="桁区切り 3" xfId="10" xr:uid="{5B436F67-7385-437F-A37C-C3D69C53F8DA}"/>
    <cellStyle name="標準" xfId="0" builtinId="0"/>
    <cellStyle name="標準 2" xfId="1" xr:uid="{00000000-0005-0000-0000-000003000000}"/>
    <cellStyle name="標準 3" xfId="7" xr:uid="{31932075-615C-4DBC-AC6A-651C2EEA2763}"/>
    <cellStyle name="標準 4" xfId="4" xr:uid="{0227772D-8D74-4AE5-A560-059FEA0E829E}"/>
    <cellStyle name="標準 5" xfId="9" xr:uid="{752D0101-6494-40A3-A863-E831E5531FED}"/>
    <cellStyle name="標準 6" xfId="12" xr:uid="{452DBC4F-40D8-4628-9AD8-D3C68EABB772}"/>
    <cellStyle name="標準_JB16" xfId="2" xr:uid="{00000000-0005-0000-0000-000004000000}"/>
    <cellStyle name="標準_JB16 2" xfId="5" xr:uid="{0628302D-3EFE-4DA2-9ABE-D6F06325B150}"/>
    <cellStyle name="標準_統計の人口労働の１" xfId="8" xr:uid="{5240204C-BC07-46D4-9073-3AA9E81105CF}"/>
  </cellStyles>
  <dxfs count="0"/>
  <tableStyles count="0" defaultTableStyle="TableStyleMedium2" defaultPivotStyle="PivotStyleLight16"/>
  <colors>
    <mruColors>
      <color rgb="FF0066CC"/>
      <color rgb="FF0099FF"/>
      <color rgb="FFFF99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441163845425"/>
          <c:y val="7.1923062401966012E-2"/>
          <c:w val="0.8717736556205633"/>
          <c:h val="0.7052128346026984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('B-1-1'!$B$6,'B-1-1'!$B$11,'B-1-1'!$B$16,'B-1-1'!$B$21,'B-1-1'!$B$26,'B-1-1'!$B$31,'B-1-1'!$B$36,'B-1-1'!$B$41,'B-1-1'!$B$46,'B-1-1'!$B$51,'B-1-1'!$B$56,'B-1-1'!$B$61)</c:f>
              <c:strCache>
                <c:ptCount val="12"/>
                <c:pt idx="0">
                  <c:v>大正 9年</c:v>
                </c:pt>
                <c:pt idx="1">
                  <c:v>大正14年</c:v>
                </c:pt>
                <c:pt idx="2">
                  <c:v>昭和 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</c:strCache>
            </c:strRef>
          </c:cat>
          <c:val>
            <c:numRef>
              <c:f>('B-1-1'!$D$6,'B-1-1'!$D$11,'B-1-1'!$D$16,'B-1-1'!$D$21,'B-1-1'!$D$26,'B-1-1'!$D$31,'B-1-1'!$D$36,'B-1-1'!$D$41,'B-1-1'!$D$46,'B-1-1'!$D$51,'B-1-1'!$D$56,'B-1-1'!$D$61)</c:f>
              <c:numCache>
                <c:formatCode>#,##0_);[Red]\(#,##0\)</c:formatCode>
                <c:ptCount val="12"/>
                <c:pt idx="0">
                  <c:v>27726</c:v>
                </c:pt>
                <c:pt idx="1">
                  <c:v>27784</c:v>
                </c:pt>
                <c:pt idx="2">
                  <c:v>29099</c:v>
                </c:pt>
                <c:pt idx="3">
                  <c:v>30499</c:v>
                </c:pt>
                <c:pt idx="4">
                  <c:v>29420</c:v>
                </c:pt>
                <c:pt idx="5">
                  <c:v>35444</c:v>
                </c:pt>
                <c:pt idx="6">
                  <c:v>35822</c:v>
                </c:pt>
                <c:pt idx="7">
                  <c:v>34381</c:v>
                </c:pt>
                <c:pt idx="8">
                  <c:v>33413</c:v>
                </c:pt>
                <c:pt idx="9">
                  <c:v>33101</c:v>
                </c:pt>
                <c:pt idx="10">
                  <c:v>32642</c:v>
                </c:pt>
                <c:pt idx="11">
                  <c:v>34546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E-4987-8D63-27988B5C22E8}"/>
            </c:ext>
          </c:extLst>
        </c:ser>
        <c:ser>
          <c:idx val="1"/>
          <c:order val="1"/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('B-1-1'!$B$6,'B-1-1'!$B$11,'B-1-1'!$B$16,'B-1-1'!$B$21,'B-1-1'!$B$26,'B-1-1'!$B$31,'B-1-1'!$B$36,'B-1-1'!$B$41,'B-1-1'!$B$46,'B-1-1'!$B$51,'B-1-1'!$B$56,'B-1-1'!$B$61)</c:f>
              <c:strCache>
                <c:ptCount val="12"/>
                <c:pt idx="0">
                  <c:v>大正 9年</c:v>
                </c:pt>
                <c:pt idx="1">
                  <c:v>大正14年</c:v>
                </c:pt>
                <c:pt idx="2">
                  <c:v>昭和 5年</c:v>
                </c:pt>
                <c:pt idx="3">
                  <c:v>昭和10年</c:v>
                </c:pt>
                <c:pt idx="4">
                  <c:v>昭和15年</c:v>
                </c:pt>
                <c:pt idx="5">
                  <c:v>昭和22年</c:v>
                </c:pt>
                <c:pt idx="6">
                  <c:v>昭和25年</c:v>
                </c:pt>
                <c:pt idx="7">
                  <c:v>昭和30年</c:v>
                </c:pt>
                <c:pt idx="8">
                  <c:v>昭和35年</c:v>
                </c:pt>
                <c:pt idx="9">
                  <c:v>昭和40年</c:v>
                </c:pt>
                <c:pt idx="10">
                  <c:v>昭和45年</c:v>
                </c:pt>
                <c:pt idx="11">
                  <c:v>昭和50年</c:v>
                </c:pt>
              </c:strCache>
            </c:strRef>
          </c:cat>
          <c:val>
            <c:numRef>
              <c:f>('B-1-1'!$E$6,'B-1-1'!$E$11,'B-1-1'!$E$16,'B-1-1'!$E$21,'B-1-1'!$E$26,'B-1-1'!$E$31,'B-1-1'!$E$36,'B-1-1'!$E$41,'B-1-1'!$E$46,'B-1-1'!$E$51,'B-1-1'!$E$56,'B-1-1'!$E$61)</c:f>
              <c:numCache>
                <c:formatCode>#,##0_);[Red]\(#,##0\)</c:formatCode>
                <c:ptCount val="12"/>
                <c:pt idx="0">
                  <c:v>31294</c:v>
                </c:pt>
                <c:pt idx="1">
                  <c:v>30319</c:v>
                </c:pt>
                <c:pt idx="2">
                  <c:v>31171</c:v>
                </c:pt>
                <c:pt idx="3">
                  <c:v>33063</c:v>
                </c:pt>
                <c:pt idx="4">
                  <c:v>32240</c:v>
                </c:pt>
                <c:pt idx="5">
                  <c:v>39627</c:v>
                </c:pt>
                <c:pt idx="6">
                  <c:v>38228</c:v>
                </c:pt>
                <c:pt idx="7">
                  <c:v>37837</c:v>
                </c:pt>
                <c:pt idx="8">
                  <c:v>37373</c:v>
                </c:pt>
                <c:pt idx="9">
                  <c:v>36926</c:v>
                </c:pt>
                <c:pt idx="10">
                  <c:v>36155</c:v>
                </c:pt>
                <c:pt idx="11">
                  <c:v>37628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EE-4987-8D63-27988B5C2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015984"/>
        <c:axId val="451016344"/>
      </c:barChart>
      <c:catAx>
        <c:axId val="45101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016344"/>
        <c:crosses val="autoZero"/>
        <c:auto val="1"/>
        <c:lblAlgn val="ctr"/>
        <c:lblOffset val="100"/>
        <c:noMultiLvlLbl val="0"/>
      </c:catAx>
      <c:valAx>
        <c:axId val="451016344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101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196631864531146E-2"/>
          <c:y val="8.8826441607494394E-2"/>
          <c:w val="0.75508576155586316"/>
          <c:h val="0.7291020928582479"/>
        </c:manualLayout>
      </c:layout>
      <c:barChart>
        <c:barDir val="col"/>
        <c:grouping val="stacked"/>
        <c:varyColors val="0"/>
        <c:ser>
          <c:idx val="0"/>
          <c:order val="0"/>
          <c:tx>
            <c:v>男</c:v>
          </c:tx>
          <c:spPr>
            <a:solidFill>
              <a:schemeClr val="accent1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('B-1-2'!$B$6,'B-1-2'!$B$11,'B-1-2'!$B$16,'B-1-2'!$B$21,'B-1-2'!$B$26,'B-1-2'!$B$31,'B-1-2'!$B$36,'B-1-2'!$B$41,'B-1-2'!$B$46)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 2年</c:v>
                </c:pt>
                <c:pt idx="3">
                  <c:v>平成 7年</c:v>
                </c:pt>
                <c:pt idx="4">
                  <c:v>平成12年</c:v>
                </c:pt>
                <c:pt idx="5">
                  <c:v>平成17年</c:v>
                </c:pt>
                <c:pt idx="6">
                  <c:v>平成22年</c:v>
                </c:pt>
                <c:pt idx="7">
                  <c:v>平成27年</c:v>
                </c:pt>
                <c:pt idx="8">
                  <c:v>令和2年</c:v>
                </c:pt>
              </c:strCache>
            </c:strRef>
          </c:cat>
          <c:val>
            <c:numRef>
              <c:f>('B-1-2'!$D$6,'B-1-2'!$D$11,'B-1-2'!$D$16,'B-1-2'!$D$21,'B-1-2'!$D$26,'B-1-2'!$D$31,'B-1-2'!$D$36,'B-1-2'!$D$41,'B-1-2'!$D$46)</c:f>
              <c:numCache>
                <c:formatCode>#,##0_);[Red]\(#,##0\)</c:formatCode>
                <c:ptCount val="9"/>
                <c:pt idx="0">
                  <c:v>36525</c:v>
                </c:pt>
                <c:pt idx="1">
                  <c:v>38775</c:v>
                </c:pt>
                <c:pt idx="2">
                  <c:v>40152</c:v>
                </c:pt>
                <c:pt idx="3">
                  <c:v>41942</c:v>
                </c:pt>
                <c:pt idx="4">
                  <c:v>43972</c:v>
                </c:pt>
                <c:pt idx="5">
                  <c:v>44349</c:v>
                </c:pt>
                <c:pt idx="6">
                  <c:v>44235</c:v>
                </c:pt>
                <c:pt idx="7">
                  <c:v>43526</c:v>
                </c:pt>
                <c:pt idx="8">
                  <c:v>42719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3-4380-B350-BD25355D5ECD}"/>
            </c:ext>
          </c:extLst>
        </c:ser>
        <c:ser>
          <c:idx val="1"/>
          <c:order val="1"/>
          <c:tx>
            <c:v>女</c:v>
          </c:tx>
          <c:spPr>
            <a:solidFill>
              <a:schemeClr val="accent2">
                <a:lumMod val="60000"/>
                <a:lumOff val="4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('B-1-2'!$B$6,'B-1-2'!$B$11,'B-1-2'!$B$16,'B-1-2'!$B$21,'B-1-2'!$B$26,'B-1-2'!$B$31,'B-1-2'!$B$36,'B-1-2'!$B$41,'B-1-2'!$B$46)</c:f>
              <c:strCache>
                <c:ptCount val="9"/>
                <c:pt idx="0">
                  <c:v>昭和55年</c:v>
                </c:pt>
                <c:pt idx="1">
                  <c:v>昭和60年</c:v>
                </c:pt>
                <c:pt idx="2">
                  <c:v>平成 2年</c:v>
                </c:pt>
                <c:pt idx="3">
                  <c:v>平成 7年</c:v>
                </c:pt>
                <c:pt idx="4">
                  <c:v>平成12年</c:v>
                </c:pt>
                <c:pt idx="5">
                  <c:v>平成17年</c:v>
                </c:pt>
                <c:pt idx="6">
                  <c:v>平成22年</c:v>
                </c:pt>
                <c:pt idx="7">
                  <c:v>平成27年</c:v>
                </c:pt>
                <c:pt idx="8">
                  <c:v>令和2年</c:v>
                </c:pt>
              </c:strCache>
            </c:strRef>
          </c:cat>
          <c:val>
            <c:numRef>
              <c:f>('B-1-2'!$E$6,'B-1-2'!$E$11,'B-1-2'!$E$16,'B-1-2'!$E$21,'B-1-2'!$E$26,'B-1-2'!$E$31,'B-1-2'!$E$36,'B-1-2'!$E$41,'B-1-2'!$E$46)</c:f>
              <c:numCache>
                <c:formatCode>#,##0_);[Red]\(#,##0\)</c:formatCode>
                <c:ptCount val="9"/>
                <c:pt idx="0">
                  <c:v>39458</c:v>
                </c:pt>
                <c:pt idx="1">
                  <c:v>41932</c:v>
                </c:pt>
                <c:pt idx="2">
                  <c:v>43220</c:v>
                </c:pt>
                <c:pt idx="3">
                  <c:v>44928</c:v>
                </c:pt>
                <c:pt idx="4">
                  <c:v>47201</c:v>
                </c:pt>
                <c:pt idx="5">
                  <c:v>47969</c:v>
                </c:pt>
                <c:pt idx="6">
                  <c:v>47665</c:v>
                </c:pt>
                <c:pt idx="7">
                  <c:v>46754</c:v>
                </c:pt>
                <c:pt idx="8">
                  <c:v>45762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3-4380-B350-BD25355D5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135592"/>
        <c:axId val="746137032"/>
      </c:barChart>
      <c:catAx>
        <c:axId val="74613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6137032"/>
        <c:crosses val="autoZero"/>
        <c:auto val="1"/>
        <c:lblAlgn val="ctr"/>
        <c:lblOffset val="100"/>
        <c:noMultiLvlLbl val="0"/>
      </c:catAx>
      <c:valAx>
        <c:axId val="746137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crossAx val="746135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07398915302745"/>
          <c:y val="0.64302563275778679"/>
          <c:w val="9.5415621995233124E-2"/>
          <c:h val="0.18477208477061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457358323167352"/>
          <c:y val="2.2477453506237016E-2"/>
          <c:w val="0.73352279028501732"/>
          <c:h val="0.81606217616580312"/>
        </c:manualLayout>
      </c:layout>
      <c:bar3DChart>
        <c:barDir val="col"/>
        <c:grouping val="stacked"/>
        <c:varyColors val="0"/>
        <c:ser>
          <c:idx val="0"/>
          <c:order val="0"/>
          <c:tx>
            <c:v>男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1"/>
              <c:pt idx="0">
                <c:v>大正 9年</c:v>
              </c:pt>
              <c:pt idx="1">
                <c:v>大正14年</c:v>
              </c:pt>
              <c:pt idx="2">
                <c:v>昭和 5年</c:v>
              </c:pt>
              <c:pt idx="3">
                <c:v>昭和10年</c:v>
              </c:pt>
              <c:pt idx="4">
                <c:v>昭和15年</c:v>
              </c:pt>
              <c:pt idx="5">
                <c:v>昭和22年</c:v>
              </c:pt>
              <c:pt idx="6">
                <c:v>昭和25年</c:v>
              </c:pt>
              <c:pt idx="7">
                <c:v>昭和30年</c:v>
              </c:pt>
              <c:pt idx="8">
                <c:v>昭和35年</c:v>
              </c:pt>
              <c:pt idx="9">
                <c:v>昭和40年</c:v>
              </c:pt>
              <c:pt idx="10">
                <c:v>昭和45年</c:v>
              </c:pt>
              <c:pt idx="11">
                <c:v>昭和50年</c:v>
              </c:pt>
              <c:pt idx="12">
                <c:v>昭和55年</c:v>
              </c:pt>
              <c:pt idx="13">
                <c:v>昭和60年</c:v>
              </c:pt>
              <c:pt idx="14">
                <c:v>平成 2年</c:v>
              </c:pt>
              <c:pt idx="15">
                <c:v>平成 7年</c:v>
              </c:pt>
              <c:pt idx="16">
                <c:v>平成12年</c:v>
              </c:pt>
              <c:pt idx="17">
                <c:v>平成17年</c:v>
              </c:pt>
              <c:pt idx="18">
                <c:v>平成22年</c:v>
              </c:pt>
              <c:pt idx="19">
                <c:v>平成27年</c:v>
              </c:pt>
              <c:pt idx="20">
                <c:v>令和2年</c:v>
              </c:pt>
            </c:strLit>
          </c:cat>
          <c:val>
            <c:numLit>
              <c:formatCode>General</c:formatCode>
              <c:ptCount val="21"/>
              <c:pt idx="0">
                <c:v>27726</c:v>
              </c:pt>
              <c:pt idx="1">
                <c:v>27784</c:v>
              </c:pt>
              <c:pt idx="2">
                <c:v>29099</c:v>
              </c:pt>
              <c:pt idx="3">
                <c:v>30499</c:v>
              </c:pt>
              <c:pt idx="4">
                <c:v>29420</c:v>
              </c:pt>
              <c:pt idx="5">
                <c:v>35444</c:v>
              </c:pt>
              <c:pt idx="6">
                <c:v>35822</c:v>
              </c:pt>
              <c:pt idx="7">
                <c:v>34381</c:v>
              </c:pt>
              <c:pt idx="8">
                <c:v>33413</c:v>
              </c:pt>
              <c:pt idx="9">
                <c:v>33101</c:v>
              </c:pt>
              <c:pt idx="10">
                <c:v>32642</c:v>
              </c:pt>
              <c:pt idx="11">
                <c:v>34546</c:v>
              </c:pt>
              <c:pt idx="12">
                <c:v>36525</c:v>
              </c:pt>
              <c:pt idx="13">
                <c:v>38775</c:v>
              </c:pt>
              <c:pt idx="14">
                <c:v>40152</c:v>
              </c:pt>
              <c:pt idx="15">
                <c:v>41942</c:v>
              </c:pt>
              <c:pt idx="16">
                <c:v>43972</c:v>
              </c:pt>
              <c:pt idx="17">
                <c:v>44349</c:v>
              </c:pt>
              <c:pt idx="18">
                <c:v>44235</c:v>
              </c:pt>
              <c:pt idx="19">
                <c:v>43526</c:v>
              </c:pt>
              <c:pt idx="20">
                <c:v>42719</c:v>
              </c:pt>
            </c:numLit>
          </c:val>
          <c:extLst>
            <c:ext xmlns:c16="http://schemas.microsoft.com/office/drawing/2014/chart" uri="{C3380CC4-5D6E-409C-BE32-E72D297353CC}">
              <c16:uniqueId val="{00000000-99DE-41DA-8025-741432F51B6E}"/>
            </c:ext>
          </c:extLst>
        </c:ser>
        <c:ser>
          <c:idx val="1"/>
          <c:order val="1"/>
          <c:tx>
            <c:v>女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1"/>
              <c:pt idx="0">
                <c:v>大正 9年</c:v>
              </c:pt>
              <c:pt idx="1">
                <c:v>大正14年</c:v>
              </c:pt>
              <c:pt idx="2">
                <c:v>昭和 5年</c:v>
              </c:pt>
              <c:pt idx="3">
                <c:v>昭和10年</c:v>
              </c:pt>
              <c:pt idx="4">
                <c:v>昭和15年</c:v>
              </c:pt>
              <c:pt idx="5">
                <c:v>昭和22年</c:v>
              </c:pt>
              <c:pt idx="6">
                <c:v>昭和25年</c:v>
              </c:pt>
              <c:pt idx="7">
                <c:v>昭和30年</c:v>
              </c:pt>
              <c:pt idx="8">
                <c:v>昭和35年</c:v>
              </c:pt>
              <c:pt idx="9">
                <c:v>昭和40年</c:v>
              </c:pt>
              <c:pt idx="10">
                <c:v>昭和45年</c:v>
              </c:pt>
              <c:pt idx="11">
                <c:v>昭和50年</c:v>
              </c:pt>
              <c:pt idx="12">
                <c:v>昭和55年</c:v>
              </c:pt>
              <c:pt idx="13">
                <c:v>昭和60年</c:v>
              </c:pt>
              <c:pt idx="14">
                <c:v>平成 2年</c:v>
              </c:pt>
              <c:pt idx="15">
                <c:v>平成 7年</c:v>
              </c:pt>
              <c:pt idx="16">
                <c:v>平成12年</c:v>
              </c:pt>
              <c:pt idx="17">
                <c:v>平成17年</c:v>
              </c:pt>
              <c:pt idx="18">
                <c:v>平成22年</c:v>
              </c:pt>
              <c:pt idx="19">
                <c:v>平成27年</c:v>
              </c:pt>
              <c:pt idx="20">
                <c:v>令和2年</c:v>
              </c:pt>
            </c:strLit>
          </c:cat>
          <c:val>
            <c:numLit>
              <c:formatCode>General</c:formatCode>
              <c:ptCount val="21"/>
              <c:pt idx="0">
                <c:v>31294</c:v>
              </c:pt>
              <c:pt idx="1">
                <c:v>30319</c:v>
              </c:pt>
              <c:pt idx="2">
                <c:v>31171</c:v>
              </c:pt>
              <c:pt idx="3">
                <c:v>33063</c:v>
              </c:pt>
              <c:pt idx="4">
                <c:v>32240</c:v>
              </c:pt>
              <c:pt idx="5">
                <c:v>39627</c:v>
              </c:pt>
              <c:pt idx="6">
                <c:v>38228</c:v>
              </c:pt>
              <c:pt idx="7">
                <c:v>37837</c:v>
              </c:pt>
              <c:pt idx="8">
                <c:v>37373</c:v>
              </c:pt>
              <c:pt idx="9">
                <c:v>36926</c:v>
              </c:pt>
              <c:pt idx="10">
                <c:v>36155</c:v>
              </c:pt>
              <c:pt idx="11">
                <c:v>37628</c:v>
              </c:pt>
              <c:pt idx="12">
                <c:v>39458</c:v>
              </c:pt>
              <c:pt idx="13">
                <c:v>41932</c:v>
              </c:pt>
              <c:pt idx="14">
                <c:v>43220</c:v>
              </c:pt>
              <c:pt idx="15">
                <c:v>44928</c:v>
              </c:pt>
              <c:pt idx="16">
                <c:v>47201</c:v>
              </c:pt>
              <c:pt idx="17">
                <c:v>47969</c:v>
              </c:pt>
              <c:pt idx="18">
                <c:v>47665</c:v>
              </c:pt>
              <c:pt idx="19">
                <c:v>46754</c:v>
              </c:pt>
              <c:pt idx="20">
                <c:v>45762</c:v>
              </c:pt>
            </c:numLit>
          </c:val>
          <c:extLst>
            <c:ext xmlns:c16="http://schemas.microsoft.com/office/drawing/2014/chart" uri="{C3380CC4-5D6E-409C-BE32-E72D297353CC}">
              <c16:uniqueId val="{00000001-99DE-41DA-8025-741432F5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64999152"/>
        <c:axId val="1"/>
        <c:axId val="0"/>
      </c:bar3DChart>
      <c:catAx>
        <c:axId val="464999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46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999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176012781011071"/>
          <c:y val="3.3976616559293724E-2"/>
          <c:w val="7.1137281752824383E-2"/>
          <c:h val="0.27069148174659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64683293898608"/>
          <c:y val="0.10416317772426323"/>
          <c:w val="0.85219685039370074"/>
          <c:h val="0.646680213465063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グラフ用!$D$1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グラフ用!$C$2:$C$22</c:f>
              <c:numCache>
                <c:formatCode>General</c:formatCode>
                <c:ptCount val="21"/>
                <c:pt idx="0">
                  <c:v>9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22</c:v>
                </c:pt>
                <c:pt idx="19">
                  <c:v>27</c:v>
                </c:pt>
                <c:pt idx="20">
                  <c:v>2</c:v>
                </c:pt>
              </c:numCache>
            </c:numRef>
          </c:cat>
          <c:val>
            <c:numRef>
              <c:f>グラフ用!$D$2:$D$22</c:f>
              <c:numCache>
                <c:formatCode>General</c:formatCode>
                <c:ptCount val="21"/>
                <c:pt idx="0">
                  <c:v>27726</c:v>
                </c:pt>
                <c:pt idx="1">
                  <c:v>27784</c:v>
                </c:pt>
                <c:pt idx="2">
                  <c:v>29099</c:v>
                </c:pt>
                <c:pt idx="3">
                  <c:v>30499</c:v>
                </c:pt>
                <c:pt idx="4">
                  <c:v>29420</c:v>
                </c:pt>
                <c:pt idx="5">
                  <c:v>35444</c:v>
                </c:pt>
                <c:pt idx="6">
                  <c:v>35822</c:v>
                </c:pt>
                <c:pt idx="7">
                  <c:v>34381</c:v>
                </c:pt>
                <c:pt idx="8">
                  <c:v>33413</c:v>
                </c:pt>
                <c:pt idx="9">
                  <c:v>33101</c:v>
                </c:pt>
                <c:pt idx="10">
                  <c:v>32642</c:v>
                </c:pt>
                <c:pt idx="11">
                  <c:v>34546</c:v>
                </c:pt>
                <c:pt idx="12">
                  <c:v>36525</c:v>
                </c:pt>
                <c:pt idx="13">
                  <c:v>38775</c:v>
                </c:pt>
                <c:pt idx="14">
                  <c:v>40152</c:v>
                </c:pt>
                <c:pt idx="15">
                  <c:v>41942</c:v>
                </c:pt>
                <c:pt idx="16">
                  <c:v>43972</c:v>
                </c:pt>
                <c:pt idx="17">
                  <c:v>44349</c:v>
                </c:pt>
                <c:pt idx="18">
                  <c:v>44235</c:v>
                </c:pt>
                <c:pt idx="19">
                  <c:v>43526</c:v>
                </c:pt>
                <c:pt idx="20">
                  <c:v>42719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0C-4A3B-9471-0EA107CC28F3}"/>
            </c:ext>
          </c:extLst>
        </c:ser>
        <c:ser>
          <c:idx val="1"/>
          <c:order val="1"/>
          <c:tx>
            <c:strRef>
              <c:f>グラフ用!$E$1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2700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グラフ用!$C$2:$C$22</c:f>
              <c:numCache>
                <c:formatCode>General</c:formatCode>
                <c:ptCount val="21"/>
                <c:pt idx="0">
                  <c:v>9</c:v>
                </c:pt>
                <c:pt idx="1">
                  <c:v>14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22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2</c:v>
                </c:pt>
                <c:pt idx="15">
                  <c:v>7</c:v>
                </c:pt>
                <c:pt idx="16">
                  <c:v>12</c:v>
                </c:pt>
                <c:pt idx="17">
                  <c:v>17</c:v>
                </c:pt>
                <c:pt idx="18">
                  <c:v>22</c:v>
                </c:pt>
                <c:pt idx="19">
                  <c:v>27</c:v>
                </c:pt>
                <c:pt idx="20">
                  <c:v>2</c:v>
                </c:pt>
              </c:numCache>
            </c:numRef>
          </c:cat>
          <c:val>
            <c:numRef>
              <c:f>グラフ用!$E$2:$E$22</c:f>
              <c:numCache>
                <c:formatCode>General</c:formatCode>
                <c:ptCount val="21"/>
                <c:pt idx="0">
                  <c:v>31294</c:v>
                </c:pt>
                <c:pt idx="1">
                  <c:v>30319</c:v>
                </c:pt>
                <c:pt idx="2">
                  <c:v>31171</c:v>
                </c:pt>
                <c:pt idx="3">
                  <c:v>33063</c:v>
                </c:pt>
                <c:pt idx="4">
                  <c:v>32240</c:v>
                </c:pt>
                <c:pt idx="5">
                  <c:v>39627</c:v>
                </c:pt>
                <c:pt idx="6">
                  <c:v>38228</c:v>
                </c:pt>
                <c:pt idx="7">
                  <c:v>37837</c:v>
                </c:pt>
                <c:pt idx="8">
                  <c:v>37373</c:v>
                </c:pt>
                <c:pt idx="9">
                  <c:v>36926</c:v>
                </c:pt>
                <c:pt idx="10">
                  <c:v>36155</c:v>
                </c:pt>
                <c:pt idx="11">
                  <c:v>37628</c:v>
                </c:pt>
                <c:pt idx="12">
                  <c:v>39458</c:v>
                </c:pt>
                <c:pt idx="13">
                  <c:v>41932</c:v>
                </c:pt>
                <c:pt idx="14">
                  <c:v>43220</c:v>
                </c:pt>
                <c:pt idx="15">
                  <c:v>44928</c:v>
                </c:pt>
                <c:pt idx="16">
                  <c:v>47201</c:v>
                </c:pt>
                <c:pt idx="17">
                  <c:v>47969</c:v>
                </c:pt>
                <c:pt idx="18">
                  <c:v>47665</c:v>
                </c:pt>
                <c:pt idx="19">
                  <c:v>46754</c:v>
                </c:pt>
                <c:pt idx="20">
                  <c:v>45762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C-4A3B-9471-0EA107CC2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897046824"/>
        <c:axId val="897045744"/>
      </c:barChart>
      <c:catAx>
        <c:axId val="89704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 w="12700"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897045744"/>
        <c:crosses val="autoZero"/>
        <c:auto val="1"/>
        <c:lblAlgn val="ctr"/>
        <c:lblOffset val="590"/>
        <c:noMultiLvlLbl val="0"/>
      </c:catAx>
      <c:valAx>
        <c:axId val="897045744"/>
        <c:scaling>
          <c:orientation val="minMax"/>
        </c:scaling>
        <c:delete val="0"/>
        <c:axPos val="l"/>
        <c:majorGridlines>
          <c:spPr>
            <a:ln w="158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89704682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89253886949278"/>
          <c:y val="1.4414027161454348E-2"/>
          <c:w val="0.19829677919956765"/>
          <c:h val="7.7368048123356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172803</xdr:colOff>
      <xdr:row>53</xdr:row>
      <xdr:rowOff>81185</xdr:rowOff>
    </xdr:from>
    <xdr:to>
      <xdr:col>4</xdr:col>
      <xdr:colOff>919718</xdr:colOff>
      <xdr:row>67</xdr:row>
      <xdr:rowOff>50812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DFBD628F-3783-43AB-8689-CDCD17F7A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707137</xdr:colOff>
      <xdr:row>53</xdr:row>
      <xdr:rowOff>53227</xdr:rowOff>
    </xdr:from>
    <xdr:to>
      <xdr:col>7</xdr:col>
      <xdr:colOff>998069</xdr:colOff>
      <xdr:row>66</xdr:row>
      <xdr:rowOff>108812</xdr:rowOff>
    </xdr:to>
    <xdr:graphicFrame macro="">
      <xdr:nvGraphicFramePr>
        <xdr:cNvPr id="27" name="グラフ 26">
          <a:extLst>
            <a:ext uri="{FF2B5EF4-FFF2-40B4-BE49-F238E27FC236}">
              <a16:creationId xmlns:a16="http://schemas.microsoft.com/office/drawing/2014/main" id="{71F3F5B1-095D-7F3D-8FF4-667F5120A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397566</xdr:colOff>
      <xdr:row>52</xdr:row>
      <xdr:rowOff>74544</xdr:rowOff>
    </xdr:from>
    <xdr:to>
      <xdr:col>6</xdr:col>
      <xdr:colOff>659687</xdr:colOff>
      <xdr:row>54</xdr:row>
      <xdr:rowOff>4502</xdr:rowOff>
    </xdr:to>
    <xdr:sp macro="" textlink="">
      <xdr:nvSpPr>
        <xdr:cNvPr id="29" name="Rectangle 5">
          <a:extLst>
            <a:ext uri="{FF2B5EF4-FFF2-40B4-BE49-F238E27FC236}">
              <a16:creationId xmlns:a16="http://schemas.microsoft.com/office/drawing/2014/main" id="{72699D80-F552-48C0-BF5A-73A5A222BB8F}"/>
            </a:ext>
          </a:extLst>
        </xdr:cNvPr>
        <xdr:cNvSpPr>
          <a:spLocks noChangeArrowheads="1"/>
        </xdr:cNvSpPr>
      </xdr:nvSpPr>
      <xdr:spPr bwMode="auto">
        <a:xfrm>
          <a:off x="1532283" y="8216348"/>
          <a:ext cx="4304034" cy="20328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spc="100" baseline="0">
              <a:solidFill>
                <a:srgbClr val="000000"/>
              </a:solidFill>
              <a:latin typeface="ＭＳ Ｐゴシック"/>
              <a:ea typeface="ＭＳ Ｐゴシック"/>
            </a:rPr>
            <a:t>国勢調査人口の推移</a:t>
          </a:r>
          <a:endParaRPr lang="ja-JP" altLang="en-US" sz="1000" b="1" spc="100" baseline="0"/>
        </a:p>
      </xdr:txBody>
    </xdr:sp>
    <xdr:clientData/>
  </xdr:twoCellAnchor>
  <xdr:twoCellAnchor>
    <xdr:from>
      <xdr:col>1</xdr:col>
      <xdr:colOff>298117</xdr:colOff>
      <xdr:row>52</xdr:row>
      <xdr:rowOff>83577</xdr:rowOff>
    </xdr:from>
    <xdr:to>
      <xdr:col>1</xdr:col>
      <xdr:colOff>629478</xdr:colOff>
      <xdr:row>54</xdr:row>
      <xdr:rowOff>55437</xdr:rowOff>
    </xdr:to>
    <xdr:sp macro="" textlink="">
      <xdr:nvSpPr>
        <xdr:cNvPr id="30" name="Rectangle 5">
          <a:extLst>
            <a:ext uri="{FF2B5EF4-FFF2-40B4-BE49-F238E27FC236}">
              <a16:creationId xmlns:a16="http://schemas.microsoft.com/office/drawing/2014/main" id="{CB28CBED-672B-4A2D-AD96-914199971B7E}"/>
            </a:ext>
          </a:extLst>
        </xdr:cNvPr>
        <xdr:cNvSpPr>
          <a:spLocks noChangeArrowheads="1"/>
        </xdr:cNvSpPr>
      </xdr:nvSpPr>
      <xdr:spPr bwMode="auto">
        <a:xfrm>
          <a:off x="422356" y="8225381"/>
          <a:ext cx="331361" cy="2451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spc="100" baseline="0"/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41413</xdr:colOff>
      <xdr:row>1</xdr:row>
      <xdr:rowOff>0</xdr:rowOff>
    </xdr:from>
    <xdr:to>
      <xdr:col>14</xdr:col>
      <xdr:colOff>308113</xdr:colOff>
      <xdr:row>13</xdr:row>
      <xdr:rowOff>38100</xdr:rowOff>
    </xdr:to>
    <xdr:graphicFrame macro="">
      <xdr:nvGraphicFramePr>
        <xdr:cNvPr id="2" name="グラフ 6">
          <a:extLst>
            <a:ext uri="{FF2B5EF4-FFF2-40B4-BE49-F238E27FC236}">
              <a16:creationId xmlns:a16="http://schemas.microsoft.com/office/drawing/2014/main" id="{B8C09E14-B794-4BEF-9F6B-969702769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112059</xdr:colOff>
      <xdr:row>17</xdr:row>
      <xdr:rowOff>101133</xdr:rowOff>
    </xdr:from>
    <xdr:to>
      <xdr:col>14</xdr:col>
      <xdr:colOff>344101</xdr:colOff>
      <xdr:row>29</xdr:row>
      <xdr:rowOff>97847</xdr:rowOff>
    </xdr:to>
    <xdr:graphicFrame macro="">
      <xdr:nvGraphicFramePr>
        <xdr:cNvPr id="33" name="グラフ 32">
          <a:extLst>
            <a:ext uri="{FF2B5EF4-FFF2-40B4-BE49-F238E27FC236}">
              <a16:creationId xmlns:a16="http://schemas.microsoft.com/office/drawing/2014/main" id="{5CD6FDFF-351D-49E9-B641-799102619F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80136</xdr:colOff>
      <xdr:row>26</xdr:row>
      <xdr:rowOff>377755</xdr:rowOff>
    </xdr:from>
    <xdr:to>
      <xdr:col>14</xdr:col>
      <xdr:colOff>385406</xdr:colOff>
      <xdr:row>29</xdr:row>
      <xdr:rowOff>111132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34825D6-9634-431A-8EBC-83170847ACC5}"/>
            </a:ext>
          </a:extLst>
        </xdr:cNvPr>
        <xdr:cNvGrpSpPr/>
      </xdr:nvGrpSpPr>
      <xdr:grpSpPr>
        <a:xfrm>
          <a:off x="6153724" y="4748049"/>
          <a:ext cx="4406623" cy="629848"/>
          <a:chOff x="5029591" y="4883599"/>
          <a:chExt cx="4107751" cy="654181"/>
        </a:xfrm>
      </xdr:grpSpPr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42A0D32B-E1E3-873E-670D-0FE44C927BD6}"/>
              </a:ext>
            </a:extLst>
          </xdr:cNvPr>
          <xdr:cNvSpPr txBox="1"/>
        </xdr:nvSpPr>
        <xdr:spPr>
          <a:xfrm>
            <a:off x="5029591" y="4889780"/>
            <a:ext cx="314738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大正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2B78863F-6723-FC7B-6A70-06F1ACFADE23}"/>
              </a:ext>
            </a:extLst>
          </xdr:cNvPr>
          <xdr:cNvSpPr txBox="1"/>
        </xdr:nvSpPr>
        <xdr:spPr>
          <a:xfrm>
            <a:off x="5226824" y="4883599"/>
            <a:ext cx="314738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大正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819A2F42-4E36-B260-9D1A-6F4ADFBC0774}"/>
              </a:ext>
            </a:extLst>
          </xdr:cNvPr>
          <xdr:cNvSpPr txBox="1"/>
        </xdr:nvSpPr>
        <xdr:spPr>
          <a:xfrm>
            <a:off x="5434199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3063E77D-DDA6-CF8B-7671-63C34E8D9939}"/>
              </a:ext>
            </a:extLst>
          </xdr:cNvPr>
          <xdr:cNvSpPr txBox="1"/>
        </xdr:nvSpPr>
        <xdr:spPr>
          <a:xfrm>
            <a:off x="5628390" y="4883599"/>
            <a:ext cx="291728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165F248A-6873-5342-4281-099DEE77EE5A}"/>
              </a:ext>
            </a:extLst>
          </xdr:cNvPr>
          <xdr:cNvSpPr txBox="1"/>
        </xdr:nvSpPr>
        <xdr:spPr>
          <a:xfrm>
            <a:off x="5822899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38445FC8-01D5-4313-D974-0AB32165FFDB}"/>
              </a:ext>
            </a:extLst>
          </xdr:cNvPr>
          <xdr:cNvSpPr txBox="1"/>
        </xdr:nvSpPr>
        <xdr:spPr>
          <a:xfrm>
            <a:off x="6008052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86223687-A7ED-397E-2A40-99916A050393}"/>
              </a:ext>
            </a:extLst>
          </xdr:cNvPr>
          <xdr:cNvSpPr txBox="1"/>
        </xdr:nvSpPr>
        <xdr:spPr>
          <a:xfrm>
            <a:off x="6192102" y="4883599"/>
            <a:ext cx="295695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0" name="テキスト ボックス 59">
            <a:extLst>
              <a:ext uri="{FF2B5EF4-FFF2-40B4-BE49-F238E27FC236}">
                <a16:creationId xmlns:a16="http://schemas.microsoft.com/office/drawing/2014/main" id="{C7D525D0-3B15-190D-74F5-01C56721A5DE}"/>
              </a:ext>
            </a:extLst>
          </xdr:cNvPr>
          <xdr:cNvSpPr txBox="1"/>
        </xdr:nvSpPr>
        <xdr:spPr>
          <a:xfrm>
            <a:off x="6390577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1" name="テキスト ボックス 60">
            <a:extLst>
              <a:ext uri="{FF2B5EF4-FFF2-40B4-BE49-F238E27FC236}">
                <a16:creationId xmlns:a16="http://schemas.microsoft.com/office/drawing/2014/main" id="{DF9549E3-8A66-2F85-41D0-CE25739E83D4}"/>
              </a:ext>
            </a:extLst>
          </xdr:cNvPr>
          <xdr:cNvSpPr txBox="1"/>
        </xdr:nvSpPr>
        <xdr:spPr>
          <a:xfrm>
            <a:off x="6580802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C0344557-71A9-9E89-ED5C-073D311EB724}"/>
              </a:ext>
            </a:extLst>
          </xdr:cNvPr>
          <xdr:cNvSpPr txBox="1"/>
        </xdr:nvSpPr>
        <xdr:spPr>
          <a:xfrm>
            <a:off x="6760883" y="4883599"/>
            <a:ext cx="295695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8C670D21-6E32-7D57-288E-C32576BC7E4D}"/>
              </a:ext>
            </a:extLst>
          </xdr:cNvPr>
          <xdr:cNvSpPr txBox="1"/>
        </xdr:nvSpPr>
        <xdr:spPr>
          <a:xfrm>
            <a:off x="6949215" y="4883599"/>
            <a:ext cx="295695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9A90DF07-9304-8A6B-25D4-4B9438DB2967}"/>
              </a:ext>
            </a:extLst>
          </xdr:cNvPr>
          <xdr:cNvSpPr txBox="1"/>
        </xdr:nvSpPr>
        <xdr:spPr>
          <a:xfrm>
            <a:off x="7152763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49B6DBBC-40E7-F222-69DF-E8455B9E4CD3}"/>
              </a:ext>
            </a:extLst>
          </xdr:cNvPr>
          <xdr:cNvSpPr txBox="1"/>
        </xdr:nvSpPr>
        <xdr:spPr>
          <a:xfrm>
            <a:off x="7337916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E816E1D2-0EC8-19F3-9E97-AA4CBF34BEA8}"/>
              </a:ext>
            </a:extLst>
          </xdr:cNvPr>
          <xdr:cNvSpPr txBox="1"/>
        </xdr:nvSpPr>
        <xdr:spPr>
          <a:xfrm>
            <a:off x="7517997" y="4883599"/>
            <a:ext cx="295695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昭和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6D78FE23-AC4D-84F3-251F-E7B3CDF0BDD1}"/>
              </a:ext>
            </a:extLst>
          </xdr:cNvPr>
          <xdr:cNvSpPr txBox="1"/>
        </xdr:nvSpPr>
        <xdr:spPr>
          <a:xfrm>
            <a:off x="7715192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27F67150-DD7C-68D8-F9F4-798BFB654366}"/>
              </a:ext>
            </a:extLst>
          </xdr:cNvPr>
          <xdr:cNvSpPr txBox="1"/>
        </xdr:nvSpPr>
        <xdr:spPr>
          <a:xfrm>
            <a:off x="7913174" y="4883599"/>
            <a:ext cx="287444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4619942F-E9BB-C121-DF6A-42264598B153}"/>
              </a:ext>
            </a:extLst>
          </xdr:cNvPr>
          <xdr:cNvSpPr txBox="1"/>
        </xdr:nvSpPr>
        <xdr:spPr>
          <a:xfrm>
            <a:off x="8103400" y="4883599"/>
            <a:ext cx="291729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B6E3C059-0A91-2786-81A2-7CA5B8CE88E7}"/>
              </a:ext>
            </a:extLst>
          </xdr:cNvPr>
          <xdr:cNvSpPr txBox="1"/>
        </xdr:nvSpPr>
        <xdr:spPr>
          <a:xfrm>
            <a:off x="8289047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5BAC5EDB-5BBF-79C3-035D-16CD4B26BE66}"/>
              </a:ext>
            </a:extLst>
          </xdr:cNvPr>
          <xdr:cNvSpPr txBox="1"/>
        </xdr:nvSpPr>
        <xdr:spPr>
          <a:xfrm>
            <a:off x="8466493" y="4883599"/>
            <a:ext cx="291411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D0C54A89-84A7-167A-C5F0-B75C983B4514}"/>
              </a:ext>
            </a:extLst>
          </xdr:cNvPr>
          <xdr:cNvSpPr txBox="1"/>
        </xdr:nvSpPr>
        <xdr:spPr>
          <a:xfrm>
            <a:off x="8661161" y="4883599"/>
            <a:ext cx="291726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平成　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410231A-BF67-AC35-903E-07B4C08F23A2}"/>
              </a:ext>
            </a:extLst>
          </xdr:cNvPr>
          <xdr:cNvSpPr txBox="1"/>
        </xdr:nvSpPr>
        <xdr:spPr>
          <a:xfrm>
            <a:off x="8845615" y="4883599"/>
            <a:ext cx="291727" cy="648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800" b="0" spc="-100" baseline="0">
                <a:latin typeface="+mj-ea"/>
                <a:ea typeface="+mj-ea"/>
              </a:rPr>
              <a:t>令和 年</a:t>
            </a:r>
            <a:endParaRPr kumimoji="1" lang="en-US" altLang="ja-JP" sz="800" b="0" spc="-100" baseline="0">
              <a:latin typeface="+mj-ea"/>
              <a:ea typeface="+mj-ea"/>
            </a:endParaRPr>
          </a:p>
        </xdr:txBody>
      </xdr:sp>
    </xdr:grpSp>
    <xdr:clientData/>
  </xdr:twoCellAnchor>
  <xdr:twoCellAnchor>
    <xdr:from>
      <xdr:col>8</xdr:col>
      <xdr:colOff>168728</xdr:colOff>
      <xdr:row>15</xdr:row>
      <xdr:rowOff>145676</xdr:rowOff>
    </xdr:from>
    <xdr:to>
      <xdr:col>14</xdr:col>
      <xdr:colOff>365532</xdr:colOff>
      <xdr:row>17</xdr:row>
      <xdr:rowOff>69226</xdr:rowOff>
    </xdr:to>
    <xdr:sp macro="" textlink="">
      <xdr:nvSpPr>
        <xdr:cNvPr id="74" name="Rectangle 5">
          <a:extLst>
            <a:ext uri="{FF2B5EF4-FFF2-40B4-BE49-F238E27FC236}">
              <a16:creationId xmlns:a16="http://schemas.microsoft.com/office/drawing/2014/main" id="{9A56A811-09C6-47CA-A75A-EBB9DD7D4046}"/>
            </a:ext>
          </a:extLst>
        </xdr:cNvPr>
        <xdr:cNvSpPr>
          <a:spLocks noChangeArrowheads="1"/>
        </xdr:cNvSpPr>
      </xdr:nvSpPr>
      <xdr:spPr bwMode="auto">
        <a:xfrm>
          <a:off x="6242316" y="2667000"/>
          <a:ext cx="4298157" cy="2597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spc="100" baseline="0">
              <a:solidFill>
                <a:srgbClr val="000000"/>
              </a:solidFill>
              <a:latin typeface="ＭＳ Ｐゴシック"/>
              <a:ea typeface="ＭＳ Ｐゴシック"/>
            </a:rPr>
            <a:t>国勢調査人口の推移</a:t>
          </a:r>
          <a:endParaRPr lang="ja-JP" altLang="en-US" sz="1000" b="1" spc="100" baseline="0"/>
        </a:p>
      </xdr:txBody>
    </xdr:sp>
    <xdr:clientData/>
  </xdr:twoCellAnchor>
  <xdr:twoCellAnchor>
    <xdr:from>
      <xdr:col>7</xdr:col>
      <xdr:colOff>401477</xdr:colOff>
      <xdr:row>17</xdr:row>
      <xdr:rowOff>55028</xdr:rowOff>
    </xdr:from>
    <xdr:to>
      <xdr:col>8</xdr:col>
      <xdr:colOff>171569</xdr:colOff>
      <xdr:row>18</xdr:row>
      <xdr:rowOff>146667</xdr:rowOff>
    </xdr:to>
    <xdr:sp macro="" textlink="">
      <xdr:nvSpPr>
        <xdr:cNvPr id="75" name="Rectangle 5">
          <a:extLst>
            <a:ext uri="{FF2B5EF4-FFF2-40B4-BE49-F238E27FC236}">
              <a16:creationId xmlns:a16="http://schemas.microsoft.com/office/drawing/2014/main" id="{EECA7EFD-5238-4A51-BCB6-E74513001B70}"/>
            </a:ext>
          </a:extLst>
        </xdr:cNvPr>
        <xdr:cNvSpPr>
          <a:spLocks noChangeArrowheads="1"/>
        </xdr:cNvSpPr>
      </xdr:nvSpPr>
      <xdr:spPr bwMode="auto">
        <a:xfrm>
          <a:off x="5791506" y="2912528"/>
          <a:ext cx="453651" cy="259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spc="100" baseline="0"/>
            <a:t>（人）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CAF94-C156-4C78-8BB7-DED5051E8AEC}">
  <dimension ref="A1:D20"/>
  <sheetViews>
    <sheetView tabSelected="1" workbookViewId="0"/>
  </sheetViews>
  <sheetFormatPr defaultRowHeight="18.75" x14ac:dyDescent="0.15"/>
  <cols>
    <col min="1" max="1" width="9" style="828"/>
    <col min="2" max="2" width="4.25" style="828" customWidth="1"/>
    <col min="3" max="3" width="32.75" style="828" customWidth="1"/>
    <col min="4" max="4" width="10.625" style="828" customWidth="1"/>
    <col min="5" max="16384" width="9" style="828"/>
  </cols>
  <sheetData>
    <row r="1" spans="1:4" ht="21" x14ac:dyDescent="0.15">
      <c r="A1" s="827" t="s">
        <v>925</v>
      </c>
      <c r="B1" s="827"/>
      <c r="C1" s="827"/>
    </row>
    <row r="2" spans="1:4" ht="21" x14ac:dyDescent="0.15">
      <c r="A2" s="827" t="s">
        <v>891</v>
      </c>
      <c r="B2" s="827"/>
      <c r="C2" s="827"/>
    </row>
    <row r="4" spans="1:4" x14ac:dyDescent="0.15">
      <c r="A4" s="836" t="s">
        <v>892</v>
      </c>
      <c r="B4" s="838" t="s">
        <v>893</v>
      </c>
      <c r="C4" s="839"/>
      <c r="D4" s="964" t="s">
        <v>894</v>
      </c>
    </row>
    <row r="5" spans="1:4" x14ac:dyDescent="0.15">
      <c r="A5" s="837"/>
      <c r="B5" s="840"/>
      <c r="C5" s="841"/>
      <c r="D5" s="964" t="s">
        <v>895</v>
      </c>
    </row>
    <row r="6" spans="1:4" x14ac:dyDescent="0.15">
      <c r="A6" s="829" t="s">
        <v>896</v>
      </c>
      <c r="B6" s="830" t="s">
        <v>897</v>
      </c>
      <c r="C6" s="831"/>
      <c r="D6" s="964" t="s">
        <v>896</v>
      </c>
    </row>
    <row r="7" spans="1:4" x14ac:dyDescent="0.15">
      <c r="A7" s="829" t="s">
        <v>898</v>
      </c>
      <c r="B7" s="830" t="s">
        <v>899</v>
      </c>
      <c r="C7" s="831"/>
      <c r="D7" s="964" t="s">
        <v>898</v>
      </c>
    </row>
    <row r="8" spans="1:4" x14ac:dyDescent="0.15">
      <c r="A8" s="836" t="s">
        <v>900</v>
      </c>
      <c r="B8" s="838" t="s">
        <v>901</v>
      </c>
      <c r="C8" s="839"/>
      <c r="D8" s="964" t="s">
        <v>902</v>
      </c>
    </row>
    <row r="9" spans="1:4" x14ac:dyDescent="0.15">
      <c r="A9" s="842"/>
      <c r="B9" s="843"/>
      <c r="C9" s="844"/>
      <c r="D9" s="964" t="s">
        <v>903</v>
      </c>
    </row>
    <row r="10" spans="1:4" x14ac:dyDescent="0.15">
      <c r="A10" s="837"/>
      <c r="B10" s="840"/>
      <c r="C10" s="841"/>
      <c r="D10" s="964" t="s">
        <v>904</v>
      </c>
    </row>
    <row r="11" spans="1:4" x14ac:dyDescent="0.15">
      <c r="A11" s="829" t="s">
        <v>905</v>
      </c>
      <c r="B11" s="830" t="s">
        <v>906</v>
      </c>
      <c r="C11" s="831"/>
      <c r="D11" s="964" t="s">
        <v>905</v>
      </c>
    </row>
    <row r="12" spans="1:4" x14ac:dyDescent="0.15">
      <c r="A12" s="829" t="s">
        <v>907</v>
      </c>
      <c r="B12" s="832" t="s">
        <v>908</v>
      </c>
      <c r="C12" s="831"/>
      <c r="D12" s="964" t="s">
        <v>907</v>
      </c>
    </row>
    <row r="13" spans="1:4" x14ac:dyDescent="0.15">
      <c r="A13" s="829" t="s">
        <v>909</v>
      </c>
      <c r="B13" s="833" t="s">
        <v>910</v>
      </c>
      <c r="C13" s="834"/>
      <c r="D13" s="964" t="s">
        <v>909</v>
      </c>
    </row>
    <row r="14" spans="1:4" x14ac:dyDescent="0.15">
      <c r="A14" s="829" t="s">
        <v>911</v>
      </c>
      <c r="B14" s="833" t="s">
        <v>912</v>
      </c>
      <c r="C14" s="834"/>
      <c r="D14" s="964" t="s">
        <v>911</v>
      </c>
    </row>
    <row r="15" spans="1:4" x14ac:dyDescent="0.15">
      <c r="A15" s="829" t="s">
        <v>913</v>
      </c>
      <c r="B15" s="830" t="s">
        <v>914</v>
      </c>
      <c r="C15" s="831"/>
      <c r="D15" s="964" t="s">
        <v>913</v>
      </c>
    </row>
    <row r="16" spans="1:4" x14ac:dyDescent="0.15">
      <c r="A16" s="829" t="s">
        <v>915</v>
      </c>
      <c r="B16" s="830" t="s">
        <v>916</v>
      </c>
      <c r="C16" s="830"/>
      <c r="D16" s="964" t="s">
        <v>915</v>
      </c>
    </row>
    <row r="17" spans="1:4" x14ac:dyDescent="0.15">
      <c r="A17" s="829" t="s">
        <v>917</v>
      </c>
      <c r="B17" s="830" t="s">
        <v>918</v>
      </c>
      <c r="C17" s="830"/>
      <c r="D17" s="964" t="s">
        <v>917</v>
      </c>
    </row>
    <row r="18" spans="1:4" x14ac:dyDescent="0.15">
      <c r="A18" s="829" t="s">
        <v>919</v>
      </c>
      <c r="B18" s="830" t="s">
        <v>920</v>
      </c>
      <c r="C18" s="830"/>
      <c r="D18" s="964" t="s">
        <v>919</v>
      </c>
    </row>
    <row r="19" spans="1:4" x14ac:dyDescent="0.15">
      <c r="A19" s="835" t="s">
        <v>921</v>
      </c>
      <c r="B19" s="830" t="s">
        <v>922</v>
      </c>
      <c r="C19" s="830"/>
      <c r="D19" s="964" t="s">
        <v>921</v>
      </c>
    </row>
    <row r="20" spans="1:4" x14ac:dyDescent="0.15">
      <c r="A20" s="835" t="s">
        <v>923</v>
      </c>
      <c r="B20" s="830" t="s">
        <v>924</v>
      </c>
      <c r="C20" s="830"/>
      <c r="D20" s="964" t="s">
        <v>923</v>
      </c>
    </row>
  </sheetData>
  <mergeCells count="4">
    <mergeCell ref="A4:A5"/>
    <mergeCell ref="B4:C5"/>
    <mergeCell ref="A8:A10"/>
    <mergeCell ref="B8:C10"/>
  </mergeCells>
  <phoneticPr fontId="3"/>
  <hyperlinks>
    <hyperlink ref="D4" location="'B-1-1'!A1" display="B-1-1" xr:uid="{8E3305D7-6AFF-49C7-84F1-F4625729C46A}"/>
    <hyperlink ref="D5" location="'B-1-2'!A1" display="B-1-2" xr:uid="{4BE83206-C65B-4478-AC7A-DFE46A3A0628}"/>
    <hyperlink ref="D6" location="'B-2'!A1" display="B-2" xr:uid="{64E34D5C-82A0-4F34-9EC2-781521036D44}"/>
    <hyperlink ref="D7" location="'B-3'!A1" display="B-3" xr:uid="{F81C2726-424E-4B55-9532-90A1085735F5}"/>
    <hyperlink ref="D8" location="'B-4-1'!A1" display="B-4-1" xr:uid="{F5D2AD66-AE8D-4173-A691-74A3B9154058}"/>
    <hyperlink ref="D9" location="'B-4-2'!A1" display="B-4-2" xr:uid="{D30116EB-4E08-43F9-93B0-84BDD44A48E6}"/>
    <hyperlink ref="D10" location="'B-4-3'!A1" display="B-4-3" xr:uid="{3EC4724A-8827-4504-A231-E434753D2047}"/>
    <hyperlink ref="D11" location="'B-5'!A1" display="B-5" xr:uid="{FD00744F-AC10-4DF8-B673-D032DEE9589B}"/>
    <hyperlink ref="D12" location="'B-6'!A1" display="B-6" xr:uid="{56A6D683-FBE0-47F5-9B9F-E5F4F4954563}"/>
    <hyperlink ref="D13" location="'B-7'!A1" display="B-7" xr:uid="{F4311C26-8775-40A0-B3FA-84C250435204}"/>
    <hyperlink ref="D14" location="'B-8'!A1" display="B-8" xr:uid="{27180C1D-86EB-4AEA-9615-8EF8EF84BFE5}"/>
    <hyperlink ref="D15" location="'B-9'!A1" display="B-9" xr:uid="{B04CFA01-A1A7-4FDA-AB86-CBEC4F6CB6E9}"/>
    <hyperlink ref="D16" location="'B-10'!A1" display="B-10" xr:uid="{4BFEC87E-C0E0-41C7-B931-20D6F379E988}"/>
    <hyperlink ref="D17" location="'B-11'!A1" display="B-11" xr:uid="{4DF7A37A-E5E7-481B-ADA1-DDFA7F32C80F}"/>
    <hyperlink ref="D18" location="'B-12'!A1" display="B-12" xr:uid="{2B1EA2BD-DBD6-4524-A46C-0585B140FB48}"/>
    <hyperlink ref="D19" location="'B-13'!A1" display="B-13" xr:uid="{B8DE00AC-CFC6-4C02-944C-548747EA05B7}"/>
    <hyperlink ref="D20" location="'B-14'!A1" display="B-14" xr:uid="{F34FC5B5-FF43-47CE-924E-FDEE4F59FE27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FCD1-54A8-4597-8880-221D7BF5483E}">
  <sheetPr codeName="Sheet10"/>
  <dimension ref="A1:J346"/>
  <sheetViews>
    <sheetView showGridLines="0" zoomScaleNormal="100" zoomScaleSheetLayoutView="100" zoomScalePageLayoutView="85" workbookViewId="0"/>
  </sheetViews>
  <sheetFormatPr defaultColWidth="9" defaultRowHeight="13.5" x14ac:dyDescent="0.15"/>
  <cols>
    <col min="1" max="1" width="1.625" style="10" customWidth="1"/>
    <col min="2" max="2" width="3.125" style="10" customWidth="1"/>
    <col min="3" max="3" width="11.375" style="10" customWidth="1"/>
    <col min="4" max="4" width="3.75" style="10" customWidth="1"/>
    <col min="5" max="5" width="17.5" style="10" customWidth="1"/>
    <col min="6" max="6" width="17.5" style="11" customWidth="1"/>
    <col min="7" max="8" width="17.5" style="12" customWidth="1"/>
    <col min="9" max="16384" width="9" style="10"/>
  </cols>
  <sheetData>
    <row r="1" spans="1:8" ht="30" customHeight="1" x14ac:dyDescent="0.15">
      <c r="A1" s="9" t="s">
        <v>694</v>
      </c>
      <c r="B1" s="9"/>
    </row>
    <row r="2" spans="1:8" ht="7.5" customHeight="1" x14ac:dyDescent="0.15">
      <c r="A2" s="9"/>
      <c r="B2" s="9"/>
    </row>
    <row r="3" spans="1:8" ht="22.5" customHeight="1" x14ac:dyDescent="0.15">
      <c r="B3" s="13" t="s">
        <v>40</v>
      </c>
      <c r="C3" s="13"/>
      <c r="D3" s="13"/>
      <c r="F3" s="378"/>
      <c r="G3" s="10"/>
      <c r="H3" s="10"/>
    </row>
    <row r="4" spans="1:8" s="12" customFormat="1" ht="13.5" customHeight="1" x14ac:dyDescent="0.15">
      <c r="B4" s="878" t="s">
        <v>6</v>
      </c>
      <c r="C4" s="879"/>
      <c r="D4" s="880"/>
      <c r="E4" s="845" t="s">
        <v>155</v>
      </c>
      <c r="F4" s="845" t="s">
        <v>1</v>
      </c>
      <c r="G4" s="17" t="s">
        <v>0</v>
      </c>
      <c r="H4" s="845" t="s">
        <v>2</v>
      </c>
    </row>
    <row r="5" spans="1:8" s="12" customFormat="1" ht="13.5" customHeight="1" x14ac:dyDescent="0.15">
      <c r="B5" s="881"/>
      <c r="C5" s="882"/>
      <c r="D5" s="883"/>
      <c r="E5" s="846"/>
      <c r="F5" s="846"/>
      <c r="G5" s="35" t="s">
        <v>695</v>
      </c>
      <c r="H5" s="846"/>
    </row>
    <row r="6" spans="1:8" s="53" customFormat="1" ht="14.1" hidden="1" customHeight="1" x14ac:dyDescent="0.15">
      <c r="B6" s="457"/>
      <c r="C6" s="458" t="s">
        <v>20</v>
      </c>
      <c r="D6" s="459"/>
      <c r="E6" s="22">
        <f>SUM(E7:E10)</f>
        <v>15296</v>
      </c>
      <c r="F6" s="42">
        <f>+E6</f>
        <v>15296</v>
      </c>
      <c r="G6" s="26" t="s">
        <v>12</v>
      </c>
      <c r="H6" s="27">
        <f>ROUND(E6/$E$46*100,1)</f>
        <v>58.2</v>
      </c>
    </row>
    <row r="7" spans="1:8" s="12" customFormat="1" ht="12" hidden="1" customHeight="1" x14ac:dyDescent="0.15">
      <c r="B7" s="460"/>
      <c r="C7" s="884" t="s">
        <v>36</v>
      </c>
      <c r="D7" s="885"/>
      <c r="E7" s="29">
        <v>5201</v>
      </c>
      <c r="F7" s="44">
        <f>+E7</f>
        <v>5201</v>
      </c>
      <c r="G7" s="33" t="s">
        <v>12</v>
      </c>
      <c r="H7" s="34">
        <f>ROUND(E7/$E$47*100,1)</f>
        <v>72.599999999999994</v>
      </c>
    </row>
    <row r="8" spans="1:8" s="12" customFormat="1" ht="12" hidden="1" customHeight="1" x14ac:dyDescent="0.15">
      <c r="B8" s="460"/>
      <c r="C8" s="884" t="s">
        <v>696</v>
      </c>
      <c r="D8" s="885"/>
      <c r="E8" s="29">
        <v>4863</v>
      </c>
      <c r="F8" s="44">
        <f>+E8</f>
        <v>4863</v>
      </c>
      <c r="G8" s="33" t="s">
        <v>12</v>
      </c>
      <c r="H8" s="34">
        <f>ROUND(E8/$E$48*100,1)</f>
        <v>53.2</v>
      </c>
    </row>
    <row r="9" spans="1:8" s="12" customFormat="1" ht="12" hidden="1" customHeight="1" x14ac:dyDescent="0.15">
      <c r="B9" s="460"/>
      <c r="C9" s="884" t="s">
        <v>105</v>
      </c>
      <c r="D9" s="885"/>
      <c r="E9" s="29">
        <v>3114</v>
      </c>
      <c r="F9" s="44">
        <f>+E9</f>
        <v>3114</v>
      </c>
      <c r="G9" s="33" t="s">
        <v>12</v>
      </c>
      <c r="H9" s="34">
        <f>ROUND(E9/$E$49*100,1)</f>
        <v>46.6</v>
      </c>
    </row>
    <row r="10" spans="1:8" s="12" customFormat="1" ht="12" hidden="1" customHeight="1" x14ac:dyDescent="0.15">
      <c r="B10" s="461"/>
      <c r="C10" s="886" t="s">
        <v>107</v>
      </c>
      <c r="D10" s="887"/>
      <c r="E10" s="36">
        <v>2118</v>
      </c>
      <c r="F10" s="46">
        <f>+E10</f>
        <v>2118</v>
      </c>
      <c r="G10" s="40" t="s">
        <v>12</v>
      </c>
      <c r="H10" s="41">
        <f>ROUND(E10/$E$50*100,1)</f>
        <v>64.7</v>
      </c>
    </row>
    <row r="11" spans="1:8" s="53" customFormat="1" ht="12" hidden="1" customHeight="1" x14ac:dyDescent="0.15">
      <c r="B11" s="457"/>
      <c r="C11" s="462" t="s">
        <v>21</v>
      </c>
      <c r="D11" s="463"/>
      <c r="E11" s="50">
        <f>SUM(E12:E15)</f>
        <v>15732</v>
      </c>
      <c r="F11" s="59">
        <f t="shared" ref="F11:F65" si="0">+E11-E6</f>
        <v>436</v>
      </c>
      <c r="G11" s="60">
        <f t="shared" ref="G11:G65" si="1">ROUND(E11/E6*100-100,1)</f>
        <v>2.9</v>
      </c>
      <c r="H11" s="61">
        <f>ROUND(E11/$E$46*100,1)</f>
        <v>59.9</v>
      </c>
    </row>
    <row r="12" spans="1:8" s="12" customFormat="1" ht="12" hidden="1" customHeight="1" x14ac:dyDescent="0.15">
      <c r="B12" s="460"/>
      <c r="C12" s="884" t="s">
        <v>36</v>
      </c>
      <c r="D12" s="885"/>
      <c r="E12" s="29">
        <v>5279</v>
      </c>
      <c r="F12" s="44">
        <f t="shared" si="0"/>
        <v>78</v>
      </c>
      <c r="G12" s="45">
        <f t="shared" si="1"/>
        <v>1.5</v>
      </c>
      <c r="H12" s="34">
        <f>ROUND(E12/$E$47*100,1)</f>
        <v>73.7</v>
      </c>
    </row>
    <row r="13" spans="1:8" s="12" customFormat="1" ht="12" hidden="1" customHeight="1" x14ac:dyDescent="0.15">
      <c r="B13" s="460"/>
      <c r="C13" s="884" t="s">
        <v>696</v>
      </c>
      <c r="D13" s="885"/>
      <c r="E13" s="29">
        <v>5075</v>
      </c>
      <c r="F13" s="44">
        <f t="shared" si="0"/>
        <v>212</v>
      </c>
      <c r="G13" s="45">
        <f t="shared" si="1"/>
        <v>4.4000000000000004</v>
      </c>
      <c r="H13" s="34">
        <f>ROUND(E13/$E$48*100,1)</f>
        <v>55.5</v>
      </c>
    </row>
    <row r="14" spans="1:8" s="12" customFormat="1" ht="12" hidden="1" customHeight="1" x14ac:dyDescent="0.15">
      <c r="B14" s="460"/>
      <c r="C14" s="884" t="s">
        <v>105</v>
      </c>
      <c r="D14" s="885"/>
      <c r="E14" s="29">
        <v>3214</v>
      </c>
      <c r="F14" s="44">
        <f t="shared" si="0"/>
        <v>100</v>
      </c>
      <c r="G14" s="45">
        <f t="shared" si="1"/>
        <v>3.2</v>
      </c>
      <c r="H14" s="34">
        <f>ROUND(E14/$E$49*100,1)</f>
        <v>48.1</v>
      </c>
    </row>
    <row r="15" spans="1:8" s="12" customFormat="1" ht="12" hidden="1" customHeight="1" x14ac:dyDescent="0.15">
      <c r="B15" s="461"/>
      <c r="C15" s="886" t="s">
        <v>107</v>
      </c>
      <c r="D15" s="887"/>
      <c r="E15" s="36">
        <v>2164</v>
      </c>
      <c r="F15" s="46">
        <f t="shared" si="0"/>
        <v>46</v>
      </c>
      <c r="G15" s="47">
        <f t="shared" si="1"/>
        <v>2.2000000000000002</v>
      </c>
      <c r="H15" s="41">
        <f>ROUND(E15/$E$50*100,1)</f>
        <v>66.099999999999994</v>
      </c>
    </row>
    <row r="16" spans="1:8" s="53" customFormat="1" ht="12" customHeight="1" x14ac:dyDescent="0.15">
      <c r="B16" s="457"/>
      <c r="C16" s="464" t="s">
        <v>22</v>
      </c>
      <c r="D16" s="465"/>
      <c r="E16" s="22">
        <f>SUM(E17:E20)</f>
        <v>16163</v>
      </c>
      <c r="F16" s="42">
        <f t="shared" si="0"/>
        <v>431</v>
      </c>
      <c r="G16" s="43">
        <f t="shared" si="1"/>
        <v>2.7</v>
      </c>
      <c r="H16" s="27">
        <f>ROUND(E16/$E$46*100,1)</f>
        <v>61.5</v>
      </c>
    </row>
    <row r="17" spans="2:8" s="12" customFormat="1" ht="12" customHeight="1" x14ac:dyDescent="0.15">
      <c r="B17" s="460"/>
      <c r="C17" s="884" t="s">
        <v>36</v>
      </c>
      <c r="D17" s="885"/>
      <c r="E17" s="466">
        <v>5294</v>
      </c>
      <c r="F17" s="44">
        <f t="shared" si="0"/>
        <v>15</v>
      </c>
      <c r="G17" s="45">
        <f t="shared" si="1"/>
        <v>0.3</v>
      </c>
      <c r="H17" s="34">
        <f>ROUND(E17/$E$47*100,1)</f>
        <v>73.900000000000006</v>
      </c>
    </row>
    <row r="18" spans="2:8" s="12" customFormat="1" ht="12" customHeight="1" x14ac:dyDescent="0.15">
      <c r="B18" s="460"/>
      <c r="C18" s="884" t="s">
        <v>696</v>
      </c>
      <c r="D18" s="885"/>
      <c r="E18" s="466">
        <v>5234</v>
      </c>
      <c r="F18" s="44">
        <f t="shared" si="0"/>
        <v>159</v>
      </c>
      <c r="G18" s="45">
        <f t="shared" si="1"/>
        <v>3.1</v>
      </c>
      <c r="H18" s="34">
        <f>ROUND(E18/$E$48*100,1)</f>
        <v>57.2</v>
      </c>
    </row>
    <row r="19" spans="2:8" s="12" customFormat="1" ht="12" customHeight="1" x14ac:dyDescent="0.15">
      <c r="B19" s="460"/>
      <c r="C19" s="884" t="s">
        <v>105</v>
      </c>
      <c r="D19" s="885"/>
      <c r="E19" s="466">
        <v>3416</v>
      </c>
      <c r="F19" s="44">
        <f t="shared" si="0"/>
        <v>202</v>
      </c>
      <c r="G19" s="45">
        <f t="shared" si="1"/>
        <v>6.3</v>
      </c>
      <c r="H19" s="34">
        <f>ROUND(E19/$E$49*100,1)</f>
        <v>51.1</v>
      </c>
    </row>
    <row r="20" spans="2:8" s="12" customFormat="1" ht="12" customHeight="1" x14ac:dyDescent="0.15">
      <c r="B20" s="461"/>
      <c r="C20" s="886" t="s">
        <v>107</v>
      </c>
      <c r="D20" s="887"/>
      <c r="E20" s="467">
        <v>2219</v>
      </c>
      <c r="F20" s="46">
        <f t="shared" si="0"/>
        <v>55</v>
      </c>
      <c r="G20" s="47">
        <f t="shared" si="1"/>
        <v>2.5</v>
      </c>
      <c r="H20" s="41">
        <f>ROUND(E20/$E$50*100,1)</f>
        <v>67.7</v>
      </c>
    </row>
    <row r="21" spans="2:8" s="53" customFormat="1" ht="12" customHeight="1" x14ac:dyDescent="0.15">
      <c r="B21" s="457"/>
      <c r="C21" s="464" t="s">
        <v>23</v>
      </c>
      <c r="D21" s="465"/>
      <c r="E21" s="22">
        <f>SUM(E22:E25)</f>
        <v>17549</v>
      </c>
      <c r="F21" s="42">
        <f t="shared" si="0"/>
        <v>1386</v>
      </c>
      <c r="G21" s="43">
        <f t="shared" si="1"/>
        <v>8.6</v>
      </c>
      <c r="H21" s="27">
        <f>ROUND(E21/$E$46*100,1)</f>
        <v>66.8</v>
      </c>
    </row>
    <row r="22" spans="2:8" s="12" customFormat="1" ht="12" customHeight="1" x14ac:dyDescent="0.15">
      <c r="B22" s="460"/>
      <c r="C22" s="884" t="s">
        <v>36</v>
      </c>
      <c r="D22" s="885"/>
      <c r="E22" s="54">
        <v>5468</v>
      </c>
      <c r="F22" s="44">
        <f t="shared" si="0"/>
        <v>174</v>
      </c>
      <c r="G22" s="45">
        <f t="shared" si="1"/>
        <v>3.3</v>
      </c>
      <c r="H22" s="34">
        <f>ROUND(E22/$E$47*100,1)</f>
        <v>76.3</v>
      </c>
    </row>
    <row r="23" spans="2:8" s="12" customFormat="1" ht="12" customHeight="1" x14ac:dyDescent="0.15">
      <c r="B23" s="460"/>
      <c r="C23" s="884" t="s">
        <v>696</v>
      </c>
      <c r="D23" s="885"/>
      <c r="E23" s="54">
        <v>5620</v>
      </c>
      <c r="F23" s="44">
        <f t="shared" si="0"/>
        <v>386</v>
      </c>
      <c r="G23" s="45">
        <f t="shared" si="1"/>
        <v>7.4</v>
      </c>
      <c r="H23" s="34">
        <f>ROUND(E23/$E$48*100,1)</f>
        <v>61.4</v>
      </c>
    </row>
    <row r="24" spans="2:8" s="12" customFormat="1" ht="12" customHeight="1" x14ac:dyDescent="0.15">
      <c r="B24" s="460"/>
      <c r="C24" s="884" t="s">
        <v>105</v>
      </c>
      <c r="D24" s="885"/>
      <c r="E24" s="54">
        <v>4051</v>
      </c>
      <c r="F24" s="44">
        <f t="shared" si="0"/>
        <v>635</v>
      </c>
      <c r="G24" s="45">
        <f t="shared" si="1"/>
        <v>18.600000000000001</v>
      </c>
      <c r="H24" s="34">
        <f>ROUND(E24/$E$49*100,1)</f>
        <v>60.6</v>
      </c>
    </row>
    <row r="25" spans="2:8" s="12" customFormat="1" ht="12" customHeight="1" x14ac:dyDescent="0.15">
      <c r="B25" s="461"/>
      <c r="C25" s="886" t="s">
        <v>107</v>
      </c>
      <c r="D25" s="887"/>
      <c r="E25" s="57">
        <v>2410</v>
      </c>
      <c r="F25" s="46">
        <f t="shared" si="0"/>
        <v>191</v>
      </c>
      <c r="G25" s="47">
        <f t="shared" si="1"/>
        <v>8.6</v>
      </c>
      <c r="H25" s="41">
        <f>ROUND(E25/$E$50*100,1)</f>
        <v>73.599999999999994</v>
      </c>
    </row>
    <row r="26" spans="2:8" s="53" customFormat="1" ht="12" customHeight="1" x14ac:dyDescent="0.15">
      <c r="B26" s="457"/>
      <c r="C26" s="464" t="s">
        <v>24</v>
      </c>
      <c r="D26" s="465"/>
      <c r="E26" s="22">
        <f>SUM(E27:E30)</f>
        <v>19136</v>
      </c>
      <c r="F26" s="42">
        <f t="shared" si="0"/>
        <v>1587</v>
      </c>
      <c r="G26" s="43">
        <f t="shared" si="1"/>
        <v>9</v>
      </c>
      <c r="H26" s="27">
        <f>ROUND(E26/$E$46*100,1)</f>
        <v>72.8</v>
      </c>
    </row>
    <row r="27" spans="2:8" s="12" customFormat="1" ht="12" customHeight="1" x14ac:dyDescent="0.15">
      <c r="B27" s="460"/>
      <c r="C27" s="884" t="s">
        <v>36</v>
      </c>
      <c r="D27" s="885"/>
      <c r="E27" s="54">
        <v>5794</v>
      </c>
      <c r="F27" s="44">
        <f t="shared" si="0"/>
        <v>326</v>
      </c>
      <c r="G27" s="45">
        <f t="shared" si="1"/>
        <v>6</v>
      </c>
      <c r="H27" s="34">
        <f>ROUND(E27/$E$47*100,1)</f>
        <v>80.900000000000006</v>
      </c>
    </row>
    <row r="28" spans="2:8" s="12" customFormat="1" ht="12" customHeight="1" x14ac:dyDescent="0.15">
      <c r="B28" s="460"/>
      <c r="C28" s="884" t="s">
        <v>696</v>
      </c>
      <c r="D28" s="885"/>
      <c r="E28" s="54">
        <v>6149</v>
      </c>
      <c r="F28" s="44">
        <f t="shared" si="0"/>
        <v>529</v>
      </c>
      <c r="G28" s="45">
        <f t="shared" si="1"/>
        <v>9.4</v>
      </c>
      <c r="H28" s="34">
        <f>ROUND(E28/$E$48*100,1)</f>
        <v>67.2</v>
      </c>
    </row>
    <row r="29" spans="2:8" s="12" customFormat="1" ht="12" customHeight="1" x14ac:dyDescent="0.15">
      <c r="B29" s="460"/>
      <c r="C29" s="884" t="s">
        <v>105</v>
      </c>
      <c r="D29" s="885"/>
      <c r="E29" s="54">
        <v>4668</v>
      </c>
      <c r="F29" s="44">
        <f t="shared" si="0"/>
        <v>617</v>
      </c>
      <c r="G29" s="45">
        <f t="shared" si="1"/>
        <v>15.2</v>
      </c>
      <c r="H29" s="34">
        <f>ROUND(E29/$E$49*100,1)</f>
        <v>69.8</v>
      </c>
    </row>
    <row r="30" spans="2:8" s="12" customFormat="1" ht="12" customHeight="1" x14ac:dyDescent="0.15">
      <c r="B30" s="461"/>
      <c r="C30" s="886" t="s">
        <v>107</v>
      </c>
      <c r="D30" s="887"/>
      <c r="E30" s="57">
        <v>2525</v>
      </c>
      <c r="F30" s="46">
        <f t="shared" si="0"/>
        <v>115</v>
      </c>
      <c r="G30" s="47">
        <f t="shared" si="1"/>
        <v>4.8</v>
      </c>
      <c r="H30" s="41">
        <f>ROUND(E30/$E$50*100,1)</f>
        <v>77.099999999999994</v>
      </c>
    </row>
    <row r="31" spans="2:8" s="53" customFormat="1" ht="12" customHeight="1" x14ac:dyDescent="0.15">
      <c r="B31" s="457"/>
      <c r="C31" s="464" t="s">
        <v>25</v>
      </c>
      <c r="D31" s="465"/>
      <c r="E31" s="22">
        <f>SUM(E32:E35)</f>
        <v>20745</v>
      </c>
      <c r="F31" s="42">
        <f t="shared" si="0"/>
        <v>1609</v>
      </c>
      <c r="G31" s="43">
        <f t="shared" si="1"/>
        <v>8.4</v>
      </c>
      <c r="H31" s="27">
        <f>ROUND(E31/$E$46*100,1)</f>
        <v>78.900000000000006</v>
      </c>
    </row>
    <row r="32" spans="2:8" s="12" customFormat="1" ht="12" customHeight="1" x14ac:dyDescent="0.15">
      <c r="B32" s="460"/>
      <c r="C32" s="884" t="s">
        <v>36</v>
      </c>
      <c r="D32" s="885"/>
      <c r="E32" s="54">
        <v>6223</v>
      </c>
      <c r="F32" s="44">
        <f t="shared" si="0"/>
        <v>429</v>
      </c>
      <c r="G32" s="45">
        <f t="shared" si="1"/>
        <v>7.4</v>
      </c>
      <c r="H32" s="34">
        <f>ROUND(E32/$E$47*100,1)</f>
        <v>86.8</v>
      </c>
    </row>
    <row r="33" spans="2:8" s="12" customFormat="1" ht="12" customHeight="1" x14ac:dyDescent="0.15">
      <c r="B33" s="460"/>
      <c r="C33" s="884" t="s">
        <v>696</v>
      </c>
      <c r="D33" s="885"/>
      <c r="E33" s="54">
        <v>6898</v>
      </c>
      <c r="F33" s="44">
        <f t="shared" si="0"/>
        <v>749</v>
      </c>
      <c r="G33" s="45">
        <f t="shared" si="1"/>
        <v>12.2</v>
      </c>
      <c r="H33" s="34">
        <f>ROUND(E33/$E$48*100,1)</f>
        <v>75.400000000000006</v>
      </c>
    </row>
    <row r="34" spans="2:8" s="12" customFormat="1" ht="12" customHeight="1" x14ac:dyDescent="0.15">
      <c r="B34" s="460"/>
      <c r="C34" s="884" t="s">
        <v>105</v>
      </c>
      <c r="D34" s="885"/>
      <c r="E34" s="54">
        <v>5054</v>
      </c>
      <c r="F34" s="44">
        <f t="shared" si="0"/>
        <v>386</v>
      </c>
      <c r="G34" s="45">
        <f t="shared" si="1"/>
        <v>8.3000000000000007</v>
      </c>
      <c r="H34" s="34">
        <f>ROUND(E34/$E$49*100,1)</f>
        <v>75.599999999999994</v>
      </c>
    </row>
    <row r="35" spans="2:8" s="12" customFormat="1" ht="12" customHeight="1" x14ac:dyDescent="0.15">
      <c r="B35" s="461"/>
      <c r="C35" s="886" t="s">
        <v>107</v>
      </c>
      <c r="D35" s="887"/>
      <c r="E35" s="57">
        <v>2570</v>
      </c>
      <c r="F35" s="46">
        <f t="shared" si="0"/>
        <v>45</v>
      </c>
      <c r="G35" s="47">
        <f t="shared" si="1"/>
        <v>1.8</v>
      </c>
      <c r="H35" s="41">
        <f>ROUND(E35/$E$50*100,1)</f>
        <v>78.400000000000006</v>
      </c>
    </row>
    <row r="36" spans="2:8" s="53" customFormat="1" ht="12" customHeight="1" x14ac:dyDescent="0.15">
      <c r="B36" s="457"/>
      <c r="C36" s="464" t="s">
        <v>26</v>
      </c>
      <c r="D36" s="465"/>
      <c r="E36" s="22">
        <f>SUM(E37:E40)</f>
        <v>21981</v>
      </c>
      <c r="F36" s="42">
        <f t="shared" si="0"/>
        <v>1236</v>
      </c>
      <c r="G36" s="43">
        <f t="shared" si="1"/>
        <v>6</v>
      </c>
      <c r="H36" s="27">
        <f>ROUND(E36/$E$46*100,1)</f>
        <v>83.6</v>
      </c>
    </row>
    <row r="37" spans="2:8" s="12" customFormat="1" ht="12" customHeight="1" x14ac:dyDescent="0.15">
      <c r="B37" s="460"/>
      <c r="C37" s="884" t="s">
        <v>36</v>
      </c>
      <c r="D37" s="885"/>
      <c r="E37" s="54">
        <v>6575</v>
      </c>
      <c r="F37" s="44">
        <f t="shared" si="0"/>
        <v>352</v>
      </c>
      <c r="G37" s="45">
        <f t="shared" si="1"/>
        <v>5.7</v>
      </c>
      <c r="H37" s="34">
        <f>ROUND(E37/$E$47*100,1)</f>
        <v>91.8</v>
      </c>
    </row>
    <row r="38" spans="2:8" s="12" customFormat="1" ht="12" customHeight="1" x14ac:dyDescent="0.15">
      <c r="B38" s="460"/>
      <c r="C38" s="884" t="s">
        <v>696</v>
      </c>
      <c r="D38" s="885"/>
      <c r="E38" s="54">
        <v>7455</v>
      </c>
      <c r="F38" s="44">
        <f t="shared" si="0"/>
        <v>557</v>
      </c>
      <c r="G38" s="45">
        <f t="shared" si="1"/>
        <v>8.1</v>
      </c>
      <c r="H38" s="34">
        <f>ROUND(E38/$E$48*100,1)</f>
        <v>81.5</v>
      </c>
    </row>
    <row r="39" spans="2:8" s="12" customFormat="1" ht="12" customHeight="1" x14ac:dyDescent="0.15">
      <c r="B39" s="460"/>
      <c r="C39" s="884" t="s">
        <v>105</v>
      </c>
      <c r="D39" s="885"/>
      <c r="E39" s="54">
        <v>5317</v>
      </c>
      <c r="F39" s="44">
        <f t="shared" si="0"/>
        <v>263</v>
      </c>
      <c r="G39" s="45">
        <f t="shared" si="1"/>
        <v>5.2</v>
      </c>
      <c r="H39" s="34">
        <f>ROUND(E39/$E$49*100,1)</f>
        <v>79.5</v>
      </c>
    </row>
    <row r="40" spans="2:8" s="12" customFormat="1" ht="12" customHeight="1" x14ac:dyDescent="0.15">
      <c r="B40" s="461"/>
      <c r="C40" s="886" t="s">
        <v>107</v>
      </c>
      <c r="D40" s="887"/>
      <c r="E40" s="57">
        <v>2634</v>
      </c>
      <c r="F40" s="46">
        <f t="shared" si="0"/>
        <v>64</v>
      </c>
      <c r="G40" s="47">
        <f t="shared" si="1"/>
        <v>2.5</v>
      </c>
      <c r="H40" s="41">
        <f>ROUND(E40/$E$50*100,1)</f>
        <v>80.400000000000006</v>
      </c>
    </row>
    <row r="41" spans="2:8" s="53" customFormat="1" ht="12" customHeight="1" x14ac:dyDescent="0.15">
      <c r="B41" s="457"/>
      <c r="C41" s="464" t="s">
        <v>27</v>
      </c>
      <c r="D41" s="465"/>
      <c r="E41" s="22">
        <f>SUM(E42:E45)</f>
        <v>23882</v>
      </c>
      <c r="F41" s="42">
        <f t="shared" si="0"/>
        <v>1901</v>
      </c>
      <c r="G41" s="43">
        <f t="shared" si="1"/>
        <v>8.6</v>
      </c>
      <c r="H41" s="27">
        <f>ROUND(E41/$E$46*100,1)</f>
        <v>90.9</v>
      </c>
    </row>
    <row r="42" spans="2:8" s="12" customFormat="1" ht="12" customHeight="1" x14ac:dyDescent="0.15">
      <c r="B42" s="460"/>
      <c r="C42" s="884" t="s">
        <v>36</v>
      </c>
      <c r="D42" s="885"/>
      <c r="E42" s="54">
        <v>6945</v>
      </c>
      <c r="F42" s="44">
        <f t="shared" si="0"/>
        <v>370</v>
      </c>
      <c r="G42" s="45">
        <f t="shared" si="1"/>
        <v>5.6</v>
      </c>
      <c r="H42" s="34">
        <f>ROUND(E42/$E$47*100,1)</f>
        <v>96.9</v>
      </c>
    </row>
    <row r="43" spans="2:8" s="12" customFormat="1" ht="12" customHeight="1" x14ac:dyDescent="0.15">
      <c r="B43" s="460"/>
      <c r="C43" s="884" t="s">
        <v>696</v>
      </c>
      <c r="D43" s="885"/>
      <c r="E43" s="54">
        <v>8085</v>
      </c>
      <c r="F43" s="44">
        <f t="shared" si="0"/>
        <v>630</v>
      </c>
      <c r="G43" s="45">
        <f t="shared" si="1"/>
        <v>8.5</v>
      </c>
      <c r="H43" s="34">
        <f>ROUND(E43/$E$48*100,1)</f>
        <v>88.4</v>
      </c>
    </row>
    <row r="44" spans="2:8" s="12" customFormat="1" ht="12" customHeight="1" x14ac:dyDescent="0.15">
      <c r="B44" s="460"/>
      <c r="C44" s="884" t="s">
        <v>105</v>
      </c>
      <c r="D44" s="885"/>
      <c r="E44" s="54">
        <v>5977</v>
      </c>
      <c r="F44" s="44">
        <f t="shared" si="0"/>
        <v>660</v>
      </c>
      <c r="G44" s="45">
        <f t="shared" si="1"/>
        <v>12.4</v>
      </c>
      <c r="H44" s="34">
        <f>ROUND(E44/$E$49*100,1)</f>
        <v>89.4</v>
      </c>
    </row>
    <row r="45" spans="2:8" s="12" customFormat="1" ht="12" customHeight="1" x14ac:dyDescent="0.15">
      <c r="B45" s="461"/>
      <c r="C45" s="886" t="s">
        <v>107</v>
      </c>
      <c r="D45" s="887"/>
      <c r="E45" s="57">
        <v>2875</v>
      </c>
      <c r="F45" s="46">
        <f t="shared" si="0"/>
        <v>241</v>
      </c>
      <c r="G45" s="47">
        <f t="shared" si="1"/>
        <v>9.1</v>
      </c>
      <c r="H45" s="41">
        <f>ROUND(E45/$E$50*100,1)</f>
        <v>87.8</v>
      </c>
    </row>
    <row r="46" spans="2:8" s="53" customFormat="1" ht="12" customHeight="1" x14ac:dyDescent="0.15">
      <c r="B46" s="457"/>
      <c r="C46" s="468" t="s">
        <v>28</v>
      </c>
      <c r="D46" s="463"/>
      <c r="E46" s="22">
        <f>SUM(E47:E50)</f>
        <v>26278</v>
      </c>
      <c r="F46" s="42">
        <f t="shared" si="0"/>
        <v>2396</v>
      </c>
      <c r="G46" s="43">
        <f t="shared" si="1"/>
        <v>10</v>
      </c>
      <c r="H46" s="27">
        <f>ROUND(E46/$E$46*100,1)</f>
        <v>100</v>
      </c>
    </row>
    <row r="47" spans="2:8" s="12" customFormat="1" ht="12" customHeight="1" x14ac:dyDescent="0.15">
      <c r="B47" s="460"/>
      <c r="C47" s="884" t="s">
        <v>36</v>
      </c>
      <c r="D47" s="885"/>
      <c r="E47" s="54">
        <v>7166</v>
      </c>
      <c r="F47" s="44">
        <f t="shared" si="0"/>
        <v>221</v>
      </c>
      <c r="G47" s="45">
        <f t="shared" si="1"/>
        <v>3.2</v>
      </c>
      <c r="H47" s="34">
        <f>ROUND(E47/$E$47*100,1)</f>
        <v>100</v>
      </c>
    </row>
    <row r="48" spans="2:8" s="12" customFormat="1" ht="12" customHeight="1" x14ac:dyDescent="0.15">
      <c r="B48" s="460"/>
      <c r="C48" s="884" t="s">
        <v>696</v>
      </c>
      <c r="D48" s="885"/>
      <c r="E48" s="54">
        <v>9148</v>
      </c>
      <c r="F48" s="44">
        <f t="shared" si="0"/>
        <v>1063</v>
      </c>
      <c r="G48" s="45">
        <f t="shared" si="1"/>
        <v>13.1</v>
      </c>
      <c r="H48" s="34">
        <f>ROUND(E48/$E$48*100,1)</f>
        <v>100</v>
      </c>
    </row>
    <row r="49" spans="2:8" s="12" customFormat="1" ht="12" customHeight="1" x14ac:dyDescent="0.15">
      <c r="B49" s="460"/>
      <c r="C49" s="884" t="s">
        <v>105</v>
      </c>
      <c r="D49" s="885"/>
      <c r="E49" s="54">
        <v>6688</v>
      </c>
      <c r="F49" s="44">
        <f t="shared" si="0"/>
        <v>711</v>
      </c>
      <c r="G49" s="45">
        <f t="shared" si="1"/>
        <v>11.9</v>
      </c>
      <c r="H49" s="34">
        <f>ROUND(E49/$E$49*100,1)</f>
        <v>100</v>
      </c>
    </row>
    <row r="50" spans="2:8" s="12" customFormat="1" ht="12" customHeight="1" x14ac:dyDescent="0.15">
      <c r="B50" s="461"/>
      <c r="C50" s="886" t="s">
        <v>107</v>
      </c>
      <c r="D50" s="887"/>
      <c r="E50" s="57">
        <v>3276</v>
      </c>
      <c r="F50" s="46">
        <f t="shared" si="0"/>
        <v>401</v>
      </c>
      <c r="G50" s="47">
        <f t="shared" si="1"/>
        <v>13.9</v>
      </c>
      <c r="H50" s="41">
        <f>ROUND(E50/$E$50*100,1)</f>
        <v>100</v>
      </c>
    </row>
    <row r="51" spans="2:8" s="53" customFormat="1" ht="12" customHeight="1" x14ac:dyDescent="0.15">
      <c r="B51" s="457"/>
      <c r="C51" s="464" t="s">
        <v>29</v>
      </c>
      <c r="D51" s="465"/>
      <c r="E51" s="22">
        <f>SUM(E52:E55)</f>
        <v>28035</v>
      </c>
      <c r="F51" s="42">
        <f t="shared" si="0"/>
        <v>1757</v>
      </c>
      <c r="G51" s="43">
        <f t="shared" si="1"/>
        <v>6.7</v>
      </c>
      <c r="H51" s="27">
        <f>ROUND(E51/$E$46*100,1)</f>
        <v>106.7</v>
      </c>
    </row>
    <row r="52" spans="2:8" s="12" customFormat="1" ht="12" customHeight="1" x14ac:dyDescent="0.15">
      <c r="B52" s="460"/>
      <c r="C52" s="884" t="s">
        <v>36</v>
      </c>
      <c r="D52" s="885"/>
      <c r="E52" s="62">
        <v>7252</v>
      </c>
      <c r="F52" s="44">
        <f t="shared" si="0"/>
        <v>86</v>
      </c>
      <c r="G52" s="45">
        <f t="shared" si="1"/>
        <v>1.2</v>
      </c>
      <c r="H52" s="34">
        <f>ROUND(E52/$E$47*100,1)</f>
        <v>101.2</v>
      </c>
    </row>
    <row r="53" spans="2:8" s="12" customFormat="1" ht="12" customHeight="1" x14ac:dyDescent="0.15">
      <c r="B53" s="460"/>
      <c r="C53" s="884" t="s">
        <v>696</v>
      </c>
      <c r="D53" s="885"/>
      <c r="E53" s="62">
        <v>9855</v>
      </c>
      <c r="F53" s="44">
        <f t="shared" si="0"/>
        <v>707</v>
      </c>
      <c r="G53" s="45">
        <f t="shared" si="1"/>
        <v>7.7</v>
      </c>
      <c r="H53" s="34">
        <f>ROUND(E53/$E$48*100,1)</f>
        <v>107.7</v>
      </c>
    </row>
    <row r="54" spans="2:8" s="12" customFormat="1" ht="12" customHeight="1" x14ac:dyDescent="0.15">
      <c r="B54" s="460"/>
      <c r="C54" s="884" t="s">
        <v>105</v>
      </c>
      <c r="D54" s="885"/>
      <c r="E54" s="62">
        <v>7451</v>
      </c>
      <c r="F54" s="44">
        <f t="shared" si="0"/>
        <v>763</v>
      </c>
      <c r="G54" s="45">
        <f t="shared" si="1"/>
        <v>11.4</v>
      </c>
      <c r="H54" s="34">
        <f>ROUND(E54/$E$49*100,1)</f>
        <v>111.4</v>
      </c>
    </row>
    <row r="55" spans="2:8" s="12" customFormat="1" ht="12" customHeight="1" x14ac:dyDescent="0.15">
      <c r="B55" s="461"/>
      <c r="C55" s="886" t="s">
        <v>107</v>
      </c>
      <c r="D55" s="887"/>
      <c r="E55" s="63">
        <v>3477</v>
      </c>
      <c r="F55" s="46">
        <f t="shared" si="0"/>
        <v>201</v>
      </c>
      <c r="G55" s="47">
        <f t="shared" si="1"/>
        <v>6.1</v>
      </c>
      <c r="H55" s="41">
        <f>ROUND(E55/$E$50*100,1)</f>
        <v>106.1</v>
      </c>
    </row>
    <row r="56" spans="2:8" s="53" customFormat="1" ht="12" customHeight="1" x14ac:dyDescent="0.15">
      <c r="B56" s="457"/>
      <c r="C56" s="464" t="s">
        <v>34</v>
      </c>
      <c r="D56" s="465"/>
      <c r="E56" s="22">
        <f>SUM(E57:E60)</f>
        <v>28744</v>
      </c>
      <c r="F56" s="42">
        <f t="shared" si="0"/>
        <v>709</v>
      </c>
      <c r="G56" s="43">
        <f t="shared" si="1"/>
        <v>2.5</v>
      </c>
      <c r="H56" s="27">
        <f>ROUND(E56/$E$46*100,1)</f>
        <v>109.4</v>
      </c>
    </row>
    <row r="57" spans="2:8" s="12" customFormat="1" ht="12" customHeight="1" x14ac:dyDescent="0.15">
      <c r="B57" s="460"/>
      <c r="C57" s="884" t="s">
        <v>36</v>
      </c>
      <c r="D57" s="885"/>
      <c r="E57" s="62">
        <v>7222</v>
      </c>
      <c r="F57" s="44">
        <f t="shared" si="0"/>
        <v>-30</v>
      </c>
      <c r="G57" s="45">
        <f t="shared" si="1"/>
        <v>-0.4</v>
      </c>
      <c r="H57" s="34">
        <f>ROUND(E57/$E$47*100,1)</f>
        <v>100.8</v>
      </c>
    </row>
    <row r="58" spans="2:8" s="12" customFormat="1" ht="12" customHeight="1" x14ac:dyDescent="0.15">
      <c r="B58" s="460"/>
      <c r="C58" s="884" t="s">
        <v>696</v>
      </c>
      <c r="D58" s="885"/>
      <c r="E58" s="62">
        <v>10173</v>
      </c>
      <c r="F58" s="44">
        <f t="shared" si="0"/>
        <v>318</v>
      </c>
      <c r="G58" s="45">
        <f t="shared" si="1"/>
        <v>3.2</v>
      </c>
      <c r="H58" s="34">
        <f>ROUND(E58/$E$48*100,1)</f>
        <v>111.2</v>
      </c>
    </row>
    <row r="59" spans="2:8" s="12" customFormat="1" ht="12" customHeight="1" x14ac:dyDescent="0.15">
      <c r="B59" s="460"/>
      <c r="C59" s="884" t="s">
        <v>105</v>
      </c>
      <c r="D59" s="885"/>
      <c r="E59" s="62">
        <v>7776</v>
      </c>
      <c r="F59" s="44">
        <f t="shared" si="0"/>
        <v>325</v>
      </c>
      <c r="G59" s="45">
        <f t="shared" si="1"/>
        <v>4.4000000000000004</v>
      </c>
      <c r="H59" s="34">
        <f>ROUND(E59/$E$49*100,1)</f>
        <v>116.3</v>
      </c>
    </row>
    <row r="60" spans="2:8" s="12" customFormat="1" ht="12" customHeight="1" x14ac:dyDescent="0.15">
      <c r="B60" s="461"/>
      <c r="C60" s="886" t="s">
        <v>107</v>
      </c>
      <c r="D60" s="887"/>
      <c r="E60" s="63">
        <v>3573</v>
      </c>
      <c r="F60" s="46">
        <f t="shared" si="0"/>
        <v>96</v>
      </c>
      <c r="G60" s="47">
        <f t="shared" si="1"/>
        <v>2.8</v>
      </c>
      <c r="H60" s="41">
        <f>ROUND(E60/$E$50*100,1)</f>
        <v>109.1</v>
      </c>
    </row>
    <row r="61" spans="2:8" s="12" customFormat="1" ht="12" customHeight="1" x14ac:dyDescent="0.15">
      <c r="B61" s="457"/>
      <c r="C61" s="464" t="s">
        <v>35</v>
      </c>
      <c r="D61" s="465"/>
      <c r="E61" s="22">
        <f>SUM(E62:E65)</f>
        <v>29454</v>
      </c>
      <c r="F61" s="42">
        <f t="shared" si="0"/>
        <v>710</v>
      </c>
      <c r="G61" s="43">
        <f t="shared" si="1"/>
        <v>2.5</v>
      </c>
      <c r="H61" s="27">
        <f>ROUND(E61/$E$46*100,1)</f>
        <v>112.1</v>
      </c>
    </row>
    <row r="62" spans="2:8" s="12" customFormat="1" ht="12" customHeight="1" x14ac:dyDescent="0.15">
      <c r="B62" s="460"/>
      <c r="C62" s="884" t="s">
        <v>36</v>
      </c>
      <c r="D62" s="885"/>
      <c r="E62" s="29">
        <v>7225</v>
      </c>
      <c r="F62" s="44">
        <f t="shared" si="0"/>
        <v>3</v>
      </c>
      <c r="G62" s="45">
        <f t="shared" si="1"/>
        <v>0</v>
      </c>
      <c r="H62" s="34">
        <f>ROUND(E62/$E$47*100,1)</f>
        <v>100.8</v>
      </c>
    </row>
    <row r="63" spans="2:8" s="12" customFormat="1" ht="12" customHeight="1" x14ac:dyDescent="0.15">
      <c r="B63" s="460"/>
      <c r="C63" s="884" t="s">
        <v>696</v>
      </c>
      <c r="D63" s="885"/>
      <c r="E63" s="29">
        <v>10301</v>
      </c>
      <c r="F63" s="44">
        <f t="shared" si="0"/>
        <v>128</v>
      </c>
      <c r="G63" s="45">
        <f t="shared" si="1"/>
        <v>1.3</v>
      </c>
      <c r="H63" s="34">
        <f>ROUND(E63/$E$48*100,1)</f>
        <v>112.6</v>
      </c>
    </row>
    <row r="64" spans="2:8" s="12" customFormat="1" ht="12" customHeight="1" x14ac:dyDescent="0.15">
      <c r="B64" s="460"/>
      <c r="C64" s="884" t="s">
        <v>105</v>
      </c>
      <c r="D64" s="885"/>
      <c r="E64" s="29">
        <v>8206</v>
      </c>
      <c r="F64" s="44">
        <f t="shared" si="0"/>
        <v>430</v>
      </c>
      <c r="G64" s="45">
        <f t="shared" si="1"/>
        <v>5.5</v>
      </c>
      <c r="H64" s="34">
        <f>ROUND(E64/$E$49*100,1)</f>
        <v>122.7</v>
      </c>
    </row>
    <row r="65" spans="2:8" s="12" customFormat="1" ht="12" customHeight="1" x14ac:dyDescent="0.15">
      <c r="B65" s="461"/>
      <c r="C65" s="886" t="s">
        <v>107</v>
      </c>
      <c r="D65" s="887"/>
      <c r="E65" s="36">
        <v>3722</v>
      </c>
      <c r="F65" s="46">
        <f t="shared" si="0"/>
        <v>149</v>
      </c>
      <c r="G65" s="47">
        <f t="shared" si="1"/>
        <v>4.2</v>
      </c>
      <c r="H65" s="41">
        <f>ROUND(E65/$E$50*100,1)</f>
        <v>113.6</v>
      </c>
    </row>
    <row r="66" spans="2:8" s="12" customFormat="1" ht="12" customHeight="1" x14ac:dyDescent="0.15">
      <c r="B66" s="457"/>
      <c r="C66" s="464" t="s">
        <v>39</v>
      </c>
      <c r="D66" s="465"/>
      <c r="E66" s="22">
        <v>31067</v>
      </c>
      <c r="F66" s="42">
        <f>+E66-E61</f>
        <v>1613</v>
      </c>
      <c r="G66" s="43">
        <f>ROUND(E66/E61*100-100,1)</f>
        <v>5.5</v>
      </c>
      <c r="H66" s="27">
        <f>ROUND(E66/$E$46*100,1)</f>
        <v>118.2</v>
      </c>
    </row>
    <row r="67" spans="2:8" s="12" customFormat="1" ht="12" customHeight="1" x14ac:dyDescent="0.15">
      <c r="B67" s="460"/>
      <c r="C67" s="884" t="s">
        <v>36</v>
      </c>
      <c r="D67" s="885"/>
      <c r="E67" s="29">
        <v>7420</v>
      </c>
      <c r="F67" s="44">
        <f>+E67-E62</f>
        <v>195</v>
      </c>
      <c r="G67" s="45">
        <f>ROUND(E67/E62*100-100,1)</f>
        <v>2.7</v>
      </c>
      <c r="H67" s="34">
        <f>ROUND(E67/$E$47*100,1)</f>
        <v>103.5</v>
      </c>
    </row>
    <row r="68" spans="2:8" s="12" customFormat="1" ht="12" customHeight="1" x14ac:dyDescent="0.15">
      <c r="B68" s="460"/>
      <c r="C68" s="884" t="s">
        <v>696</v>
      </c>
      <c r="D68" s="885"/>
      <c r="E68" s="29">
        <v>10718</v>
      </c>
      <c r="F68" s="44">
        <f>+E68-E63</f>
        <v>417</v>
      </c>
      <c r="G68" s="45">
        <f>ROUND(E68/E63*100-100,1)</f>
        <v>4</v>
      </c>
      <c r="H68" s="34">
        <f>ROUND(E68/$E$48*100,1)</f>
        <v>117.2</v>
      </c>
    </row>
    <row r="69" spans="2:8" s="12" customFormat="1" ht="12" customHeight="1" x14ac:dyDescent="0.15">
      <c r="B69" s="460"/>
      <c r="C69" s="884" t="s">
        <v>105</v>
      </c>
      <c r="D69" s="885"/>
      <c r="E69" s="29">
        <v>9094</v>
      </c>
      <c r="F69" s="44">
        <f>+E69-E64</f>
        <v>888</v>
      </c>
      <c r="G69" s="45">
        <f>ROUND(E69/E64*100-100,1)</f>
        <v>10.8</v>
      </c>
      <c r="H69" s="34">
        <f>ROUND(E69/$E$49*100,1)</f>
        <v>136</v>
      </c>
    </row>
    <row r="70" spans="2:8" s="12" customFormat="1" ht="12" customHeight="1" x14ac:dyDescent="0.15">
      <c r="B70" s="461"/>
      <c r="C70" s="886" t="s">
        <v>107</v>
      </c>
      <c r="D70" s="887"/>
      <c r="E70" s="36">
        <v>3835</v>
      </c>
      <c r="F70" s="46">
        <f>+E70-E65</f>
        <v>113</v>
      </c>
      <c r="G70" s="47">
        <f>ROUND(E70/E65*100-100,1)</f>
        <v>3</v>
      </c>
      <c r="H70" s="41">
        <f>ROUND(E70/$E$50*100,1)</f>
        <v>117.1</v>
      </c>
    </row>
    <row r="71" spans="2:8" s="12" customFormat="1" ht="15.75" customHeight="1" x14ac:dyDescent="0.15">
      <c r="B71" s="64" t="s">
        <v>33</v>
      </c>
      <c r="D71" s="64"/>
      <c r="F71" s="11"/>
      <c r="H71" s="65"/>
    </row>
    <row r="72" spans="2:8" s="12" customFormat="1" ht="15.75" customHeight="1" x14ac:dyDescent="0.15">
      <c r="B72" s="64" t="s">
        <v>697</v>
      </c>
      <c r="F72" s="11"/>
    </row>
    <row r="83" spans="3:8" x14ac:dyDescent="0.15">
      <c r="C83" s="454"/>
      <c r="D83" s="454"/>
      <c r="E83" s="454"/>
      <c r="F83" s="469"/>
      <c r="G83" s="470"/>
      <c r="H83" s="470"/>
    </row>
    <row r="84" spans="3:8" x14ac:dyDescent="0.15">
      <c r="C84" s="454"/>
      <c r="D84" s="454"/>
      <c r="E84" s="454"/>
      <c r="F84" s="469"/>
      <c r="G84" s="470"/>
      <c r="H84" s="470"/>
    </row>
    <row r="131" spans="3:10" x14ac:dyDescent="0.15">
      <c r="C131" s="452"/>
      <c r="D131" s="452"/>
      <c r="E131" s="452"/>
      <c r="F131" s="471"/>
      <c r="G131" s="472"/>
      <c r="H131" s="472"/>
    </row>
    <row r="134" spans="3:10" x14ac:dyDescent="0.15">
      <c r="C134" s="891"/>
      <c r="D134" s="891"/>
      <c r="E134" s="891"/>
      <c r="F134" s="891"/>
      <c r="G134" s="891"/>
      <c r="H134" s="891"/>
      <c r="I134" s="454"/>
    </row>
    <row r="135" spans="3:10" x14ac:dyDescent="0.15">
      <c r="C135" s="888"/>
      <c r="D135" s="473"/>
      <c r="E135" s="473"/>
      <c r="F135" s="471"/>
      <c r="G135" s="472"/>
      <c r="H135" s="472"/>
      <c r="I135" s="890"/>
      <c r="J135" s="455"/>
    </row>
    <row r="136" spans="3:10" x14ac:dyDescent="0.15">
      <c r="C136" s="888"/>
      <c r="D136" s="473"/>
      <c r="E136" s="473"/>
      <c r="F136" s="471"/>
      <c r="G136" s="472"/>
      <c r="H136" s="472"/>
      <c r="I136" s="890"/>
    </row>
    <row r="137" spans="3:10" x14ac:dyDescent="0.15">
      <c r="C137" s="888"/>
      <c r="D137" s="473"/>
      <c r="E137" s="473"/>
      <c r="F137" s="471"/>
      <c r="G137" s="472"/>
      <c r="H137" s="472"/>
      <c r="I137" s="890"/>
    </row>
    <row r="138" spans="3:10" x14ac:dyDescent="0.15">
      <c r="C138" s="889"/>
      <c r="D138" s="452"/>
      <c r="E138" s="452"/>
      <c r="F138" s="471"/>
      <c r="G138" s="472"/>
      <c r="H138" s="472"/>
      <c r="I138" s="890"/>
    </row>
    <row r="139" spans="3:10" x14ac:dyDescent="0.15">
      <c r="C139" s="889"/>
      <c r="D139" s="452"/>
      <c r="E139" s="452"/>
      <c r="F139" s="471"/>
      <c r="G139" s="472"/>
      <c r="H139" s="472"/>
      <c r="I139" s="890"/>
    </row>
    <row r="140" spans="3:10" x14ac:dyDescent="0.15">
      <c r="C140" s="889"/>
      <c r="D140" s="452"/>
      <c r="E140" s="452"/>
      <c r="F140" s="471"/>
      <c r="G140" s="472"/>
      <c r="H140" s="472"/>
      <c r="I140" s="890"/>
    </row>
    <row r="141" spans="3:10" x14ac:dyDescent="0.15">
      <c r="C141" s="889"/>
      <c r="D141" s="452"/>
      <c r="E141" s="452"/>
      <c r="F141" s="471"/>
      <c r="G141" s="472"/>
      <c r="H141" s="472"/>
      <c r="I141" s="890"/>
    </row>
    <row r="142" spans="3:10" x14ac:dyDescent="0.15">
      <c r="C142" s="889"/>
      <c r="D142" s="452"/>
      <c r="E142" s="452"/>
      <c r="F142" s="471"/>
      <c r="G142" s="472"/>
      <c r="H142" s="472"/>
      <c r="I142" s="890"/>
    </row>
    <row r="143" spans="3:10" x14ac:dyDescent="0.15">
      <c r="C143" s="889"/>
      <c r="D143" s="452"/>
      <c r="E143" s="452"/>
      <c r="F143" s="471"/>
      <c r="G143" s="472"/>
      <c r="H143" s="472"/>
      <c r="I143" s="890"/>
    </row>
    <row r="144" spans="3:10" x14ac:dyDescent="0.15">
      <c r="C144" s="888"/>
      <c r="D144" s="473"/>
      <c r="E144" s="473"/>
      <c r="F144" s="471"/>
      <c r="G144" s="472"/>
      <c r="H144" s="472"/>
      <c r="I144" s="890"/>
      <c r="J144" s="455"/>
    </row>
    <row r="145" spans="3:10" x14ac:dyDescent="0.15">
      <c r="C145" s="888"/>
      <c r="D145" s="473"/>
      <c r="E145" s="473"/>
      <c r="F145" s="471"/>
      <c r="G145" s="472"/>
      <c r="H145" s="472"/>
      <c r="I145" s="890"/>
    </row>
    <row r="146" spans="3:10" x14ac:dyDescent="0.15">
      <c r="C146" s="888"/>
      <c r="D146" s="473"/>
      <c r="E146" s="473"/>
      <c r="F146" s="471"/>
      <c r="G146" s="472"/>
      <c r="H146" s="472"/>
      <c r="I146" s="890"/>
    </row>
    <row r="147" spans="3:10" x14ac:dyDescent="0.15">
      <c r="C147" s="889"/>
      <c r="D147" s="452"/>
      <c r="E147" s="452"/>
      <c r="F147" s="471"/>
      <c r="G147" s="472"/>
      <c r="H147" s="472"/>
      <c r="I147" s="890"/>
    </row>
    <row r="148" spans="3:10" x14ac:dyDescent="0.15">
      <c r="C148" s="889"/>
      <c r="D148" s="452"/>
      <c r="E148" s="452"/>
      <c r="F148" s="471"/>
      <c r="G148" s="472"/>
      <c r="H148" s="472"/>
      <c r="I148" s="890"/>
    </row>
    <row r="149" spans="3:10" x14ac:dyDescent="0.15">
      <c r="C149" s="889"/>
      <c r="D149" s="452"/>
      <c r="E149" s="452"/>
      <c r="F149" s="471"/>
      <c r="G149" s="472"/>
      <c r="H149" s="472"/>
      <c r="I149" s="890"/>
    </row>
    <row r="150" spans="3:10" x14ac:dyDescent="0.15">
      <c r="C150" s="889"/>
      <c r="D150" s="452"/>
      <c r="E150" s="452"/>
      <c r="F150" s="471"/>
      <c r="G150" s="472"/>
      <c r="H150" s="472"/>
      <c r="I150" s="890"/>
    </row>
    <row r="151" spans="3:10" x14ac:dyDescent="0.15">
      <c r="C151" s="889"/>
      <c r="D151" s="452"/>
      <c r="E151" s="452"/>
      <c r="F151" s="471"/>
      <c r="G151" s="472"/>
      <c r="H151" s="472"/>
      <c r="I151" s="890"/>
    </row>
    <row r="152" spans="3:10" x14ac:dyDescent="0.15">
      <c r="C152" s="889"/>
      <c r="D152" s="452"/>
      <c r="E152" s="452"/>
      <c r="F152" s="471"/>
      <c r="G152" s="472"/>
      <c r="H152" s="472"/>
      <c r="I152" s="890"/>
    </row>
    <row r="153" spans="3:10" x14ac:dyDescent="0.15">
      <c r="C153" s="888"/>
      <c r="D153" s="473"/>
      <c r="E153" s="473"/>
      <c r="F153" s="471"/>
      <c r="G153" s="472"/>
      <c r="H153" s="472"/>
      <c r="I153" s="890"/>
      <c r="J153" s="455"/>
    </row>
    <row r="154" spans="3:10" x14ac:dyDescent="0.15">
      <c r="C154" s="888"/>
      <c r="D154" s="473"/>
      <c r="E154" s="473"/>
      <c r="F154" s="471"/>
      <c r="G154" s="472"/>
      <c r="H154" s="472"/>
      <c r="I154" s="890"/>
    </row>
    <row r="155" spans="3:10" x14ac:dyDescent="0.15">
      <c r="C155" s="888"/>
      <c r="D155" s="473"/>
      <c r="E155" s="473"/>
      <c r="F155" s="471"/>
      <c r="G155" s="472"/>
      <c r="H155" s="472"/>
      <c r="I155" s="890"/>
    </row>
    <row r="156" spans="3:10" x14ac:dyDescent="0.15">
      <c r="C156" s="889"/>
      <c r="D156" s="452"/>
      <c r="E156" s="452"/>
      <c r="F156" s="471"/>
      <c r="G156" s="472"/>
      <c r="H156" s="472"/>
      <c r="I156" s="890"/>
    </row>
    <row r="157" spans="3:10" x14ac:dyDescent="0.15">
      <c r="C157" s="889"/>
      <c r="D157" s="452"/>
      <c r="E157" s="452"/>
      <c r="F157" s="471"/>
      <c r="G157" s="472"/>
      <c r="H157" s="472"/>
      <c r="I157" s="890"/>
    </row>
    <row r="158" spans="3:10" x14ac:dyDescent="0.15">
      <c r="C158" s="889"/>
      <c r="D158" s="452"/>
      <c r="E158" s="452"/>
      <c r="F158" s="471"/>
      <c r="G158" s="472"/>
      <c r="H158" s="472"/>
      <c r="I158" s="890"/>
    </row>
    <row r="159" spans="3:10" x14ac:dyDescent="0.15">
      <c r="C159" s="889"/>
      <c r="D159" s="452"/>
      <c r="E159" s="452"/>
      <c r="F159" s="471"/>
      <c r="G159" s="472"/>
      <c r="H159" s="472"/>
      <c r="I159" s="890"/>
    </row>
    <row r="160" spans="3:10" x14ac:dyDescent="0.15">
      <c r="C160" s="889"/>
      <c r="D160" s="452"/>
      <c r="E160" s="452"/>
      <c r="F160" s="471"/>
      <c r="G160" s="472"/>
      <c r="H160" s="472"/>
      <c r="I160" s="890"/>
    </row>
    <row r="161" spans="3:10" x14ac:dyDescent="0.15">
      <c r="C161" s="889"/>
      <c r="D161" s="452"/>
      <c r="E161" s="452"/>
      <c r="F161" s="471"/>
      <c r="G161" s="472"/>
      <c r="H161" s="472"/>
      <c r="I161" s="890"/>
    </row>
    <row r="162" spans="3:10" x14ac:dyDescent="0.15">
      <c r="C162" s="888"/>
      <c r="D162" s="473"/>
      <c r="E162" s="473"/>
      <c r="F162" s="471"/>
      <c r="G162" s="472"/>
      <c r="H162" s="472"/>
      <c r="I162" s="890"/>
      <c r="J162" s="455"/>
    </row>
    <row r="163" spans="3:10" x14ac:dyDescent="0.15">
      <c r="C163" s="888"/>
      <c r="D163" s="473"/>
      <c r="E163" s="473"/>
      <c r="F163" s="471"/>
      <c r="G163" s="472"/>
      <c r="H163" s="472"/>
      <c r="I163" s="890"/>
    </row>
    <row r="164" spans="3:10" x14ac:dyDescent="0.15">
      <c r="C164" s="888"/>
      <c r="D164" s="473"/>
      <c r="E164" s="473"/>
      <c r="F164" s="471"/>
      <c r="G164" s="472"/>
      <c r="H164" s="472"/>
      <c r="I164" s="890"/>
    </row>
    <row r="165" spans="3:10" x14ac:dyDescent="0.15">
      <c r="C165" s="889"/>
      <c r="D165" s="452"/>
      <c r="E165" s="452"/>
      <c r="F165" s="471"/>
      <c r="G165" s="472"/>
      <c r="H165" s="472"/>
      <c r="I165" s="890"/>
    </row>
    <row r="166" spans="3:10" x14ac:dyDescent="0.15">
      <c r="C166" s="889"/>
      <c r="D166" s="452"/>
      <c r="E166" s="452"/>
      <c r="F166" s="471"/>
      <c r="G166" s="472"/>
      <c r="H166" s="472"/>
      <c r="I166" s="890"/>
    </row>
    <row r="167" spans="3:10" x14ac:dyDescent="0.15">
      <c r="C167" s="889"/>
      <c r="D167" s="452"/>
      <c r="E167" s="452"/>
      <c r="F167" s="471"/>
      <c r="G167" s="472"/>
      <c r="H167" s="472"/>
      <c r="I167" s="890"/>
    </row>
    <row r="168" spans="3:10" x14ac:dyDescent="0.15">
      <c r="C168" s="889"/>
      <c r="D168" s="452"/>
      <c r="E168" s="452"/>
      <c r="F168" s="471"/>
      <c r="G168" s="472"/>
      <c r="H168" s="472"/>
      <c r="I168" s="890"/>
    </row>
    <row r="169" spans="3:10" x14ac:dyDescent="0.15">
      <c r="C169" s="889"/>
      <c r="D169" s="452"/>
      <c r="E169" s="452"/>
      <c r="F169" s="471"/>
      <c r="G169" s="472"/>
      <c r="H169" s="472"/>
      <c r="I169" s="890"/>
    </row>
    <row r="170" spans="3:10" x14ac:dyDescent="0.15">
      <c r="C170" s="889"/>
      <c r="D170" s="452"/>
      <c r="E170" s="452"/>
      <c r="F170" s="471"/>
      <c r="G170" s="472"/>
      <c r="H170" s="472"/>
      <c r="I170" s="890"/>
    </row>
    <row r="171" spans="3:10" x14ac:dyDescent="0.15">
      <c r="C171" s="892"/>
      <c r="I171" s="890"/>
    </row>
    <row r="172" spans="3:10" x14ac:dyDescent="0.15">
      <c r="C172" s="892"/>
      <c r="I172" s="890"/>
    </row>
    <row r="173" spans="3:10" x14ac:dyDescent="0.15">
      <c r="C173" s="892"/>
      <c r="I173" s="890"/>
    </row>
    <row r="174" spans="3:10" x14ac:dyDescent="0.15">
      <c r="C174" s="888"/>
      <c r="D174" s="473"/>
      <c r="E174" s="473"/>
      <c r="F174" s="471"/>
      <c r="G174" s="472"/>
      <c r="H174" s="472"/>
      <c r="I174" s="890"/>
      <c r="J174" s="455"/>
    </row>
    <row r="175" spans="3:10" x14ac:dyDescent="0.15">
      <c r="C175" s="888"/>
      <c r="D175" s="473"/>
      <c r="E175" s="473"/>
      <c r="F175" s="471"/>
      <c r="G175" s="472"/>
      <c r="H175" s="472"/>
      <c r="I175" s="890"/>
    </row>
    <row r="176" spans="3:10" x14ac:dyDescent="0.15">
      <c r="C176" s="888"/>
      <c r="D176" s="473"/>
      <c r="E176" s="473"/>
      <c r="F176" s="471"/>
      <c r="G176" s="472"/>
      <c r="H176" s="472"/>
      <c r="I176" s="890"/>
    </row>
    <row r="177" spans="3:10" x14ac:dyDescent="0.15">
      <c r="C177" s="889"/>
      <c r="D177" s="452"/>
      <c r="E177" s="452"/>
      <c r="F177" s="471"/>
      <c r="G177" s="472"/>
      <c r="H177" s="472"/>
      <c r="I177" s="890"/>
    </row>
    <row r="178" spans="3:10" x14ac:dyDescent="0.15">
      <c r="C178" s="889"/>
      <c r="D178" s="452"/>
      <c r="E178" s="452"/>
      <c r="F178" s="471"/>
      <c r="G178" s="472"/>
      <c r="H178" s="472"/>
      <c r="I178" s="890"/>
    </row>
    <row r="179" spans="3:10" x14ac:dyDescent="0.15">
      <c r="C179" s="889"/>
      <c r="D179" s="452"/>
      <c r="E179" s="452"/>
      <c r="F179" s="471"/>
      <c r="G179" s="472"/>
      <c r="H179" s="472"/>
      <c r="I179" s="890"/>
    </row>
    <row r="180" spans="3:10" x14ac:dyDescent="0.15">
      <c r="C180" s="889"/>
      <c r="D180" s="452"/>
      <c r="E180" s="452"/>
      <c r="F180" s="471"/>
      <c r="G180" s="472"/>
      <c r="H180" s="472"/>
      <c r="I180" s="890"/>
    </row>
    <row r="181" spans="3:10" x14ac:dyDescent="0.15">
      <c r="C181" s="889"/>
      <c r="D181" s="452"/>
      <c r="E181" s="452"/>
      <c r="F181" s="471"/>
      <c r="G181" s="472"/>
      <c r="H181" s="472"/>
      <c r="I181" s="890"/>
    </row>
    <row r="182" spans="3:10" x14ac:dyDescent="0.15">
      <c r="C182" s="889"/>
      <c r="D182" s="452"/>
      <c r="E182" s="452"/>
      <c r="F182" s="471"/>
      <c r="G182" s="472"/>
      <c r="H182" s="472"/>
      <c r="I182" s="890"/>
    </row>
    <row r="183" spans="3:10" x14ac:dyDescent="0.15">
      <c r="C183" s="888"/>
      <c r="D183" s="473"/>
      <c r="E183" s="473"/>
      <c r="F183" s="471"/>
      <c r="G183" s="472"/>
      <c r="H183" s="472"/>
      <c r="I183" s="890"/>
      <c r="J183" s="455"/>
    </row>
    <row r="184" spans="3:10" x14ac:dyDescent="0.15">
      <c r="C184" s="888"/>
      <c r="D184" s="473"/>
      <c r="E184" s="473"/>
      <c r="F184" s="471"/>
      <c r="G184" s="472"/>
      <c r="H184" s="472"/>
      <c r="I184" s="890"/>
    </row>
    <row r="185" spans="3:10" x14ac:dyDescent="0.15">
      <c r="C185" s="888"/>
      <c r="D185" s="473"/>
      <c r="E185" s="473"/>
      <c r="F185" s="471"/>
      <c r="G185" s="472"/>
      <c r="H185" s="472"/>
      <c r="I185" s="890"/>
    </row>
    <row r="186" spans="3:10" x14ac:dyDescent="0.15">
      <c r="C186" s="889"/>
      <c r="D186" s="452"/>
      <c r="E186" s="452"/>
      <c r="F186" s="471"/>
      <c r="G186" s="472"/>
      <c r="H186" s="472"/>
      <c r="I186" s="890"/>
    </row>
    <row r="187" spans="3:10" x14ac:dyDescent="0.15">
      <c r="C187" s="889"/>
      <c r="D187" s="452"/>
      <c r="E187" s="452"/>
      <c r="F187" s="471"/>
      <c r="G187" s="472"/>
      <c r="H187" s="472"/>
      <c r="I187" s="890"/>
    </row>
    <row r="188" spans="3:10" x14ac:dyDescent="0.15">
      <c r="C188" s="889"/>
      <c r="D188" s="452"/>
      <c r="E188" s="452"/>
      <c r="F188" s="471"/>
      <c r="G188" s="472"/>
      <c r="H188" s="472"/>
      <c r="I188" s="890"/>
    </row>
    <row r="189" spans="3:10" x14ac:dyDescent="0.15">
      <c r="C189" s="889"/>
      <c r="D189" s="452"/>
      <c r="E189" s="452"/>
      <c r="F189" s="471"/>
      <c r="G189" s="472"/>
      <c r="H189" s="472"/>
      <c r="I189" s="890"/>
    </row>
    <row r="190" spans="3:10" x14ac:dyDescent="0.15">
      <c r="C190" s="889"/>
      <c r="D190" s="452"/>
      <c r="E190" s="452"/>
      <c r="F190" s="471"/>
      <c r="G190" s="472"/>
      <c r="H190" s="472"/>
      <c r="I190" s="890"/>
    </row>
    <row r="191" spans="3:10" x14ac:dyDescent="0.15">
      <c r="C191" s="889"/>
      <c r="D191" s="452"/>
      <c r="E191" s="452"/>
      <c r="F191" s="471"/>
      <c r="G191" s="472"/>
      <c r="H191" s="472"/>
      <c r="I191" s="890"/>
    </row>
    <row r="192" spans="3:10" x14ac:dyDescent="0.15">
      <c r="C192" s="892"/>
      <c r="I192" s="456"/>
    </row>
    <row r="193" spans="3:9" x14ac:dyDescent="0.15">
      <c r="C193" s="888"/>
      <c r="D193" s="473"/>
      <c r="E193" s="473"/>
      <c r="F193" s="471"/>
      <c r="G193" s="472"/>
      <c r="H193" s="472"/>
      <c r="I193" s="890"/>
    </row>
    <row r="194" spans="3:9" x14ac:dyDescent="0.15">
      <c r="C194" s="888"/>
      <c r="D194" s="473"/>
      <c r="E194" s="473"/>
      <c r="F194" s="471"/>
      <c r="G194" s="472"/>
      <c r="H194" s="472"/>
      <c r="I194" s="890"/>
    </row>
    <row r="195" spans="3:9" x14ac:dyDescent="0.15">
      <c r="C195" s="888"/>
      <c r="D195" s="473"/>
      <c r="E195" s="473"/>
      <c r="F195" s="471"/>
      <c r="G195" s="472"/>
      <c r="H195" s="472"/>
      <c r="I195" s="890"/>
    </row>
    <row r="196" spans="3:9" x14ac:dyDescent="0.15">
      <c r="C196" s="889"/>
      <c r="D196" s="452"/>
      <c r="E196" s="452"/>
      <c r="F196" s="471"/>
      <c r="G196" s="472"/>
      <c r="H196" s="472"/>
      <c r="I196" s="890"/>
    </row>
    <row r="197" spans="3:9" x14ac:dyDescent="0.15">
      <c r="C197" s="889"/>
      <c r="D197" s="452"/>
      <c r="E197" s="452"/>
      <c r="F197" s="471"/>
      <c r="G197" s="472"/>
      <c r="H197" s="472"/>
      <c r="I197" s="890"/>
    </row>
    <row r="198" spans="3:9" x14ac:dyDescent="0.15">
      <c r="C198" s="889"/>
      <c r="D198" s="452"/>
      <c r="E198" s="452"/>
      <c r="F198" s="471"/>
      <c r="G198" s="472"/>
      <c r="H198" s="472"/>
      <c r="I198" s="890"/>
    </row>
    <row r="199" spans="3:9" x14ac:dyDescent="0.15">
      <c r="C199" s="889"/>
      <c r="D199" s="452"/>
      <c r="E199" s="452"/>
      <c r="F199" s="471"/>
      <c r="G199" s="472"/>
      <c r="H199" s="472"/>
      <c r="I199" s="890"/>
    </row>
    <row r="200" spans="3:9" x14ac:dyDescent="0.15">
      <c r="C200" s="889"/>
      <c r="D200" s="452"/>
      <c r="E200" s="452"/>
      <c r="F200" s="471"/>
      <c r="G200" s="472"/>
      <c r="H200" s="472"/>
      <c r="I200" s="890"/>
    </row>
    <row r="201" spans="3:9" x14ac:dyDescent="0.15">
      <c r="C201" s="889"/>
      <c r="D201" s="452"/>
      <c r="E201" s="452"/>
      <c r="F201" s="471"/>
      <c r="G201" s="472"/>
      <c r="H201" s="472"/>
      <c r="I201" s="890"/>
    </row>
    <row r="202" spans="3:9" x14ac:dyDescent="0.15">
      <c r="C202" s="892"/>
      <c r="I202" s="456"/>
    </row>
    <row r="205" spans="3:9" x14ac:dyDescent="0.15">
      <c r="C205" s="891"/>
      <c r="D205" s="891"/>
      <c r="E205" s="891"/>
      <c r="F205" s="891"/>
      <c r="G205" s="891"/>
      <c r="H205" s="891"/>
    </row>
    <row r="206" spans="3:9" x14ac:dyDescent="0.15">
      <c r="C206" s="889"/>
      <c r="D206" s="452"/>
      <c r="E206" s="452"/>
      <c r="F206" s="471"/>
      <c r="G206" s="472"/>
      <c r="H206" s="472"/>
    </row>
    <row r="207" spans="3:9" x14ac:dyDescent="0.15">
      <c r="C207" s="892"/>
    </row>
    <row r="208" spans="3:9" x14ac:dyDescent="0.15">
      <c r="C208" s="892"/>
    </row>
    <row r="209" spans="3:8" x14ac:dyDescent="0.15">
      <c r="C209" s="892"/>
    </row>
    <row r="210" spans="3:8" x14ac:dyDescent="0.15">
      <c r="C210" s="892"/>
    </row>
    <row r="211" spans="3:8" x14ac:dyDescent="0.15">
      <c r="C211" s="892"/>
    </row>
    <row r="212" spans="3:8" x14ac:dyDescent="0.15">
      <c r="C212" s="892"/>
    </row>
    <row r="213" spans="3:8" x14ac:dyDescent="0.15">
      <c r="C213" s="892"/>
    </row>
    <row r="214" spans="3:8" x14ac:dyDescent="0.15">
      <c r="C214" s="892"/>
    </row>
    <row r="215" spans="3:8" x14ac:dyDescent="0.15">
      <c r="C215" s="892"/>
    </row>
    <row r="216" spans="3:8" x14ac:dyDescent="0.15">
      <c r="C216" s="892"/>
    </row>
    <row r="217" spans="3:8" x14ac:dyDescent="0.15">
      <c r="C217" s="892"/>
    </row>
    <row r="218" spans="3:8" x14ac:dyDescent="0.15">
      <c r="C218" s="889"/>
      <c r="D218" s="452"/>
      <c r="E218" s="452"/>
      <c r="F218" s="471"/>
      <c r="G218" s="472"/>
      <c r="H218" s="472"/>
    </row>
    <row r="219" spans="3:8" x14ac:dyDescent="0.15">
      <c r="C219" s="892"/>
    </row>
    <row r="220" spans="3:8" x14ac:dyDescent="0.15">
      <c r="C220" s="892"/>
    </row>
    <row r="221" spans="3:8" x14ac:dyDescent="0.15">
      <c r="C221" s="892"/>
    </row>
    <row r="222" spans="3:8" x14ac:dyDescent="0.15">
      <c r="C222" s="892"/>
    </row>
    <row r="223" spans="3:8" x14ac:dyDescent="0.15">
      <c r="C223" s="892"/>
    </row>
    <row r="224" spans="3:8" x14ac:dyDescent="0.15">
      <c r="C224" s="892"/>
    </row>
    <row r="225" spans="3:8" x14ac:dyDescent="0.15">
      <c r="C225" s="892"/>
    </row>
    <row r="226" spans="3:8" x14ac:dyDescent="0.15">
      <c r="C226" s="892"/>
    </row>
    <row r="227" spans="3:8" x14ac:dyDescent="0.15">
      <c r="C227" s="892"/>
    </row>
    <row r="228" spans="3:8" x14ac:dyDescent="0.15">
      <c r="C228" s="892"/>
    </row>
    <row r="229" spans="3:8" x14ac:dyDescent="0.15">
      <c r="C229" s="892"/>
    </row>
    <row r="230" spans="3:8" x14ac:dyDescent="0.15">
      <c r="C230" s="889"/>
      <c r="D230" s="452"/>
      <c r="E230" s="452"/>
      <c r="F230" s="471"/>
      <c r="G230" s="472"/>
      <c r="H230" s="472"/>
    </row>
    <row r="231" spans="3:8" x14ac:dyDescent="0.15">
      <c r="C231" s="892"/>
    </row>
    <row r="232" spans="3:8" x14ac:dyDescent="0.15">
      <c r="C232" s="892"/>
    </row>
    <row r="233" spans="3:8" x14ac:dyDescent="0.15">
      <c r="C233" s="892"/>
    </row>
    <row r="234" spans="3:8" x14ac:dyDescent="0.15">
      <c r="C234" s="892"/>
    </row>
    <row r="235" spans="3:8" x14ac:dyDescent="0.15">
      <c r="C235" s="892"/>
    </row>
    <row r="236" spans="3:8" x14ac:dyDescent="0.15">
      <c r="C236" s="892"/>
    </row>
    <row r="237" spans="3:8" x14ac:dyDescent="0.15">
      <c r="C237" s="892"/>
    </row>
    <row r="238" spans="3:8" x14ac:dyDescent="0.15">
      <c r="C238" s="892"/>
    </row>
    <row r="239" spans="3:8" x14ac:dyDescent="0.15">
      <c r="C239" s="892"/>
    </row>
    <row r="240" spans="3:8" x14ac:dyDescent="0.15">
      <c r="C240" s="892"/>
    </row>
    <row r="241" spans="3:8" x14ac:dyDescent="0.15">
      <c r="C241" s="892"/>
    </row>
    <row r="242" spans="3:8" x14ac:dyDescent="0.15">
      <c r="C242" s="889"/>
      <c r="D242" s="452"/>
      <c r="E242" s="452"/>
      <c r="F242" s="471"/>
      <c r="G242" s="472"/>
      <c r="H242" s="472"/>
    </row>
    <row r="243" spans="3:8" x14ac:dyDescent="0.15">
      <c r="C243" s="892"/>
    </row>
    <row r="244" spans="3:8" x14ac:dyDescent="0.15">
      <c r="C244" s="892"/>
    </row>
    <row r="245" spans="3:8" x14ac:dyDescent="0.15">
      <c r="C245" s="892"/>
    </row>
    <row r="246" spans="3:8" x14ac:dyDescent="0.15">
      <c r="C246" s="892"/>
    </row>
    <row r="247" spans="3:8" x14ac:dyDescent="0.15">
      <c r="C247" s="892"/>
    </row>
    <row r="248" spans="3:8" x14ac:dyDescent="0.15">
      <c r="C248" s="892"/>
    </row>
    <row r="249" spans="3:8" x14ac:dyDescent="0.15">
      <c r="C249" s="892"/>
    </row>
    <row r="250" spans="3:8" x14ac:dyDescent="0.15">
      <c r="C250" s="892"/>
    </row>
    <row r="251" spans="3:8" x14ac:dyDescent="0.15">
      <c r="C251" s="892"/>
    </row>
    <row r="252" spans="3:8" x14ac:dyDescent="0.15">
      <c r="C252" s="892"/>
    </row>
    <row r="253" spans="3:8" x14ac:dyDescent="0.15">
      <c r="C253" s="892"/>
    </row>
    <row r="254" spans="3:8" x14ac:dyDescent="0.15">
      <c r="C254" s="889"/>
      <c r="D254" s="452"/>
      <c r="E254" s="452"/>
      <c r="F254" s="471"/>
      <c r="G254" s="472"/>
      <c r="H254" s="472"/>
    </row>
    <row r="255" spans="3:8" x14ac:dyDescent="0.15">
      <c r="C255" s="892"/>
    </row>
    <row r="256" spans="3:8" x14ac:dyDescent="0.15">
      <c r="C256" s="892"/>
    </row>
    <row r="257" spans="3:8" x14ac:dyDescent="0.15">
      <c r="C257" s="892"/>
    </row>
    <row r="258" spans="3:8" x14ac:dyDescent="0.15">
      <c r="C258" s="892"/>
    </row>
    <row r="259" spans="3:8" x14ac:dyDescent="0.15">
      <c r="C259" s="892"/>
    </row>
    <row r="260" spans="3:8" x14ac:dyDescent="0.15">
      <c r="C260" s="892"/>
    </row>
    <row r="261" spans="3:8" x14ac:dyDescent="0.15">
      <c r="C261" s="892"/>
    </row>
    <row r="262" spans="3:8" x14ac:dyDescent="0.15">
      <c r="C262" s="892"/>
    </row>
    <row r="263" spans="3:8" x14ac:dyDescent="0.15">
      <c r="C263" s="892"/>
    </row>
    <row r="264" spans="3:8" x14ac:dyDescent="0.15">
      <c r="C264" s="892"/>
    </row>
    <row r="265" spans="3:8" x14ac:dyDescent="0.15">
      <c r="C265" s="892"/>
    </row>
    <row r="266" spans="3:8" x14ac:dyDescent="0.15">
      <c r="C266" s="889"/>
      <c r="D266" s="452"/>
      <c r="E266" s="452"/>
      <c r="F266" s="471"/>
      <c r="G266" s="472"/>
      <c r="H266" s="472"/>
    </row>
    <row r="267" spans="3:8" x14ac:dyDescent="0.15">
      <c r="C267" s="892"/>
    </row>
    <row r="268" spans="3:8" x14ac:dyDescent="0.15">
      <c r="C268" s="892"/>
    </row>
    <row r="269" spans="3:8" x14ac:dyDescent="0.15">
      <c r="C269" s="892"/>
    </row>
    <row r="270" spans="3:8" x14ac:dyDescent="0.15">
      <c r="C270" s="892"/>
    </row>
    <row r="271" spans="3:8" x14ac:dyDescent="0.15">
      <c r="C271" s="892"/>
    </row>
    <row r="272" spans="3:8" x14ac:dyDescent="0.15">
      <c r="C272" s="892"/>
    </row>
    <row r="273" spans="3:8" x14ac:dyDescent="0.15">
      <c r="C273" s="892"/>
    </row>
    <row r="274" spans="3:8" x14ac:dyDescent="0.15">
      <c r="C274" s="892"/>
    </row>
    <row r="275" spans="3:8" x14ac:dyDescent="0.15">
      <c r="C275" s="892"/>
    </row>
    <row r="276" spans="3:8" x14ac:dyDescent="0.15">
      <c r="C276" s="892"/>
    </row>
    <row r="277" spans="3:8" x14ac:dyDescent="0.15">
      <c r="C277" s="892"/>
    </row>
    <row r="278" spans="3:8" x14ac:dyDescent="0.15">
      <c r="C278" s="889"/>
      <c r="D278" s="452"/>
      <c r="E278" s="452"/>
      <c r="F278" s="471"/>
      <c r="G278" s="472"/>
      <c r="H278" s="472"/>
    </row>
    <row r="279" spans="3:8" x14ac:dyDescent="0.15">
      <c r="C279" s="892"/>
    </row>
    <row r="280" spans="3:8" x14ac:dyDescent="0.15">
      <c r="C280" s="892"/>
    </row>
    <row r="281" spans="3:8" x14ac:dyDescent="0.15">
      <c r="C281" s="892"/>
    </row>
    <row r="282" spans="3:8" x14ac:dyDescent="0.15">
      <c r="C282" s="892"/>
    </row>
    <row r="283" spans="3:8" x14ac:dyDescent="0.15">
      <c r="C283" s="892"/>
    </row>
    <row r="284" spans="3:8" x14ac:dyDescent="0.15">
      <c r="C284" s="892"/>
    </row>
    <row r="285" spans="3:8" x14ac:dyDescent="0.15">
      <c r="C285" s="892"/>
    </row>
    <row r="286" spans="3:8" x14ac:dyDescent="0.15">
      <c r="C286" s="892"/>
    </row>
    <row r="287" spans="3:8" x14ac:dyDescent="0.15">
      <c r="C287" s="892"/>
    </row>
    <row r="288" spans="3:8" x14ac:dyDescent="0.15">
      <c r="C288" s="892"/>
    </row>
    <row r="289" spans="3:10" x14ac:dyDescent="0.15">
      <c r="C289" s="892"/>
    </row>
    <row r="292" spans="3:10" x14ac:dyDescent="0.15">
      <c r="C292" s="891"/>
      <c r="D292" s="891"/>
      <c r="E292" s="891"/>
      <c r="F292" s="891"/>
      <c r="G292" s="891"/>
      <c r="H292" s="891"/>
      <c r="I292" s="454"/>
    </row>
    <row r="293" spans="3:10" x14ac:dyDescent="0.15">
      <c r="C293" s="889"/>
      <c r="D293" s="452"/>
      <c r="E293" s="452"/>
      <c r="F293" s="471"/>
      <c r="G293" s="472"/>
      <c r="H293" s="472"/>
      <c r="I293" s="890"/>
      <c r="J293" s="455"/>
    </row>
    <row r="294" spans="3:10" x14ac:dyDescent="0.15">
      <c r="C294" s="889"/>
      <c r="D294" s="452"/>
      <c r="E294" s="452"/>
      <c r="F294" s="471"/>
      <c r="G294" s="472"/>
      <c r="H294" s="472"/>
      <c r="I294" s="890"/>
    </row>
    <row r="295" spans="3:10" x14ac:dyDescent="0.15">
      <c r="C295" s="889"/>
      <c r="D295" s="452"/>
      <c r="E295" s="452"/>
      <c r="F295" s="471"/>
      <c r="G295" s="472"/>
      <c r="H295" s="472"/>
      <c r="I295" s="890"/>
    </row>
    <row r="296" spans="3:10" x14ac:dyDescent="0.15">
      <c r="C296" s="889"/>
      <c r="D296" s="452"/>
      <c r="E296" s="452"/>
      <c r="F296" s="471"/>
      <c r="G296" s="472"/>
      <c r="H296" s="472"/>
      <c r="I296" s="890"/>
    </row>
    <row r="297" spans="3:10" x14ac:dyDescent="0.15">
      <c r="C297" s="889"/>
      <c r="D297" s="452"/>
      <c r="E297" s="452"/>
      <c r="F297" s="471"/>
      <c r="G297" s="472"/>
      <c r="H297" s="472"/>
      <c r="I297" s="890"/>
    </row>
    <row r="298" spans="3:10" x14ac:dyDescent="0.15">
      <c r="C298" s="889"/>
      <c r="D298" s="452"/>
      <c r="E298" s="452"/>
      <c r="F298" s="471"/>
      <c r="G298" s="472"/>
      <c r="H298" s="472"/>
      <c r="I298" s="890"/>
    </row>
    <row r="299" spans="3:10" x14ac:dyDescent="0.15">
      <c r="C299" s="889"/>
      <c r="D299" s="452"/>
      <c r="E299" s="452"/>
      <c r="F299" s="471"/>
      <c r="G299" s="472"/>
      <c r="H299" s="472"/>
      <c r="I299" s="890"/>
    </row>
    <row r="300" spans="3:10" x14ac:dyDescent="0.15">
      <c r="C300" s="889"/>
      <c r="D300" s="452"/>
      <c r="E300" s="452"/>
      <c r="F300" s="471"/>
      <c r="G300" s="472"/>
      <c r="H300" s="472"/>
      <c r="I300" s="890"/>
    </row>
    <row r="301" spans="3:10" x14ac:dyDescent="0.15">
      <c r="C301" s="889"/>
      <c r="D301" s="452"/>
      <c r="E301" s="452"/>
      <c r="F301" s="471"/>
      <c r="G301" s="472"/>
      <c r="H301" s="472"/>
      <c r="I301" s="890"/>
    </row>
    <row r="302" spans="3:10" x14ac:dyDescent="0.15">
      <c r="C302" s="889"/>
      <c r="D302" s="452"/>
      <c r="E302" s="452"/>
      <c r="F302" s="471"/>
      <c r="G302" s="472"/>
      <c r="H302" s="472"/>
      <c r="I302" s="890"/>
      <c r="J302" s="455"/>
    </row>
    <row r="303" spans="3:10" x14ac:dyDescent="0.15">
      <c r="C303" s="889"/>
      <c r="D303" s="452"/>
      <c r="E303" s="452"/>
      <c r="F303" s="471"/>
      <c r="G303" s="472"/>
      <c r="H303" s="472"/>
      <c r="I303" s="890"/>
    </row>
    <row r="304" spans="3:10" x14ac:dyDescent="0.15">
      <c r="C304" s="889"/>
      <c r="D304" s="452"/>
      <c r="E304" s="452"/>
      <c r="F304" s="471"/>
      <c r="G304" s="472"/>
      <c r="H304" s="472"/>
      <c r="I304" s="890"/>
    </row>
    <row r="305" spans="3:10" x14ac:dyDescent="0.15">
      <c r="C305" s="889"/>
      <c r="D305" s="452"/>
      <c r="E305" s="452"/>
      <c r="F305" s="471"/>
      <c r="G305" s="472"/>
      <c r="H305" s="472"/>
      <c r="I305" s="890"/>
    </row>
    <row r="306" spans="3:10" x14ac:dyDescent="0.15">
      <c r="C306" s="889"/>
      <c r="D306" s="452"/>
      <c r="E306" s="452"/>
      <c r="F306" s="471"/>
      <c r="G306" s="472"/>
      <c r="H306" s="472"/>
      <c r="I306" s="890"/>
    </row>
    <row r="307" spans="3:10" x14ac:dyDescent="0.15">
      <c r="C307" s="889"/>
      <c r="D307" s="452"/>
      <c r="E307" s="452"/>
      <c r="F307" s="471"/>
      <c r="G307" s="472"/>
      <c r="H307" s="472"/>
      <c r="I307" s="890"/>
    </row>
    <row r="308" spans="3:10" x14ac:dyDescent="0.15">
      <c r="C308" s="889"/>
      <c r="D308" s="452"/>
      <c r="E308" s="452"/>
      <c r="F308" s="471"/>
      <c r="G308" s="472"/>
      <c r="H308" s="472"/>
      <c r="I308" s="890"/>
    </row>
    <row r="309" spans="3:10" x14ac:dyDescent="0.15">
      <c r="C309" s="889"/>
      <c r="D309" s="452"/>
      <c r="E309" s="452"/>
      <c r="F309" s="471"/>
      <c r="G309" s="472"/>
      <c r="H309" s="472"/>
      <c r="I309" s="890"/>
    </row>
    <row r="310" spans="3:10" x14ac:dyDescent="0.15">
      <c r="C310" s="889"/>
      <c r="D310" s="452"/>
      <c r="E310" s="452"/>
      <c r="F310" s="471"/>
      <c r="G310" s="472"/>
      <c r="H310" s="472"/>
      <c r="I310" s="890"/>
    </row>
    <row r="311" spans="3:10" x14ac:dyDescent="0.15">
      <c r="C311" s="889"/>
      <c r="D311" s="452"/>
      <c r="E311" s="452"/>
      <c r="F311" s="471"/>
      <c r="G311" s="472"/>
      <c r="H311" s="472"/>
      <c r="I311" s="890"/>
      <c r="J311" s="455"/>
    </row>
    <row r="312" spans="3:10" x14ac:dyDescent="0.15">
      <c r="C312" s="889"/>
      <c r="D312" s="452"/>
      <c r="E312" s="452"/>
      <c r="F312" s="471"/>
      <c r="G312" s="472"/>
      <c r="H312" s="472"/>
      <c r="I312" s="890"/>
    </row>
    <row r="313" spans="3:10" x14ac:dyDescent="0.15">
      <c r="C313" s="889"/>
      <c r="D313" s="452"/>
      <c r="E313" s="452"/>
      <c r="F313" s="471"/>
      <c r="G313" s="472"/>
      <c r="H313" s="472"/>
      <c r="I313" s="890"/>
    </row>
    <row r="314" spans="3:10" x14ac:dyDescent="0.15">
      <c r="C314" s="889"/>
      <c r="D314" s="452"/>
      <c r="E314" s="452"/>
      <c r="F314" s="471"/>
      <c r="G314" s="472"/>
      <c r="H314" s="472"/>
      <c r="I314" s="890"/>
    </row>
    <row r="315" spans="3:10" x14ac:dyDescent="0.15">
      <c r="C315" s="889"/>
      <c r="D315" s="452"/>
      <c r="E315" s="452"/>
      <c r="F315" s="471"/>
      <c r="G315" s="472"/>
      <c r="H315" s="472"/>
      <c r="I315" s="890"/>
    </row>
    <row r="316" spans="3:10" x14ac:dyDescent="0.15">
      <c r="C316" s="889"/>
      <c r="D316" s="452"/>
      <c r="E316" s="452"/>
      <c r="F316" s="471"/>
      <c r="G316" s="472"/>
      <c r="H316" s="472"/>
      <c r="I316" s="890"/>
    </row>
    <row r="317" spans="3:10" x14ac:dyDescent="0.15">
      <c r="C317" s="889"/>
      <c r="D317" s="452"/>
      <c r="E317" s="452"/>
      <c r="F317" s="471"/>
      <c r="G317" s="472"/>
      <c r="H317" s="472"/>
      <c r="I317" s="890"/>
    </row>
    <row r="318" spans="3:10" x14ac:dyDescent="0.15">
      <c r="C318" s="889"/>
      <c r="D318" s="452"/>
      <c r="E318" s="452"/>
      <c r="F318" s="471"/>
      <c r="G318" s="472"/>
      <c r="H318" s="472"/>
      <c r="I318" s="890"/>
    </row>
    <row r="319" spans="3:10" x14ac:dyDescent="0.15">
      <c r="C319" s="889"/>
      <c r="D319" s="452"/>
      <c r="E319" s="452"/>
      <c r="F319" s="471"/>
      <c r="G319" s="472"/>
      <c r="H319" s="472"/>
      <c r="I319" s="890"/>
    </row>
    <row r="320" spans="3:10" x14ac:dyDescent="0.15">
      <c r="C320" s="889"/>
      <c r="D320" s="452"/>
      <c r="E320" s="452"/>
      <c r="F320" s="471"/>
      <c r="G320" s="472"/>
      <c r="H320" s="472"/>
      <c r="I320" s="890"/>
      <c r="J320" s="455"/>
    </row>
    <row r="321" spans="3:10" x14ac:dyDescent="0.15">
      <c r="C321" s="889"/>
      <c r="D321" s="452"/>
      <c r="E321" s="452"/>
      <c r="F321" s="471"/>
      <c r="G321" s="472"/>
      <c r="H321" s="472"/>
      <c r="I321" s="890"/>
    </row>
    <row r="322" spans="3:10" x14ac:dyDescent="0.15">
      <c r="C322" s="889"/>
      <c r="D322" s="452"/>
      <c r="E322" s="452"/>
      <c r="F322" s="471"/>
      <c r="G322" s="472"/>
      <c r="H322" s="472"/>
      <c r="I322" s="890"/>
    </row>
    <row r="323" spans="3:10" x14ac:dyDescent="0.15">
      <c r="C323" s="889"/>
      <c r="D323" s="452"/>
      <c r="E323" s="452"/>
      <c r="F323" s="471"/>
      <c r="G323" s="472"/>
      <c r="H323" s="472"/>
      <c r="I323" s="890"/>
    </row>
    <row r="324" spans="3:10" x14ac:dyDescent="0.15">
      <c r="C324" s="889"/>
      <c r="D324" s="452"/>
      <c r="E324" s="452"/>
      <c r="F324" s="471"/>
      <c r="G324" s="472"/>
      <c r="H324" s="472"/>
      <c r="I324" s="890"/>
    </row>
    <row r="325" spans="3:10" x14ac:dyDescent="0.15">
      <c r="C325" s="889"/>
      <c r="D325" s="452"/>
      <c r="E325" s="452"/>
      <c r="F325" s="471"/>
      <c r="G325" s="472"/>
      <c r="H325" s="472"/>
      <c r="I325" s="890"/>
    </row>
    <row r="326" spans="3:10" x14ac:dyDescent="0.15">
      <c r="C326" s="889"/>
      <c r="D326" s="452"/>
      <c r="E326" s="452"/>
      <c r="F326" s="471"/>
      <c r="G326" s="472"/>
      <c r="H326" s="472"/>
      <c r="I326" s="890"/>
    </row>
    <row r="327" spans="3:10" x14ac:dyDescent="0.15">
      <c r="C327" s="889"/>
      <c r="D327" s="452"/>
      <c r="E327" s="452"/>
      <c r="F327" s="471"/>
      <c r="G327" s="472"/>
      <c r="H327" s="472"/>
      <c r="I327" s="890"/>
    </row>
    <row r="328" spans="3:10" x14ac:dyDescent="0.15">
      <c r="C328" s="889"/>
      <c r="D328" s="452"/>
      <c r="E328" s="452"/>
      <c r="F328" s="471"/>
      <c r="G328" s="472"/>
      <c r="H328" s="472"/>
      <c r="I328" s="890"/>
    </row>
    <row r="329" spans="3:10" x14ac:dyDescent="0.15">
      <c r="C329" s="889"/>
      <c r="D329" s="452"/>
      <c r="E329" s="452"/>
      <c r="F329" s="471"/>
      <c r="G329" s="472"/>
      <c r="H329" s="472"/>
      <c r="I329" s="890"/>
      <c r="J329" s="455"/>
    </row>
    <row r="330" spans="3:10" x14ac:dyDescent="0.15">
      <c r="C330" s="889"/>
      <c r="D330" s="452"/>
      <c r="E330" s="452"/>
      <c r="F330" s="471"/>
      <c r="G330" s="472"/>
      <c r="H330" s="472"/>
      <c r="I330" s="890"/>
    </row>
    <row r="331" spans="3:10" x14ac:dyDescent="0.15">
      <c r="C331" s="889"/>
      <c r="D331" s="452"/>
      <c r="E331" s="452"/>
      <c r="F331" s="471"/>
      <c r="G331" s="472"/>
      <c r="H331" s="472"/>
      <c r="I331" s="890"/>
    </row>
    <row r="332" spans="3:10" x14ac:dyDescent="0.15">
      <c r="C332" s="889"/>
      <c r="D332" s="452"/>
      <c r="E332" s="452"/>
      <c r="F332" s="471"/>
      <c r="G332" s="472"/>
      <c r="H332" s="472"/>
      <c r="I332" s="890"/>
    </row>
    <row r="333" spans="3:10" x14ac:dyDescent="0.15">
      <c r="C333" s="889"/>
      <c r="D333" s="452"/>
      <c r="E333" s="452"/>
      <c r="F333" s="471"/>
      <c r="G333" s="472"/>
      <c r="H333" s="472"/>
      <c r="I333" s="890"/>
    </row>
    <row r="334" spans="3:10" x14ac:dyDescent="0.15">
      <c r="C334" s="889"/>
      <c r="D334" s="452"/>
      <c r="E334" s="452"/>
      <c r="F334" s="471"/>
      <c r="G334" s="472"/>
      <c r="H334" s="472"/>
      <c r="I334" s="890"/>
    </row>
    <row r="335" spans="3:10" x14ac:dyDescent="0.15">
      <c r="C335" s="889"/>
      <c r="D335" s="452"/>
      <c r="E335" s="452"/>
      <c r="F335" s="471"/>
      <c r="G335" s="472"/>
      <c r="H335" s="472"/>
      <c r="I335" s="890"/>
    </row>
    <row r="336" spans="3:10" x14ac:dyDescent="0.15">
      <c r="C336" s="889"/>
      <c r="D336" s="452"/>
      <c r="E336" s="452"/>
      <c r="F336" s="471"/>
      <c r="G336" s="472"/>
      <c r="H336" s="472"/>
      <c r="I336" s="890"/>
    </row>
    <row r="337" spans="3:10" x14ac:dyDescent="0.15">
      <c r="C337" s="889"/>
      <c r="D337" s="452"/>
      <c r="E337" s="452"/>
      <c r="F337" s="471"/>
      <c r="G337" s="472"/>
      <c r="H337" s="472"/>
      <c r="I337" s="890"/>
    </row>
    <row r="338" spans="3:10" x14ac:dyDescent="0.15">
      <c r="C338" s="889"/>
      <c r="D338" s="452"/>
      <c r="E338" s="452"/>
      <c r="F338" s="471"/>
      <c r="G338" s="472"/>
      <c r="H338" s="472"/>
      <c r="I338" s="890"/>
      <c r="J338" s="455"/>
    </row>
    <row r="339" spans="3:10" x14ac:dyDescent="0.15">
      <c r="C339" s="889"/>
      <c r="D339" s="452"/>
      <c r="E339" s="452"/>
      <c r="F339" s="471"/>
      <c r="G339" s="472"/>
      <c r="H339" s="472"/>
      <c r="I339" s="890"/>
    </row>
    <row r="340" spans="3:10" x14ac:dyDescent="0.15">
      <c r="C340" s="889"/>
      <c r="D340" s="452"/>
      <c r="E340" s="452"/>
      <c r="F340" s="471"/>
      <c r="G340" s="472"/>
      <c r="H340" s="472"/>
      <c r="I340" s="890"/>
    </row>
    <row r="341" spans="3:10" x14ac:dyDescent="0.15">
      <c r="C341" s="889"/>
      <c r="D341" s="452"/>
      <c r="E341" s="452"/>
      <c r="F341" s="471"/>
      <c r="G341" s="472"/>
      <c r="H341" s="472"/>
      <c r="I341" s="890"/>
    </row>
    <row r="342" spans="3:10" x14ac:dyDescent="0.15">
      <c r="C342" s="889"/>
      <c r="D342" s="452"/>
      <c r="E342" s="452"/>
      <c r="F342" s="471"/>
      <c r="G342" s="472"/>
      <c r="H342" s="472"/>
      <c r="I342" s="890"/>
    </row>
    <row r="343" spans="3:10" x14ac:dyDescent="0.15">
      <c r="C343" s="889"/>
      <c r="D343" s="452"/>
      <c r="E343" s="452"/>
      <c r="F343" s="471"/>
      <c r="G343" s="472"/>
      <c r="H343" s="472"/>
      <c r="I343" s="890"/>
    </row>
    <row r="344" spans="3:10" x14ac:dyDescent="0.15">
      <c r="C344" s="892"/>
      <c r="I344" s="890"/>
    </row>
    <row r="345" spans="3:10" x14ac:dyDescent="0.15">
      <c r="C345" s="892"/>
      <c r="I345" s="890"/>
    </row>
    <row r="346" spans="3:10" x14ac:dyDescent="0.15">
      <c r="C346" s="892"/>
      <c r="I346" s="890"/>
    </row>
  </sheetData>
  <mergeCells count="119">
    <mergeCell ref="C338:C346"/>
    <mergeCell ref="I338:I340"/>
    <mergeCell ref="I341:I343"/>
    <mergeCell ref="I344:I346"/>
    <mergeCell ref="C320:C328"/>
    <mergeCell ref="I320:I322"/>
    <mergeCell ref="I323:I325"/>
    <mergeCell ref="I326:I328"/>
    <mergeCell ref="C329:C337"/>
    <mergeCell ref="I329:I331"/>
    <mergeCell ref="I332:I334"/>
    <mergeCell ref="I335:I337"/>
    <mergeCell ref="C302:C310"/>
    <mergeCell ref="I302:I304"/>
    <mergeCell ref="I305:I307"/>
    <mergeCell ref="I308:I310"/>
    <mergeCell ref="C311:C319"/>
    <mergeCell ref="I311:I313"/>
    <mergeCell ref="I314:I316"/>
    <mergeCell ref="I317:I319"/>
    <mergeCell ref="C266:C277"/>
    <mergeCell ref="C278:C289"/>
    <mergeCell ref="C292:H292"/>
    <mergeCell ref="C293:C301"/>
    <mergeCell ref="I293:I295"/>
    <mergeCell ref="I296:I298"/>
    <mergeCell ref="I299:I301"/>
    <mergeCell ref="C205:H205"/>
    <mergeCell ref="C206:C217"/>
    <mergeCell ref="C218:C229"/>
    <mergeCell ref="C230:C241"/>
    <mergeCell ref="C242:C253"/>
    <mergeCell ref="C254:C265"/>
    <mergeCell ref="C183:C192"/>
    <mergeCell ref="I183:I185"/>
    <mergeCell ref="I186:I188"/>
    <mergeCell ref="I189:I191"/>
    <mergeCell ref="C193:C202"/>
    <mergeCell ref="I193:I195"/>
    <mergeCell ref="I196:I198"/>
    <mergeCell ref="I199:I201"/>
    <mergeCell ref="C162:C173"/>
    <mergeCell ref="I162:I164"/>
    <mergeCell ref="I165:I167"/>
    <mergeCell ref="I168:I170"/>
    <mergeCell ref="I171:I173"/>
    <mergeCell ref="C174:C182"/>
    <mergeCell ref="I174:I176"/>
    <mergeCell ref="I177:I179"/>
    <mergeCell ref="I180:I182"/>
    <mergeCell ref="C144:C152"/>
    <mergeCell ref="I144:I146"/>
    <mergeCell ref="I147:I149"/>
    <mergeCell ref="I150:I152"/>
    <mergeCell ref="C153:C161"/>
    <mergeCell ref="I153:I155"/>
    <mergeCell ref="I156:I158"/>
    <mergeCell ref="I159:I161"/>
    <mergeCell ref="C69:D69"/>
    <mergeCell ref="C70:D70"/>
    <mergeCell ref="C134:H134"/>
    <mergeCell ref="C135:C143"/>
    <mergeCell ref="I135:I137"/>
    <mergeCell ref="I138:I140"/>
    <mergeCell ref="I141:I143"/>
    <mergeCell ref="C62:D62"/>
    <mergeCell ref="C63:D63"/>
    <mergeCell ref="C64:D64"/>
    <mergeCell ref="C65:D65"/>
    <mergeCell ref="C67:D67"/>
    <mergeCell ref="C68:D68"/>
    <mergeCell ref="C54:D54"/>
    <mergeCell ref="C55:D55"/>
    <mergeCell ref="C57:D57"/>
    <mergeCell ref="C58:D58"/>
    <mergeCell ref="C59:D59"/>
    <mergeCell ref="C60:D60"/>
    <mergeCell ref="C47:D47"/>
    <mergeCell ref="C48:D48"/>
    <mergeCell ref="C49:D49"/>
    <mergeCell ref="C50:D50"/>
    <mergeCell ref="C52:D52"/>
    <mergeCell ref="C53:D53"/>
    <mergeCell ref="C39:D39"/>
    <mergeCell ref="C40:D40"/>
    <mergeCell ref="C42:D42"/>
    <mergeCell ref="C43:D43"/>
    <mergeCell ref="C44:D44"/>
    <mergeCell ref="C45:D45"/>
    <mergeCell ref="C32:D32"/>
    <mergeCell ref="C33:D33"/>
    <mergeCell ref="C34:D34"/>
    <mergeCell ref="C35:D35"/>
    <mergeCell ref="C37:D37"/>
    <mergeCell ref="C38:D38"/>
    <mergeCell ref="C24:D24"/>
    <mergeCell ref="C25:D25"/>
    <mergeCell ref="C27:D27"/>
    <mergeCell ref="C28:D28"/>
    <mergeCell ref="C29:D29"/>
    <mergeCell ref="C30:D30"/>
    <mergeCell ref="C20:D20"/>
    <mergeCell ref="C22:D22"/>
    <mergeCell ref="C23:D23"/>
    <mergeCell ref="C9:D9"/>
    <mergeCell ref="C10:D10"/>
    <mergeCell ref="C12:D12"/>
    <mergeCell ref="C13:D13"/>
    <mergeCell ref="C14:D14"/>
    <mergeCell ref="C15:D15"/>
    <mergeCell ref="B4:D5"/>
    <mergeCell ref="E4:E5"/>
    <mergeCell ref="F4:F5"/>
    <mergeCell ref="H4:H5"/>
    <mergeCell ref="C7:D7"/>
    <mergeCell ref="C8:D8"/>
    <mergeCell ref="C17:D17"/>
    <mergeCell ref="C18:D18"/>
    <mergeCell ref="C19:D19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Ｐゴシック,標準"2.人      口</oddHeader>
    <oddFooter>&amp;C&amp;"ＭＳ Ｐゴシック,標準"-18-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FAAD-3BB4-4171-BB26-561A8A9AC190}">
  <sheetPr codeName="Sheet11"/>
  <dimension ref="A1:L386"/>
  <sheetViews>
    <sheetView showGridLines="0" zoomScaleNormal="100" zoomScaleSheetLayoutView="100" workbookViewId="0"/>
  </sheetViews>
  <sheetFormatPr defaultColWidth="9" defaultRowHeight="13.5" x14ac:dyDescent="0.15"/>
  <cols>
    <col min="1" max="1" width="1.625" style="10" customWidth="1"/>
    <col min="2" max="3" width="11.5" style="12" customWidth="1"/>
    <col min="4" max="7" width="9.375" style="12" customWidth="1"/>
    <col min="8" max="8" width="9.375" style="11" customWidth="1"/>
    <col min="9" max="10" width="9.375" style="12" customWidth="1"/>
    <col min="11" max="16384" width="9" style="10"/>
  </cols>
  <sheetData>
    <row r="1" spans="1:10" ht="30" customHeight="1" x14ac:dyDescent="0.15">
      <c r="A1" s="9" t="s">
        <v>698</v>
      </c>
    </row>
    <row r="2" spans="1:10" ht="7.5" customHeight="1" x14ac:dyDescent="0.15">
      <c r="A2" s="9"/>
    </row>
    <row r="3" spans="1:10" ht="22.5" customHeight="1" x14ac:dyDescent="0.15">
      <c r="B3" s="13" t="s">
        <v>40</v>
      </c>
      <c r="C3" s="13"/>
    </row>
    <row r="4" spans="1:10" ht="13.5" customHeight="1" x14ac:dyDescent="0.15">
      <c r="B4" s="845" t="s">
        <v>6</v>
      </c>
      <c r="C4" s="893" t="s">
        <v>699</v>
      </c>
      <c r="D4" s="894" t="s">
        <v>700</v>
      </c>
      <c r="E4" s="895"/>
      <c r="F4" s="896"/>
      <c r="G4" s="17" t="s">
        <v>701</v>
      </c>
      <c r="H4" s="897" t="s">
        <v>1</v>
      </c>
      <c r="I4" s="17" t="s">
        <v>0</v>
      </c>
      <c r="J4" s="845" t="s">
        <v>2</v>
      </c>
    </row>
    <row r="5" spans="1:10" ht="13.5" customHeight="1" x14ac:dyDescent="0.15">
      <c r="B5" s="846"/>
      <c r="C5" s="846"/>
      <c r="D5" s="71" t="s">
        <v>3</v>
      </c>
      <c r="E5" s="475" t="s">
        <v>4</v>
      </c>
      <c r="F5" s="476" t="s">
        <v>5</v>
      </c>
      <c r="G5" s="477" t="s">
        <v>702</v>
      </c>
      <c r="H5" s="898"/>
      <c r="I5" s="477" t="s">
        <v>702</v>
      </c>
      <c r="J5" s="846"/>
    </row>
    <row r="6" spans="1:10" ht="12" hidden="1" customHeight="1" x14ac:dyDescent="0.15">
      <c r="B6" s="21" t="s">
        <v>13</v>
      </c>
      <c r="C6" s="479">
        <f>SUM(C7:C10)</f>
        <v>59020</v>
      </c>
      <c r="D6" s="22">
        <f>SUM(D7:D10)</f>
        <v>0</v>
      </c>
      <c r="E6" s="23">
        <f>SUM(E7:E10)</f>
        <v>0</v>
      </c>
      <c r="F6" s="24">
        <f>SUM(F7:F10)</f>
        <v>0</v>
      </c>
      <c r="G6" s="480"/>
      <c r="H6" s="474"/>
      <c r="I6" s="70"/>
      <c r="J6" s="27">
        <f>ROUND(D6/$D$86*100,1)</f>
        <v>0</v>
      </c>
    </row>
    <row r="7" spans="1:10" ht="12" hidden="1" customHeight="1" x14ac:dyDescent="0.15">
      <c r="B7" s="28" t="s">
        <v>8</v>
      </c>
      <c r="C7" s="29">
        <v>19244</v>
      </c>
      <c r="D7" s="481"/>
      <c r="E7" s="482"/>
      <c r="F7" s="483"/>
      <c r="G7" s="480"/>
      <c r="H7" s="484"/>
      <c r="I7" s="480"/>
      <c r="J7" s="34">
        <f>ROUND(D7/$D$87*100,1)</f>
        <v>0</v>
      </c>
    </row>
    <row r="8" spans="1:10" ht="12" hidden="1" customHeight="1" x14ac:dyDescent="0.15">
      <c r="B8" s="28" t="s">
        <v>9</v>
      </c>
      <c r="C8" s="29">
        <v>18251</v>
      </c>
      <c r="D8" s="481"/>
      <c r="E8" s="482"/>
      <c r="F8" s="483"/>
      <c r="G8" s="480"/>
      <c r="H8" s="484"/>
      <c r="I8" s="480"/>
      <c r="J8" s="34">
        <f>ROUND(D8/$D$88*100,1)</f>
        <v>0</v>
      </c>
    </row>
    <row r="9" spans="1:10" ht="12" hidden="1" customHeight="1" x14ac:dyDescent="0.15">
      <c r="B9" s="28" t="s">
        <v>703</v>
      </c>
      <c r="C9" s="29">
        <v>11477</v>
      </c>
      <c r="D9" s="481"/>
      <c r="E9" s="482"/>
      <c r="F9" s="483"/>
      <c r="G9" s="480"/>
      <c r="H9" s="484"/>
      <c r="I9" s="480"/>
      <c r="J9" s="34">
        <f>ROUND(D9/$D$89*100,1)</f>
        <v>0</v>
      </c>
    </row>
    <row r="10" spans="1:10" ht="12" hidden="1" customHeight="1" x14ac:dyDescent="0.15">
      <c r="B10" s="28" t="s">
        <v>11</v>
      </c>
      <c r="C10" s="36">
        <v>10048</v>
      </c>
      <c r="D10" s="481"/>
      <c r="E10" s="482"/>
      <c r="F10" s="483"/>
      <c r="G10" s="480"/>
      <c r="H10" s="478"/>
      <c r="I10" s="71"/>
      <c r="J10" s="41">
        <f>ROUND(D10/$D$90*100,1)</f>
        <v>0</v>
      </c>
    </row>
    <row r="11" spans="1:10" s="485" customFormat="1" ht="12" hidden="1" customHeight="1" x14ac:dyDescent="0.15">
      <c r="B11" s="21" t="s">
        <v>13</v>
      </c>
      <c r="C11" s="479">
        <f>SUM(C12:C15)</f>
        <v>58103</v>
      </c>
      <c r="D11" s="22">
        <f>SUM(D12:D15)</f>
        <v>0</v>
      </c>
      <c r="E11" s="23">
        <f>SUM(E12:E15)</f>
        <v>0</v>
      </c>
      <c r="F11" s="24">
        <f>SUM(F12:F15)</f>
        <v>0</v>
      </c>
      <c r="G11" s="22"/>
      <c r="H11" s="42">
        <f>+D11-D6</f>
        <v>0</v>
      </c>
      <c r="I11" s="43" t="e">
        <f>ROUND(D11/D6*100-100,1)</f>
        <v>#DIV/0!</v>
      </c>
      <c r="J11" s="27">
        <f>ROUND(D11/$D$86*100,1)</f>
        <v>0</v>
      </c>
    </row>
    <row r="12" spans="1:10" ht="12" hidden="1" customHeight="1" x14ac:dyDescent="0.15">
      <c r="B12" s="28" t="s">
        <v>8</v>
      </c>
      <c r="C12" s="29">
        <v>19345</v>
      </c>
      <c r="D12" s="29"/>
      <c r="E12" s="55"/>
      <c r="F12" s="56"/>
      <c r="G12" s="54"/>
      <c r="H12" s="44">
        <f>+D12-D7</f>
        <v>0</v>
      </c>
      <c r="I12" s="45" t="e">
        <f>ROUND(D12/D7*100-100,1)</f>
        <v>#DIV/0!</v>
      </c>
      <c r="J12" s="34">
        <f>ROUND(D12/$D$87*100,1)</f>
        <v>0</v>
      </c>
    </row>
    <row r="13" spans="1:10" ht="12" hidden="1" customHeight="1" x14ac:dyDescent="0.15">
      <c r="B13" s="28" t="s">
        <v>9</v>
      </c>
      <c r="C13" s="29">
        <v>17976</v>
      </c>
      <c r="D13" s="29"/>
      <c r="E13" s="55"/>
      <c r="F13" s="56"/>
      <c r="G13" s="54"/>
      <c r="H13" s="44">
        <f>+D13-D8</f>
        <v>0</v>
      </c>
      <c r="I13" s="45" t="e">
        <f>ROUND(D13/D8*100-100,1)</f>
        <v>#DIV/0!</v>
      </c>
      <c r="J13" s="34">
        <f>ROUND(D13/$D$88*100,1)</f>
        <v>0</v>
      </c>
    </row>
    <row r="14" spans="1:10" ht="12" hidden="1" customHeight="1" x14ac:dyDescent="0.15">
      <c r="B14" s="28" t="s">
        <v>703</v>
      </c>
      <c r="C14" s="29">
        <v>10847</v>
      </c>
      <c r="D14" s="29"/>
      <c r="E14" s="55"/>
      <c r="F14" s="56"/>
      <c r="G14" s="54"/>
      <c r="H14" s="44">
        <f>+D14-D9</f>
        <v>0</v>
      </c>
      <c r="I14" s="45" t="e">
        <f>ROUND(D14/D9*100-100,1)</f>
        <v>#DIV/0!</v>
      </c>
      <c r="J14" s="34">
        <f>ROUND(D14/$D$89*100,1)</f>
        <v>0</v>
      </c>
    </row>
    <row r="15" spans="1:10" ht="12" hidden="1" customHeight="1" x14ac:dyDescent="0.15">
      <c r="B15" s="28" t="s">
        <v>11</v>
      </c>
      <c r="C15" s="36">
        <v>9935</v>
      </c>
      <c r="D15" s="36"/>
      <c r="E15" s="37"/>
      <c r="F15" s="38"/>
      <c r="G15" s="36"/>
      <c r="H15" s="46">
        <f>+D15-D10</f>
        <v>0</v>
      </c>
      <c r="I15" s="47" t="e">
        <f>ROUND(D15/D10*100-100,1)</f>
        <v>#DIV/0!</v>
      </c>
      <c r="J15" s="41">
        <f>ROUND(D15/$D$90*100,1)</f>
        <v>0</v>
      </c>
    </row>
    <row r="16" spans="1:10" s="485" customFormat="1" ht="12" hidden="1" customHeight="1" x14ac:dyDescent="0.15">
      <c r="B16" s="21" t="s">
        <v>14</v>
      </c>
      <c r="C16" s="486">
        <f>SUM(C17:C20)</f>
        <v>60270</v>
      </c>
      <c r="D16" s="22">
        <f>SUM(D17:D20)</f>
        <v>0</v>
      </c>
      <c r="E16" s="23">
        <f>SUM(E17:E20)</f>
        <v>0</v>
      </c>
      <c r="F16" s="24">
        <f>SUM(F17:F20)</f>
        <v>0</v>
      </c>
      <c r="G16" s="22"/>
      <c r="H16" s="42">
        <f t="shared" ref="H16:H79" si="0">+D16-D11</f>
        <v>0</v>
      </c>
      <c r="I16" s="43" t="e">
        <f t="shared" ref="I16:I45" si="1">ROUND(D16/D11*100-100,1)</f>
        <v>#DIV/0!</v>
      </c>
      <c r="J16" s="27">
        <f>ROUND(D16/$D$86*100,1)</f>
        <v>0</v>
      </c>
    </row>
    <row r="17" spans="2:10" ht="12" hidden="1" customHeight="1" x14ac:dyDescent="0.15">
      <c r="B17" s="28" t="s">
        <v>8</v>
      </c>
      <c r="C17" s="29">
        <v>19744</v>
      </c>
      <c r="D17" s="29"/>
      <c r="E17" s="55"/>
      <c r="F17" s="56"/>
      <c r="G17" s="54"/>
      <c r="H17" s="44">
        <f t="shared" si="0"/>
        <v>0</v>
      </c>
      <c r="I17" s="45" t="e">
        <f t="shared" si="1"/>
        <v>#DIV/0!</v>
      </c>
      <c r="J17" s="34">
        <f>ROUND(D17/$D$87*100,1)</f>
        <v>0</v>
      </c>
    </row>
    <row r="18" spans="2:10" ht="12" hidden="1" customHeight="1" x14ac:dyDescent="0.15">
      <c r="B18" s="28" t="s">
        <v>9</v>
      </c>
      <c r="C18" s="29">
        <v>18809</v>
      </c>
      <c r="D18" s="29"/>
      <c r="E18" s="55"/>
      <c r="F18" s="56"/>
      <c r="G18" s="54"/>
      <c r="H18" s="44">
        <f t="shared" si="0"/>
        <v>0</v>
      </c>
      <c r="I18" s="45" t="e">
        <f t="shared" si="1"/>
        <v>#DIV/0!</v>
      </c>
      <c r="J18" s="34">
        <f>ROUND(D18/$D$88*100,1)</f>
        <v>0</v>
      </c>
    </row>
    <row r="19" spans="2:10" ht="12" hidden="1" customHeight="1" x14ac:dyDescent="0.15">
      <c r="B19" s="28" t="s">
        <v>703</v>
      </c>
      <c r="C19" s="29">
        <v>11507</v>
      </c>
      <c r="D19" s="29"/>
      <c r="E19" s="55"/>
      <c r="F19" s="56"/>
      <c r="G19" s="54"/>
      <c r="H19" s="44">
        <f t="shared" si="0"/>
        <v>0</v>
      </c>
      <c r="I19" s="45" t="e">
        <f t="shared" si="1"/>
        <v>#DIV/0!</v>
      </c>
      <c r="J19" s="34">
        <f>ROUND(D19/$D$89*100,1)</f>
        <v>0</v>
      </c>
    </row>
    <row r="20" spans="2:10" ht="12" hidden="1" customHeight="1" x14ac:dyDescent="0.15">
      <c r="B20" s="35" t="s">
        <v>11</v>
      </c>
      <c r="C20" s="36">
        <v>10210</v>
      </c>
      <c r="D20" s="36"/>
      <c r="E20" s="37"/>
      <c r="F20" s="38"/>
      <c r="G20" s="36"/>
      <c r="H20" s="46">
        <f t="shared" si="0"/>
        <v>0</v>
      </c>
      <c r="I20" s="47" t="e">
        <f t="shared" si="1"/>
        <v>#DIV/0!</v>
      </c>
      <c r="J20" s="41">
        <f>ROUND(D20/$D$90*100,1)</f>
        <v>0</v>
      </c>
    </row>
    <row r="21" spans="2:10" s="485" customFormat="1" ht="12" hidden="1" customHeight="1" x14ac:dyDescent="0.15">
      <c r="B21" s="21" t="s">
        <v>15</v>
      </c>
      <c r="C21" s="486">
        <f>SUM(C22:C25)</f>
        <v>63562</v>
      </c>
      <c r="D21" s="22">
        <f>SUM(D22:D25)</f>
        <v>0</v>
      </c>
      <c r="E21" s="23">
        <f>SUM(E22:E25)</f>
        <v>0</v>
      </c>
      <c r="F21" s="24">
        <f>SUM(F22:F25)</f>
        <v>0</v>
      </c>
      <c r="G21" s="22"/>
      <c r="H21" s="42">
        <f t="shared" si="0"/>
        <v>0</v>
      </c>
      <c r="I21" s="43" t="e">
        <f t="shared" si="1"/>
        <v>#DIV/0!</v>
      </c>
      <c r="J21" s="27">
        <f>ROUND(D21/$D$86*100,1)</f>
        <v>0</v>
      </c>
    </row>
    <row r="22" spans="2:10" ht="12" hidden="1" customHeight="1" x14ac:dyDescent="0.15">
      <c r="B22" s="28" t="s">
        <v>8</v>
      </c>
      <c r="C22" s="29">
        <v>19142</v>
      </c>
      <c r="D22" s="29"/>
      <c r="E22" s="55"/>
      <c r="F22" s="56"/>
      <c r="G22" s="54"/>
      <c r="H22" s="44">
        <f t="shared" si="0"/>
        <v>0</v>
      </c>
      <c r="I22" s="45" t="e">
        <f t="shared" si="1"/>
        <v>#DIV/0!</v>
      </c>
      <c r="J22" s="34">
        <f>ROUND(D22/$D$87*100,1)</f>
        <v>0</v>
      </c>
    </row>
    <row r="23" spans="2:10" ht="12" hidden="1" customHeight="1" x14ac:dyDescent="0.15">
      <c r="B23" s="28" t="s">
        <v>9</v>
      </c>
      <c r="C23" s="29">
        <v>19884</v>
      </c>
      <c r="D23" s="29"/>
      <c r="E23" s="55"/>
      <c r="F23" s="56"/>
      <c r="G23" s="54"/>
      <c r="H23" s="44">
        <f t="shared" si="0"/>
        <v>0</v>
      </c>
      <c r="I23" s="45" t="e">
        <f t="shared" si="1"/>
        <v>#DIV/0!</v>
      </c>
      <c r="J23" s="34">
        <f>ROUND(D23/$D$88*100,1)</f>
        <v>0</v>
      </c>
    </row>
    <row r="24" spans="2:10" ht="12" hidden="1" customHeight="1" x14ac:dyDescent="0.15">
      <c r="B24" s="28" t="s">
        <v>703</v>
      </c>
      <c r="C24" s="29">
        <v>14718</v>
      </c>
      <c r="D24" s="29"/>
      <c r="E24" s="55"/>
      <c r="F24" s="56"/>
      <c r="G24" s="54"/>
      <c r="H24" s="44">
        <f t="shared" si="0"/>
        <v>0</v>
      </c>
      <c r="I24" s="45" t="e">
        <f t="shared" si="1"/>
        <v>#DIV/0!</v>
      </c>
      <c r="J24" s="34">
        <f>ROUND(D24/$D$89*100,1)</f>
        <v>0</v>
      </c>
    </row>
    <row r="25" spans="2:10" ht="12" hidden="1" customHeight="1" x14ac:dyDescent="0.15">
      <c r="B25" s="35" t="s">
        <v>11</v>
      </c>
      <c r="C25" s="36">
        <v>9818</v>
      </c>
      <c r="D25" s="36"/>
      <c r="E25" s="37"/>
      <c r="F25" s="38"/>
      <c r="G25" s="36"/>
      <c r="H25" s="46">
        <f t="shared" si="0"/>
        <v>0</v>
      </c>
      <c r="I25" s="47" t="e">
        <f t="shared" si="1"/>
        <v>#DIV/0!</v>
      </c>
      <c r="J25" s="41">
        <f>ROUND(D25/$D$90*100,1)</f>
        <v>0</v>
      </c>
    </row>
    <row r="26" spans="2:10" s="485" customFormat="1" ht="12" hidden="1" customHeight="1" x14ac:dyDescent="0.15">
      <c r="B26" s="21" t="s">
        <v>16</v>
      </c>
      <c r="C26" s="486">
        <f>SUM(C27:C30)</f>
        <v>61660</v>
      </c>
      <c r="D26" s="22">
        <f>SUM(D27:D30)</f>
        <v>0</v>
      </c>
      <c r="E26" s="23">
        <f>SUM(E27:E30)</f>
        <v>0</v>
      </c>
      <c r="F26" s="24">
        <f>SUM(F27:F30)</f>
        <v>0</v>
      </c>
      <c r="G26" s="22"/>
      <c r="H26" s="42">
        <f t="shared" si="0"/>
        <v>0</v>
      </c>
      <c r="I26" s="43" t="e">
        <f t="shared" si="1"/>
        <v>#DIV/0!</v>
      </c>
      <c r="J26" s="27">
        <f>ROUND(D26/$D$86*100,1)</f>
        <v>0</v>
      </c>
    </row>
    <row r="27" spans="2:10" ht="12" hidden="1" customHeight="1" x14ac:dyDescent="0.15">
      <c r="B27" s="28" t="s">
        <v>8</v>
      </c>
      <c r="C27" s="29">
        <v>18264</v>
      </c>
      <c r="D27" s="29"/>
      <c r="E27" s="55"/>
      <c r="F27" s="56"/>
      <c r="G27" s="54"/>
      <c r="H27" s="44">
        <f t="shared" si="0"/>
        <v>0</v>
      </c>
      <c r="I27" s="45" t="e">
        <f t="shared" si="1"/>
        <v>#DIV/0!</v>
      </c>
      <c r="J27" s="34">
        <f>ROUND(D27/$D$87*100,1)</f>
        <v>0</v>
      </c>
    </row>
    <row r="28" spans="2:10" ht="12" hidden="1" customHeight="1" x14ac:dyDescent="0.15">
      <c r="B28" s="28" t="s">
        <v>9</v>
      </c>
      <c r="C28" s="29">
        <v>19699</v>
      </c>
      <c r="D28" s="29"/>
      <c r="E28" s="55"/>
      <c r="F28" s="56"/>
      <c r="G28" s="54"/>
      <c r="H28" s="44">
        <f t="shared" si="0"/>
        <v>0</v>
      </c>
      <c r="I28" s="45" t="e">
        <f t="shared" si="1"/>
        <v>#DIV/0!</v>
      </c>
      <c r="J28" s="34">
        <f>ROUND(D28/$D$88*100,1)</f>
        <v>0</v>
      </c>
    </row>
    <row r="29" spans="2:10" ht="12" hidden="1" customHeight="1" x14ac:dyDescent="0.15">
      <c r="B29" s="28" t="s">
        <v>703</v>
      </c>
      <c r="C29" s="29">
        <v>13908</v>
      </c>
      <c r="D29" s="29"/>
      <c r="E29" s="55"/>
      <c r="F29" s="56"/>
      <c r="G29" s="54"/>
      <c r="H29" s="44">
        <f t="shared" si="0"/>
        <v>0</v>
      </c>
      <c r="I29" s="45" t="e">
        <f t="shared" si="1"/>
        <v>#DIV/0!</v>
      </c>
      <c r="J29" s="34">
        <f>ROUND(D29/$D$89*100,1)</f>
        <v>0</v>
      </c>
    </row>
    <row r="30" spans="2:10" ht="12" hidden="1" customHeight="1" x14ac:dyDescent="0.15">
      <c r="B30" s="35" t="s">
        <v>11</v>
      </c>
      <c r="C30" s="36">
        <v>9789</v>
      </c>
      <c r="D30" s="36"/>
      <c r="E30" s="37"/>
      <c r="F30" s="38"/>
      <c r="G30" s="36"/>
      <c r="H30" s="46">
        <f t="shared" si="0"/>
        <v>0</v>
      </c>
      <c r="I30" s="47" t="e">
        <f t="shared" si="1"/>
        <v>#DIV/0!</v>
      </c>
      <c r="J30" s="41">
        <f>ROUND(D30/$D$90*100,1)</f>
        <v>0</v>
      </c>
    </row>
    <row r="31" spans="2:10" s="485" customFormat="1" ht="12" hidden="1" customHeight="1" x14ac:dyDescent="0.15">
      <c r="B31" s="21" t="s">
        <v>17</v>
      </c>
      <c r="C31" s="486">
        <f>SUM(C32:C35)</f>
        <v>75071</v>
      </c>
      <c r="D31" s="22">
        <f>SUM(D32:D35)</f>
        <v>0</v>
      </c>
      <c r="E31" s="23">
        <f>SUM(E32:E35)</f>
        <v>0</v>
      </c>
      <c r="F31" s="24">
        <f>SUM(F32:F35)</f>
        <v>0</v>
      </c>
      <c r="G31" s="22"/>
      <c r="H31" s="42">
        <f t="shared" si="0"/>
        <v>0</v>
      </c>
      <c r="I31" s="43" t="e">
        <f t="shared" si="1"/>
        <v>#DIV/0!</v>
      </c>
      <c r="J31" s="27">
        <f>ROUND(D31/$D$86*100,1)</f>
        <v>0</v>
      </c>
    </row>
    <row r="32" spans="2:10" ht="12" hidden="1" customHeight="1" x14ac:dyDescent="0.15">
      <c r="B32" s="28" t="s">
        <v>8</v>
      </c>
      <c r="C32" s="29">
        <v>24838</v>
      </c>
      <c r="D32" s="29"/>
      <c r="E32" s="55"/>
      <c r="F32" s="56"/>
      <c r="G32" s="54"/>
      <c r="H32" s="44">
        <f t="shared" si="0"/>
        <v>0</v>
      </c>
      <c r="I32" s="45" t="e">
        <f t="shared" si="1"/>
        <v>#DIV/0!</v>
      </c>
      <c r="J32" s="34">
        <f>ROUND(D32/$D$87*100,1)</f>
        <v>0</v>
      </c>
    </row>
    <row r="33" spans="2:10" ht="12" hidden="1" customHeight="1" x14ac:dyDescent="0.15">
      <c r="B33" s="28" t="s">
        <v>9</v>
      </c>
      <c r="C33" s="29">
        <v>23383</v>
      </c>
      <c r="D33" s="29"/>
      <c r="E33" s="55"/>
      <c r="F33" s="56"/>
      <c r="G33" s="54"/>
      <c r="H33" s="44">
        <f t="shared" si="0"/>
        <v>0</v>
      </c>
      <c r="I33" s="45" t="e">
        <f t="shared" si="1"/>
        <v>#DIV/0!</v>
      </c>
      <c r="J33" s="34">
        <f>ROUND(D33/$D$88*100,1)</f>
        <v>0</v>
      </c>
    </row>
    <row r="34" spans="2:10" ht="12" hidden="1" customHeight="1" x14ac:dyDescent="0.15">
      <c r="B34" s="28" t="s">
        <v>703</v>
      </c>
      <c r="C34" s="29">
        <v>15523</v>
      </c>
      <c r="D34" s="29"/>
      <c r="E34" s="55"/>
      <c r="F34" s="56"/>
      <c r="G34" s="54"/>
      <c r="H34" s="44">
        <f t="shared" si="0"/>
        <v>0</v>
      </c>
      <c r="I34" s="45" t="e">
        <f t="shared" si="1"/>
        <v>#DIV/0!</v>
      </c>
      <c r="J34" s="34">
        <f>ROUND(D34/$D$89*100,1)</f>
        <v>0</v>
      </c>
    </row>
    <row r="35" spans="2:10" ht="12" hidden="1" customHeight="1" x14ac:dyDescent="0.15">
      <c r="B35" s="35" t="s">
        <v>11</v>
      </c>
      <c r="C35" s="36">
        <v>11327</v>
      </c>
      <c r="D35" s="36"/>
      <c r="E35" s="37"/>
      <c r="F35" s="38"/>
      <c r="G35" s="36"/>
      <c r="H35" s="46">
        <f t="shared" si="0"/>
        <v>0</v>
      </c>
      <c r="I35" s="47" t="e">
        <f t="shared" si="1"/>
        <v>#DIV/0!</v>
      </c>
      <c r="J35" s="41">
        <f>ROUND(D35/$D$90*100,1)</f>
        <v>0</v>
      </c>
    </row>
    <row r="36" spans="2:10" s="485" customFormat="1" ht="12" hidden="1" customHeight="1" x14ac:dyDescent="0.15">
      <c r="B36" s="21" t="s">
        <v>18</v>
      </c>
      <c r="C36" s="486">
        <f>SUM(C37:C40)</f>
        <v>74050</v>
      </c>
      <c r="D36" s="22">
        <f>SUM(D37:D40)</f>
        <v>0</v>
      </c>
      <c r="E36" s="23">
        <f>SUM(E37:E40)</f>
        <v>0</v>
      </c>
      <c r="F36" s="24">
        <f>SUM(F37:F40)</f>
        <v>0</v>
      </c>
      <c r="G36" s="22"/>
      <c r="H36" s="42">
        <f t="shared" si="0"/>
        <v>0</v>
      </c>
      <c r="I36" s="43" t="e">
        <f t="shared" si="1"/>
        <v>#DIV/0!</v>
      </c>
      <c r="J36" s="27">
        <f>ROUND(D36/$D$86*100,1)</f>
        <v>0</v>
      </c>
    </row>
    <row r="37" spans="2:10" ht="12" hidden="1" customHeight="1" x14ac:dyDescent="0.15">
      <c r="B37" s="28" t="s">
        <v>8</v>
      </c>
      <c r="C37" s="29">
        <v>24869</v>
      </c>
      <c r="D37" s="29"/>
      <c r="E37" s="55"/>
      <c r="F37" s="56"/>
      <c r="G37" s="54"/>
      <c r="H37" s="44">
        <f t="shared" si="0"/>
        <v>0</v>
      </c>
      <c r="I37" s="45" t="e">
        <f t="shared" si="1"/>
        <v>#DIV/0!</v>
      </c>
      <c r="J37" s="34">
        <f>ROUND(D37/$D$87*100,1)</f>
        <v>0</v>
      </c>
    </row>
    <row r="38" spans="2:10" ht="12" hidden="1" customHeight="1" x14ac:dyDescent="0.15">
      <c r="B38" s="28" t="s">
        <v>9</v>
      </c>
      <c r="C38" s="29">
        <v>23092</v>
      </c>
      <c r="D38" s="29"/>
      <c r="E38" s="55"/>
      <c r="F38" s="56"/>
      <c r="G38" s="54"/>
      <c r="H38" s="44">
        <f t="shared" si="0"/>
        <v>0</v>
      </c>
      <c r="I38" s="45" t="e">
        <f t="shared" si="1"/>
        <v>#DIV/0!</v>
      </c>
      <c r="J38" s="34">
        <f>ROUND(D38/$D$88*100,1)</f>
        <v>0</v>
      </c>
    </row>
    <row r="39" spans="2:10" ht="12" hidden="1" customHeight="1" x14ac:dyDescent="0.15">
      <c r="B39" s="28" t="s">
        <v>703</v>
      </c>
      <c r="C39" s="29">
        <v>14756</v>
      </c>
      <c r="D39" s="29"/>
      <c r="E39" s="55"/>
      <c r="F39" s="56"/>
      <c r="G39" s="54"/>
      <c r="H39" s="44">
        <f t="shared" si="0"/>
        <v>0</v>
      </c>
      <c r="I39" s="45" t="e">
        <f t="shared" si="1"/>
        <v>#DIV/0!</v>
      </c>
      <c r="J39" s="34">
        <f>ROUND(D39/$D$89*100,1)</f>
        <v>0</v>
      </c>
    </row>
    <row r="40" spans="2:10" ht="12" hidden="1" customHeight="1" x14ac:dyDescent="0.15">
      <c r="B40" s="35" t="s">
        <v>11</v>
      </c>
      <c r="C40" s="36">
        <v>11333</v>
      </c>
      <c r="D40" s="36"/>
      <c r="E40" s="37"/>
      <c r="F40" s="38"/>
      <c r="G40" s="36"/>
      <c r="H40" s="46">
        <f t="shared" si="0"/>
        <v>0</v>
      </c>
      <c r="I40" s="47" t="e">
        <f t="shared" si="1"/>
        <v>#DIV/0!</v>
      </c>
      <c r="J40" s="41">
        <f>ROUND(D40/$D$90*100,1)</f>
        <v>0</v>
      </c>
    </row>
    <row r="41" spans="2:10" s="485" customFormat="1" ht="12" hidden="1" customHeight="1" x14ac:dyDescent="0.15">
      <c r="B41" s="21" t="s">
        <v>19</v>
      </c>
      <c r="C41" s="486">
        <f>SUM(C42:C45)</f>
        <v>72218</v>
      </c>
      <c r="D41" s="22">
        <f>SUM(D42:D45)</f>
        <v>0</v>
      </c>
      <c r="E41" s="23">
        <f>SUM(E42:E45)</f>
        <v>0</v>
      </c>
      <c r="F41" s="24">
        <f>SUM(F42:F45)</f>
        <v>0</v>
      </c>
      <c r="G41" s="22"/>
      <c r="H41" s="42">
        <f t="shared" si="0"/>
        <v>0</v>
      </c>
      <c r="I41" s="43" t="e">
        <f t="shared" si="1"/>
        <v>#DIV/0!</v>
      </c>
      <c r="J41" s="27">
        <f>ROUND(D41/$D$86*100,1)</f>
        <v>0</v>
      </c>
    </row>
    <row r="42" spans="2:10" ht="12" hidden="1" customHeight="1" x14ac:dyDescent="0.15">
      <c r="B42" s="28" t="s">
        <v>8</v>
      </c>
      <c r="C42" s="29">
        <v>23711</v>
      </c>
      <c r="D42" s="29"/>
      <c r="E42" s="55"/>
      <c r="F42" s="56"/>
      <c r="G42" s="54"/>
      <c r="H42" s="44">
        <f t="shared" si="0"/>
        <v>0</v>
      </c>
      <c r="I42" s="45" t="e">
        <f t="shared" si="1"/>
        <v>#DIV/0!</v>
      </c>
      <c r="J42" s="34">
        <f>ROUND(D42/$D$87*100,1)</f>
        <v>0</v>
      </c>
    </row>
    <row r="43" spans="2:10" ht="12" hidden="1" customHeight="1" x14ac:dyDescent="0.15">
      <c r="B43" s="28" t="s">
        <v>9</v>
      </c>
      <c r="C43" s="29">
        <v>22760</v>
      </c>
      <c r="D43" s="29"/>
      <c r="E43" s="55"/>
      <c r="F43" s="56"/>
      <c r="G43" s="54"/>
      <c r="H43" s="44">
        <f t="shared" si="0"/>
        <v>0</v>
      </c>
      <c r="I43" s="45" t="e">
        <f t="shared" si="1"/>
        <v>#DIV/0!</v>
      </c>
      <c r="J43" s="34">
        <f>ROUND(D43/$D$88*100,1)</f>
        <v>0</v>
      </c>
    </row>
    <row r="44" spans="2:10" ht="12" hidden="1" customHeight="1" x14ac:dyDescent="0.15">
      <c r="B44" s="28" t="s">
        <v>703</v>
      </c>
      <c r="C44" s="29">
        <v>14639</v>
      </c>
      <c r="D44" s="29"/>
      <c r="E44" s="55"/>
      <c r="F44" s="56"/>
      <c r="G44" s="54"/>
      <c r="H44" s="44">
        <f t="shared" si="0"/>
        <v>0</v>
      </c>
      <c r="I44" s="45" t="e">
        <f t="shared" si="1"/>
        <v>#DIV/0!</v>
      </c>
      <c r="J44" s="34">
        <f>ROUND(D44/$D$89*100,1)</f>
        <v>0</v>
      </c>
    </row>
    <row r="45" spans="2:10" ht="11.25" hidden="1" customHeight="1" x14ac:dyDescent="0.15">
      <c r="B45" s="35" t="s">
        <v>11</v>
      </c>
      <c r="C45" s="36">
        <v>11108</v>
      </c>
      <c r="D45" s="36"/>
      <c r="E45" s="37"/>
      <c r="F45" s="38"/>
      <c r="G45" s="36"/>
      <c r="H45" s="46">
        <f t="shared" si="0"/>
        <v>0</v>
      </c>
      <c r="I45" s="47" t="e">
        <f t="shared" si="1"/>
        <v>#DIV/0!</v>
      </c>
      <c r="J45" s="41">
        <f>ROUND(D45/$D$90*100,1)</f>
        <v>0</v>
      </c>
    </row>
    <row r="46" spans="2:10" s="485" customFormat="1" ht="13.5" hidden="1" customHeight="1" x14ac:dyDescent="0.15">
      <c r="B46" s="58" t="s">
        <v>20</v>
      </c>
      <c r="C46" s="486">
        <f>SUM(C47:C50)</f>
        <v>70783</v>
      </c>
      <c r="D46" s="22">
        <f>SUM(D47:D50)</f>
        <v>5177</v>
      </c>
      <c r="E46" s="23">
        <f>SUM(E47:E50)</f>
        <v>2202</v>
      </c>
      <c r="F46" s="24">
        <f>SUM(F47:F50)</f>
        <v>2975</v>
      </c>
      <c r="G46" s="487">
        <f t="shared" ref="G46:G105" si="2">ROUND(D46/C46*100,1)</f>
        <v>7.3</v>
      </c>
      <c r="H46" s="42">
        <f t="shared" si="0"/>
        <v>5177</v>
      </c>
      <c r="I46" s="26" t="s">
        <v>12</v>
      </c>
      <c r="J46" s="27">
        <f>ROUND(D46/$D$86*100,1)</f>
        <v>30.2</v>
      </c>
    </row>
    <row r="47" spans="2:10" ht="13.5" hidden="1" customHeight="1" x14ac:dyDescent="0.15">
      <c r="B47" s="28" t="s">
        <v>8</v>
      </c>
      <c r="C47" s="29">
        <v>22530</v>
      </c>
      <c r="D47" s="29">
        <f>+E47+F47</f>
        <v>1879</v>
      </c>
      <c r="E47" s="55">
        <v>735</v>
      </c>
      <c r="F47" s="56">
        <v>1144</v>
      </c>
      <c r="G47" s="488">
        <f t="shared" si="2"/>
        <v>8.3000000000000007</v>
      </c>
      <c r="H47" s="44">
        <f t="shared" si="0"/>
        <v>1879</v>
      </c>
      <c r="I47" s="33" t="s">
        <v>12</v>
      </c>
      <c r="J47" s="34">
        <f>ROUND(D47/$D$87*100,1)</f>
        <v>37.299999999999997</v>
      </c>
    </row>
    <row r="48" spans="2:10" ht="13.5" hidden="1" customHeight="1" x14ac:dyDescent="0.15">
      <c r="B48" s="28" t="s">
        <v>9</v>
      </c>
      <c r="C48" s="29">
        <v>23021</v>
      </c>
      <c r="D48" s="29">
        <f>+E48+F48</f>
        <v>1578</v>
      </c>
      <c r="E48" s="55">
        <v>719</v>
      </c>
      <c r="F48" s="56">
        <v>859</v>
      </c>
      <c r="G48" s="488">
        <f t="shared" si="2"/>
        <v>6.9</v>
      </c>
      <c r="H48" s="44">
        <f t="shared" si="0"/>
        <v>1578</v>
      </c>
      <c r="I48" s="33" t="s">
        <v>12</v>
      </c>
      <c r="J48" s="34">
        <f>ROUND(D48/$D$88*100,1)</f>
        <v>28.3</v>
      </c>
    </row>
    <row r="49" spans="2:10" ht="13.5" hidden="1" customHeight="1" x14ac:dyDescent="0.15">
      <c r="B49" s="28" t="s">
        <v>703</v>
      </c>
      <c r="C49" s="29">
        <v>14520</v>
      </c>
      <c r="D49" s="29">
        <f>+E49+F49</f>
        <v>929</v>
      </c>
      <c r="E49" s="55">
        <v>412</v>
      </c>
      <c r="F49" s="56">
        <v>517</v>
      </c>
      <c r="G49" s="488">
        <f t="shared" si="2"/>
        <v>6.4</v>
      </c>
      <c r="H49" s="44">
        <f t="shared" si="0"/>
        <v>929</v>
      </c>
      <c r="I49" s="33" t="s">
        <v>12</v>
      </c>
      <c r="J49" s="34">
        <f>ROUND(D49/$D$89*100,1)</f>
        <v>23.7</v>
      </c>
    </row>
    <row r="50" spans="2:10" ht="13.5" hidden="1" customHeight="1" x14ac:dyDescent="0.15">
      <c r="B50" s="28" t="s">
        <v>11</v>
      </c>
      <c r="C50" s="36">
        <v>10712</v>
      </c>
      <c r="D50" s="36">
        <f>+E50+F50</f>
        <v>791</v>
      </c>
      <c r="E50" s="37">
        <v>336</v>
      </c>
      <c r="F50" s="38">
        <v>455</v>
      </c>
      <c r="G50" s="489">
        <f t="shared" si="2"/>
        <v>7.4</v>
      </c>
      <c r="H50" s="46">
        <f t="shared" si="0"/>
        <v>791</v>
      </c>
      <c r="I50" s="40" t="s">
        <v>12</v>
      </c>
      <c r="J50" s="41">
        <f>ROUND(D50/$D$90*100,1)</f>
        <v>30.1</v>
      </c>
    </row>
    <row r="51" spans="2:10" s="485" customFormat="1" ht="12" hidden="1" customHeight="1" x14ac:dyDescent="0.15">
      <c r="B51" s="21" t="s">
        <v>21</v>
      </c>
      <c r="C51" s="50">
        <f>SUM(C52:C55)</f>
        <v>70027</v>
      </c>
      <c r="D51" s="22">
        <f>SUM(D52:D55)</f>
        <v>5646</v>
      </c>
      <c r="E51" s="23">
        <f>SUM(E52:E55)</f>
        <v>2479</v>
      </c>
      <c r="F51" s="24">
        <f>SUM(F52:F55)</f>
        <v>3167</v>
      </c>
      <c r="G51" s="487">
        <f t="shared" si="2"/>
        <v>8.1</v>
      </c>
      <c r="H51" s="42">
        <f t="shared" si="0"/>
        <v>469</v>
      </c>
      <c r="I51" s="43">
        <f t="shared" ref="I51:I110" si="3">ROUND(D51/D46*100-100,1)</f>
        <v>9.1</v>
      </c>
      <c r="J51" s="27">
        <f>ROUND(D51/$D$86*100,1)</f>
        <v>32.9</v>
      </c>
    </row>
    <row r="52" spans="2:10" ht="12" hidden="1" customHeight="1" x14ac:dyDescent="0.15">
      <c r="B52" s="28" t="s">
        <v>8</v>
      </c>
      <c r="C52" s="29">
        <v>22135</v>
      </c>
      <c r="D52" s="29">
        <f>+E52+F52</f>
        <v>1994</v>
      </c>
      <c r="E52" s="55">
        <v>789</v>
      </c>
      <c r="F52" s="56">
        <v>1205</v>
      </c>
      <c r="G52" s="488">
        <f t="shared" si="2"/>
        <v>9</v>
      </c>
      <c r="H52" s="44">
        <f t="shared" si="0"/>
        <v>115</v>
      </c>
      <c r="I52" s="45">
        <f t="shared" si="3"/>
        <v>6.1</v>
      </c>
      <c r="J52" s="34">
        <f>ROUND(D52/$D$87*100,1)</f>
        <v>39.6</v>
      </c>
    </row>
    <row r="53" spans="2:10" ht="12" hidden="1" customHeight="1" x14ac:dyDescent="0.15">
      <c r="B53" s="28" t="s">
        <v>9</v>
      </c>
      <c r="C53" s="29">
        <v>23067</v>
      </c>
      <c r="D53" s="29">
        <f>+E53+F53</f>
        <v>1744</v>
      </c>
      <c r="E53" s="55">
        <v>824</v>
      </c>
      <c r="F53" s="56">
        <v>920</v>
      </c>
      <c r="G53" s="488">
        <f t="shared" si="2"/>
        <v>7.6</v>
      </c>
      <c r="H53" s="44">
        <f t="shared" si="0"/>
        <v>166</v>
      </c>
      <c r="I53" s="45">
        <f t="shared" si="3"/>
        <v>10.5</v>
      </c>
      <c r="J53" s="34">
        <f>ROUND(D53/$D$88*100,1)</f>
        <v>31.3</v>
      </c>
    </row>
    <row r="54" spans="2:10" ht="12" hidden="1" customHeight="1" x14ac:dyDescent="0.15">
      <c r="B54" s="28" t="s">
        <v>703</v>
      </c>
      <c r="C54" s="29">
        <v>14536</v>
      </c>
      <c r="D54" s="29">
        <f>+E54+F54</f>
        <v>1053</v>
      </c>
      <c r="E54" s="55">
        <v>472</v>
      </c>
      <c r="F54" s="56">
        <v>581</v>
      </c>
      <c r="G54" s="488">
        <f t="shared" si="2"/>
        <v>7.2</v>
      </c>
      <c r="H54" s="44">
        <f t="shared" si="0"/>
        <v>124</v>
      </c>
      <c r="I54" s="45">
        <f t="shared" si="3"/>
        <v>13.3</v>
      </c>
      <c r="J54" s="34">
        <f>ROUND(D54/$D$89*100,1)</f>
        <v>26.9</v>
      </c>
    </row>
    <row r="55" spans="2:10" ht="12" hidden="1" customHeight="1" x14ac:dyDescent="0.15">
      <c r="B55" s="35" t="s">
        <v>11</v>
      </c>
      <c r="C55" s="36">
        <v>10289</v>
      </c>
      <c r="D55" s="36">
        <f>+E55+F55</f>
        <v>855</v>
      </c>
      <c r="E55" s="37">
        <v>394</v>
      </c>
      <c r="F55" s="38">
        <v>461</v>
      </c>
      <c r="G55" s="489">
        <f t="shared" si="2"/>
        <v>8.3000000000000007</v>
      </c>
      <c r="H55" s="46">
        <f t="shared" si="0"/>
        <v>64</v>
      </c>
      <c r="I55" s="47">
        <f t="shared" si="3"/>
        <v>8.1</v>
      </c>
      <c r="J55" s="41">
        <f>ROUND(D55/$D$90*100,1)</f>
        <v>32.6</v>
      </c>
    </row>
    <row r="56" spans="2:10" s="485" customFormat="1" ht="12" customHeight="1" x14ac:dyDescent="0.15">
      <c r="B56" s="58" t="s">
        <v>22</v>
      </c>
      <c r="C56" s="50">
        <f>SUM(C57:C60)</f>
        <v>68797</v>
      </c>
      <c r="D56" s="22">
        <f>SUM(D57:D60)</f>
        <v>6492</v>
      </c>
      <c r="E56" s="23">
        <f>SUM(E57:E60)</f>
        <v>2892</v>
      </c>
      <c r="F56" s="24">
        <f>SUM(F57:F60)</f>
        <v>3600</v>
      </c>
      <c r="G56" s="487">
        <f t="shared" si="2"/>
        <v>9.4</v>
      </c>
      <c r="H56" s="42">
        <f t="shared" si="0"/>
        <v>846</v>
      </c>
      <c r="I56" s="43">
        <f t="shared" si="3"/>
        <v>15</v>
      </c>
      <c r="J56" s="27">
        <f>ROUND(D56/$D$86*100,1)</f>
        <v>37.9</v>
      </c>
    </row>
    <row r="57" spans="2:10" ht="12" customHeight="1" x14ac:dyDescent="0.15">
      <c r="B57" s="28" t="s">
        <v>8</v>
      </c>
      <c r="C57" s="29">
        <v>21244</v>
      </c>
      <c r="D57" s="29">
        <f>+E57+F57</f>
        <v>2175</v>
      </c>
      <c r="E57" s="55">
        <v>895</v>
      </c>
      <c r="F57" s="56">
        <v>1280</v>
      </c>
      <c r="G57" s="488">
        <f t="shared" si="2"/>
        <v>10.199999999999999</v>
      </c>
      <c r="H57" s="44">
        <f t="shared" si="0"/>
        <v>181</v>
      </c>
      <c r="I57" s="45">
        <f t="shared" si="3"/>
        <v>9.1</v>
      </c>
      <c r="J57" s="34">
        <f>ROUND(D57/$D$87*100,1)</f>
        <v>43.2</v>
      </c>
    </row>
    <row r="58" spans="2:10" ht="12" customHeight="1" x14ac:dyDescent="0.15">
      <c r="B58" s="28" t="s">
        <v>9</v>
      </c>
      <c r="C58" s="29">
        <v>22687</v>
      </c>
      <c r="D58" s="29">
        <f>+E58+F58</f>
        <v>2026</v>
      </c>
      <c r="E58" s="55">
        <v>936</v>
      </c>
      <c r="F58" s="56">
        <v>1090</v>
      </c>
      <c r="G58" s="488">
        <f t="shared" si="2"/>
        <v>8.9</v>
      </c>
      <c r="H58" s="44">
        <f t="shared" si="0"/>
        <v>282</v>
      </c>
      <c r="I58" s="45">
        <f t="shared" si="3"/>
        <v>16.2</v>
      </c>
      <c r="J58" s="34">
        <f>ROUND(D58/$D$88*100,1)</f>
        <v>36.4</v>
      </c>
    </row>
    <row r="59" spans="2:10" ht="12" customHeight="1" x14ac:dyDescent="0.15">
      <c r="B59" s="28" t="s">
        <v>703</v>
      </c>
      <c r="C59" s="29">
        <v>14824</v>
      </c>
      <c r="D59" s="29">
        <f>+E59+F59</f>
        <v>1309</v>
      </c>
      <c r="E59" s="55">
        <v>603</v>
      </c>
      <c r="F59" s="56">
        <v>706</v>
      </c>
      <c r="G59" s="488">
        <f t="shared" si="2"/>
        <v>8.8000000000000007</v>
      </c>
      <c r="H59" s="44">
        <f t="shared" si="0"/>
        <v>256</v>
      </c>
      <c r="I59" s="45">
        <f t="shared" si="3"/>
        <v>24.3</v>
      </c>
      <c r="J59" s="34">
        <f>ROUND(D59/$D$89*100,1)</f>
        <v>33.5</v>
      </c>
    </row>
    <row r="60" spans="2:10" ht="12" customHeight="1" x14ac:dyDescent="0.15">
      <c r="B60" s="28" t="s">
        <v>11</v>
      </c>
      <c r="C60" s="36">
        <v>10042</v>
      </c>
      <c r="D60" s="36">
        <f>+E60+F60</f>
        <v>982</v>
      </c>
      <c r="E60" s="37">
        <v>458</v>
      </c>
      <c r="F60" s="38">
        <v>524</v>
      </c>
      <c r="G60" s="489">
        <f t="shared" si="2"/>
        <v>9.8000000000000007</v>
      </c>
      <c r="H60" s="46">
        <f t="shared" si="0"/>
        <v>127</v>
      </c>
      <c r="I60" s="47">
        <f t="shared" si="3"/>
        <v>14.9</v>
      </c>
      <c r="J60" s="41">
        <f>ROUND(D60/$D$90*100,1)</f>
        <v>37.4</v>
      </c>
    </row>
    <row r="61" spans="2:10" s="485" customFormat="1" ht="12" customHeight="1" x14ac:dyDescent="0.15">
      <c r="B61" s="21" t="s">
        <v>23</v>
      </c>
      <c r="C61" s="22">
        <f>SUM(C62:C65)</f>
        <v>72174</v>
      </c>
      <c r="D61" s="22">
        <f>SUM(D62:D65)</f>
        <v>7708</v>
      </c>
      <c r="E61" s="23">
        <f>SUM(E62:E65)</f>
        <v>3355</v>
      </c>
      <c r="F61" s="24">
        <f>SUM(F62:F65)</f>
        <v>4353</v>
      </c>
      <c r="G61" s="487">
        <f t="shared" si="2"/>
        <v>10.7</v>
      </c>
      <c r="H61" s="42">
        <f t="shared" si="0"/>
        <v>1216</v>
      </c>
      <c r="I61" s="43">
        <f t="shared" si="3"/>
        <v>18.7</v>
      </c>
      <c r="J61" s="27">
        <f>ROUND(D61/$D$86*100,1)</f>
        <v>45</v>
      </c>
    </row>
    <row r="62" spans="2:10" ht="12" customHeight="1" x14ac:dyDescent="0.15">
      <c r="B62" s="28" t="s">
        <v>8</v>
      </c>
      <c r="C62" s="54">
        <v>21602</v>
      </c>
      <c r="D62" s="29">
        <f>+E62+F62</f>
        <v>2513</v>
      </c>
      <c r="E62" s="55">
        <v>1026</v>
      </c>
      <c r="F62" s="56">
        <v>1487</v>
      </c>
      <c r="G62" s="488">
        <f t="shared" si="2"/>
        <v>11.6</v>
      </c>
      <c r="H62" s="44">
        <f t="shared" si="0"/>
        <v>338</v>
      </c>
      <c r="I62" s="45">
        <f t="shared" si="3"/>
        <v>15.5</v>
      </c>
      <c r="J62" s="34">
        <f>ROUND(D62/$D$87*100,1)</f>
        <v>49.9</v>
      </c>
    </row>
    <row r="63" spans="2:10" ht="12" customHeight="1" x14ac:dyDescent="0.15">
      <c r="B63" s="28" t="s">
        <v>9</v>
      </c>
      <c r="C63" s="54">
        <v>23416</v>
      </c>
      <c r="D63" s="29">
        <f>+E63+F63</f>
        <v>2366</v>
      </c>
      <c r="E63" s="55">
        <v>1054</v>
      </c>
      <c r="F63" s="56">
        <v>1312</v>
      </c>
      <c r="G63" s="488">
        <f t="shared" si="2"/>
        <v>10.1</v>
      </c>
      <c r="H63" s="44">
        <f t="shared" si="0"/>
        <v>340</v>
      </c>
      <c r="I63" s="45">
        <f t="shared" si="3"/>
        <v>16.8</v>
      </c>
      <c r="J63" s="34">
        <f>ROUND(D63/$D$88*100,1)</f>
        <v>42.5</v>
      </c>
    </row>
    <row r="64" spans="2:10" ht="12" customHeight="1" x14ac:dyDescent="0.15">
      <c r="B64" s="28" t="s">
        <v>703</v>
      </c>
      <c r="C64" s="54">
        <v>16619</v>
      </c>
      <c r="D64" s="29">
        <f>+E64+F64</f>
        <v>1636</v>
      </c>
      <c r="E64" s="55">
        <v>763</v>
      </c>
      <c r="F64" s="56">
        <v>873</v>
      </c>
      <c r="G64" s="488">
        <f t="shared" si="2"/>
        <v>9.8000000000000007</v>
      </c>
      <c r="H64" s="44">
        <f t="shared" si="0"/>
        <v>327</v>
      </c>
      <c r="I64" s="45">
        <f t="shared" si="3"/>
        <v>25</v>
      </c>
      <c r="J64" s="34">
        <f>ROUND(D64/$D$89*100,1)</f>
        <v>41.8</v>
      </c>
    </row>
    <row r="65" spans="2:10" ht="12" customHeight="1" x14ac:dyDescent="0.15">
      <c r="B65" s="35" t="s">
        <v>11</v>
      </c>
      <c r="C65" s="57">
        <v>10537</v>
      </c>
      <c r="D65" s="36">
        <f>+E65+F65</f>
        <v>1193</v>
      </c>
      <c r="E65" s="37">
        <v>512</v>
      </c>
      <c r="F65" s="38">
        <v>681</v>
      </c>
      <c r="G65" s="489">
        <f t="shared" si="2"/>
        <v>11.3</v>
      </c>
      <c r="H65" s="46">
        <f t="shared" si="0"/>
        <v>211</v>
      </c>
      <c r="I65" s="47">
        <f t="shared" si="3"/>
        <v>21.5</v>
      </c>
      <c r="J65" s="41">
        <f>ROUND(D65/$D$90*100,1)</f>
        <v>45.4</v>
      </c>
    </row>
    <row r="66" spans="2:10" s="485" customFormat="1" ht="12" customHeight="1" x14ac:dyDescent="0.15">
      <c r="B66" s="58" t="s">
        <v>24</v>
      </c>
      <c r="C66" s="50">
        <f>SUM(C67:C70)</f>
        <v>75983</v>
      </c>
      <c r="D66" s="22">
        <f>SUM(D67:D70)</f>
        <v>9089</v>
      </c>
      <c r="E66" s="23">
        <f>SUM(E67:E70)</f>
        <v>3856</v>
      </c>
      <c r="F66" s="24">
        <f>SUM(F67:F70)</f>
        <v>5233</v>
      </c>
      <c r="G66" s="487">
        <f>ROUND(D66/C66*100,1)</f>
        <v>12</v>
      </c>
      <c r="H66" s="42">
        <f t="shared" si="0"/>
        <v>1381</v>
      </c>
      <c r="I66" s="43">
        <f t="shared" si="3"/>
        <v>17.899999999999999</v>
      </c>
      <c r="J66" s="27">
        <f>ROUND(D66/$D$86*100,1)</f>
        <v>53</v>
      </c>
    </row>
    <row r="67" spans="2:10" ht="12" customHeight="1" x14ac:dyDescent="0.15">
      <c r="B67" s="28" t="s">
        <v>8</v>
      </c>
      <c r="C67" s="54">
        <v>22030</v>
      </c>
      <c r="D67" s="29">
        <f>+E67+F67</f>
        <v>2847</v>
      </c>
      <c r="E67" s="55">
        <v>1158</v>
      </c>
      <c r="F67" s="56">
        <v>1689</v>
      </c>
      <c r="G67" s="488">
        <f t="shared" si="2"/>
        <v>12.9</v>
      </c>
      <c r="H67" s="44">
        <f t="shared" si="0"/>
        <v>334</v>
      </c>
      <c r="I67" s="45">
        <f t="shared" si="3"/>
        <v>13.3</v>
      </c>
      <c r="J67" s="34">
        <f>ROUND(D67/$D$87*100,1)</f>
        <v>56.5</v>
      </c>
    </row>
    <row r="68" spans="2:10" ht="12" customHeight="1" x14ac:dyDescent="0.15">
      <c r="B68" s="28" t="s">
        <v>9</v>
      </c>
      <c r="C68" s="54">
        <v>24807</v>
      </c>
      <c r="D68" s="29">
        <f>+E68+F68</f>
        <v>2851</v>
      </c>
      <c r="E68" s="55">
        <v>1244</v>
      </c>
      <c r="F68" s="56">
        <v>1607</v>
      </c>
      <c r="G68" s="488">
        <f t="shared" si="2"/>
        <v>11.5</v>
      </c>
      <c r="H68" s="44">
        <f t="shared" si="0"/>
        <v>485</v>
      </c>
      <c r="I68" s="45">
        <f t="shared" si="3"/>
        <v>20.5</v>
      </c>
      <c r="J68" s="34">
        <f>ROUND(D68/$D$88*100,1)</f>
        <v>51.2</v>
      </c>
    </row>
    <row r="69" spans="2:10" ht="12" customHeight="1" x14ac:dyDescent="0.15">
      <c r="B69" s="28" t="s">
        <v>703</v>
      </c>
      <c r="C69" s="54">
        <v>18180</v>
      </c>
      <c r="D69" s="29">
        <f>+E69+F69</f>
        <v>2031</v>
      </c>
      <c r="E69" s="55">
        <v>889</v>
      </c>
      <c r="F69" s="56">
        <v>1142</v>
      </c>
      <c r="G69" s="488">
        <f t="shared" si="2"/>
        <v>11.2</v>
      </c>
      <c r="H69" s="44">
        <f t="shared" si="0"/>
        <v>395</v>
      </c>
      <c r="I69" s="45">
        <f t="shared" si="3"/>
        <v>24.1</v>
      </c>
      <c r="J69" s="34">
        <f>ROUND(D69/$D$89*100,1)</f>
        <v>51.9</v>
      </c>
    </row>
    <row r="70" spans="2:10" ht="12" customHeight="1" x14ac:dyDescent="0.15">
      <c r="B70" s="35" t="s">
        <v>11</v>
      </c>
      <c r="C70" s="57">
        <v>10966</v>
      </c>
      <c r="D70" s="36">
        <f>+E70+F70</f>
        <v>1360</v>
      </c>
      <c r="E70" s="37">
        <v>565</v>
      </c>
      <c r="F70" s="38">
        <v>795</v>
      </c>
      <c r="G70" s="489">
        <f t="shared" si="2"/>
        <v>12.4</v>
      </c>
      <c r="H70" s="46">
        <f t="shared" si="0"/>
        <v>167</v>
      </c>
      <c r="I70" s="47">
        <f t="shared" si="3"/>
        <v>14</v>
      </c>
      <c r="J70" s="41">
        <f>ROUND(D70/$D$90*100,1)</f>
        <v>51.8</v>
      </c>
    </row>
    <row r="71" spans="2:10" s="485" customFormat="1" ht="12" customHeight="1" x14ac:dyDescent="0.15">
      <c r="B71" s="21" t="s">
        <v>25</v>
      </c>
      <c r="C71" s="50">
        <f>SUM(C72:C75)</f>
        <v>80707</v>
      </c>
      <c r="D71" s="22">
        <f>SUM(D72:D75)</f>
        <v>10547</v>
      </c>
      <c r="E71" s="23">
        <f>SUM(E72:E75)</f>
        <v>4292</v>
      </c>
      <c r="F71" s="24">
        <f>SUM(F72:F75)</f>
        <v>6255</v>
      </c>
      <c r="G71" s="487">
        <f>ROUND(D71/C71*100,1)</f>
        <v>13.1</v>
      </c>
      <c r="H71" s="42">
        <f t="shared" si="0"/>
        <v>1458</v>
      </c>
      <c r="I71" s="43">
        <f t="shared" si="3"/>
        <v>16</v>
      </c>
      <c r="J71" s="27">
        <f>ROUND(D71/$D$86*100,1)</f>
        <v>61.5</v>
      </c>
    </row>
    <row r="72" spans="2:10" ht="12" customHeight="1" x14ac:dyDescent="0.15">
      <c r="B72" s="28" t="s">
        <v>8</v>
      </c>
      <c r="C72" s="54">
        <v>23077</v>
      </c>
      <c r="D72" s="29">
        <f>+E72+F72</f>
        <v>3290</v>
      </c>
      <c r="E72" s="55">
        <v>1286</v>
      </c>
      <c r="F72" s="56">
        <v>2004</v>
      </c>
      <c r="G72" s="488">
        <f t="shared" si="2"/>
        <v>14.3</v>
      </c>
      <c r="H72" s="44">
        <f t="shared" si="0"/>
        <v>443</v>
      </c>
      <c r="I72" s="45">
        <f t="shared" si="3"/>
        <v>15.6</v>
      </c>
      <c r="J72" s="34">
        <f>ROUND(D72/$D$87*100,1)</f>
        <v>65.3</v>
      </c>
    </row>
    <row r="73" spans="2:10" ht="12" customHeight="1" x14ac:dyDescent="0.15">
      <c r="B73" s="28" t="s">
        <v>9</v>
      </c>
      <c r="C73" s="54">
        <v>27077</v>
      </c>
      <c r="D73" s="29">
        <f>+E73+F73</f>
        <v>3348</v>
      </c>
      <c r="E73" s="55">
        <v>1403</v>
      </c>
      <c r="F73" s="56">
        <v>1945</v>
      </c>
      <c r="G73" s="488">
        <f t="shared" si="2"/>
        <v>12.4</v>
      </c>
      <c r="H73" s="44">
        <f t="shared" si="0"/>
        <v>497</v>
      </c>
      <c r="I73" s="45">
        <f t="shared" si="3"/>
        <v>17.399999999999999</v>
      </c>
      <c r="J73" s="34">
        <f>ROUND(D73/$D$88*100,1)</f>
        <v>60.1</v>
      </c>
    </row>
    <row r="74" spans="2:10" ht="12" customHeight="1" x14ac:dyDescent="0.15">
      <c r="B74" s="28" t="s">
        <v>703</v>
      </c>
      <c r="C74" s="54">
        <v>19323</v>
      </c>
      <c r="D74" s="29">
        <f>+E74+F74</f>
        <v>2377</v>
      </c>
      <c r="E74" s="55">
        <v>977</v>
      </c>
      <c r="F74" s="56">
        <v>1400</v>
      </c>
      <c r="G74" s="488">
        <f t="shared" si="2"/>
        <v>12.3</v>
      </c>
      <c r="H74" s="44">
        <f t="shared" si="0"/>
        <v>346</v>
      </c>
      <c r="I74" s="45">
        <f t="shared" si="3"/>
        <v>17</v>
      </c>
      <c r="J74" s="34">
        <f>ROUND(D74/$D$89*100,1)</f>
        <v>60.7</v>
      </c>
    </row>
    <row r="75" spans="2:10" ht="12" customHeight="1" x14ac:dyDescent="0.15">
      <c r="B75" s="35" t="s">
        <v>11</v>
      </c>
      <c r="C75" s="57">
        <v>11230</v>
      </c>
      <c r="D75" s="36">
        <f>+E75+F75</f>
        <v>1532</v>
      </c>
      <c r="E75" s="37">
        <v>626</v>
      </c>
      <c r="F75" s="38">
        <v>906</v>
      </c>
      <c r="G75" s="489">
        <f t="shared" si="2"/>
        <v>13.6</v>
      </c>
      <c r="H75" s="46">
        <f t="shared" si="0"/>
        <v>172</v>
      </c>
      <c r="I75" s="47">
        <f t="shared" si="3"/>
        <v>12.6</v>
      </c>
      <c r="J75" s="41">
        <f>ROUND(D75/$D$90*100,1)</f>
        <v>58.3</v>
      </c>
    </row>
    <row r="76" spans="2:10" s="485" customFormat="1" ht="12" customHeight="1" x14ac:dyDescent="0.15">
      <c r="B76" s="58" t="s">
        <v>26</v>
      </c>
      <c r="C76" s="50">
        <f>SUM(C77:C80)</f>
        <v>83372</v>
      </c>
      <c r="D76" s="22">
        <f>SUM(D77:D80)</f>
        <v>12454</v>
      </c>
      <c r="E76" s="23">
        <f>SUM(E77:E80)</f>
        <v>4890</v>
      </c>
      <c r="F76" s="24">
        <f>SUM(F77:F80)</f>
        <v>7564</v>
      </c>
      <c r="G76" s="487">
        <f>ROUND(D76/C76*100,1)</f>
        <v>14.9</v>
      </c>
      <c r="H76" s="42">
        <f t="shared" si="0"/>
        <v>1907</v>
      </c>
      <c r="I76" s="43">
        <f t="shared" si="3"/>
        <v>18.100000000000001</v>
      </c>
      <c r="J76" s="27">
        <f>ROUND(D76/$D$86*100,1)</f>
        <v>72.599999999999994</v>
      </c>
    </row>
    <row r="77" spans="2:10" ht="12" customHeight="1" x14ac:dyDescent="0.15">
      <c r="B77" s="28" t="s">
        <v>8</v>
      </c>
      <c r="C77" s="54">
        <v>23492</v>
      </c>
      <c r="D77" s="29">
        <f>+E77+F77</f>
        <v>3888</v>
      </c>
      <c r="E77" s="55">
        <v>1476</v>
      </c>
      <c r="F77" s="56">
        <v>2412</v>
      </c>
      <c r="G77" s="488">
        <f t="shared" si="2"/>
        <v>16.600000000000001</v>
      </c>
      <c r="H77" s="44">
        <f t="shared" si="0"/>
        <v>598</v>
      </c>
      <c r="I77" s="45">
        <f t="shared" si="3"/>
        <v>18.2</v>
      </c>
      <c r="J77" s="34">
        <f>ROUND(D77/$D$87*100,1)</f>
        <v>77.2</v>
      </c>
    </row>
    <row r="78" spans="2:10" ht="12" customHeight="1" x14ac:dyDescent="0.15">
      <c r="B78" s="28" t="s">
        <v>9</v>
      </c>
      <c r="C78" s="54">
        <v>28434</v>
      </c>
      <c r="D78" s="29">
        <f>+E78+F78</f>
        <v>4056</v>
      </c>
      <c r="E78" s="55">
        <v>1613</v>
      </c>
      <c r="F78" s="56">
        <v>2443</v>
      </c>
      <c r="G78" s="488">
        <f t="shared" si="2"/>
        <v>14.3</v>
      </c>
      <c r="H78" s="44">
        <f t="shared" si="0"/>
        <v>708</v>
      </c>
      <c r="I78" s="45">
        <f t="shared" si="3"/>
        <v>21.1</v>
      </c>
      <c r="J78" s="34">
        <f>ROUND(D78/$D$88*100,1)</f>
        <v>72.8</v>
      </c>
    </row>
    <row r="79" spans="2:10" ht="12" customHeight="1" x14ac:dyDescent="0.15">
      <c r="B79" s="28" t="s">
        <v>703</v>
      </c>
      <c r="C79" s="54">
        <v>20058</v>
      </c>
      <c r="D79" s="29">
        <f>+E79+F79</f>
        <v>2725</v>
      </c>
      <c r="E79" s="55">
        <v>1084</v>
      </c>
      <c r="F79" s="56">
        <v>1641</v>
      </c>
      <c r="G79" s="488">
        <f t="shared" si="2"/>
        <v>13.6</v>
      </c>
      <c r="H79" s="44">
        <f t="shared" si="0"/>
        <v>348</v>
      </c>
      <c r="I79" s="45">
        <f t="shared" si="3"/>
        <v>14.6</v>
      </c>
      <c r="J79" s="34">
        <f>ROUND(D79/$D$89*100,1)</f>
        <v>69.599999999999994</v>
      </c>
    </row>
    <row r="80" spans="2:10" ht="12" customHeight="1" x14ac:dyDescent="0.15">
      <c r="B80" s="28" t="s">
        <v>11</v>
      </c>
      <c r="C80" s="57">
        <v>11388</v>
      </c>
      <c r="D80" s="36">
        <f>+E80+F80</f>
        <v>1785</v>
      </c>
      <c r="E80" s="37">
        <v>717</v>
      </c>
      <c r="F80" s="38">
        <v>1068</v>
      </c>
      <c r="G80" s="489">
        <f t="shared" si="2"/>
        <v>15.7</v>
      </c>
      <c r="H80" s="46">
        <f t="shared" ref="H80:H105" si="4">+D80-D75</f>
        <v>253</v>
      </c>
      <c r="I80" s="47">
        <f t="shared" si="3"/>
        <v>16.5</v>
      </c>
      <c r="J80" s="41">
        <f>ROUND(D80/$D$90*100,1)</f>
        <v>68</v>
      </c>
    </row>
    <row r="81" spans="2:10" s="485" customFormat="1" ht="12" customHeight="1" x14ac:dyDescent="0.15">
      <c r="B81" s="21" t="s">
        <v>27</v>
      </c>
      <c r="C81" s="50">
        <f>SUM(C82:C85)</f>
        <v>86870</v>
      </c>
      <c r="D81" s="22">
        <f>SUM(D82:D85)</f>
        <v>14779</v>
      </c>
      <c r="E81" s="23">
        <f>SUM(E82:E85)</f>
        <v>5916</v>
      </c>
      <c r="F81" s="24">
        <f>SUM(F82:F85)</f>
        <v>8863</v>
      </c>
      <c r="G81" s="487">
        <f>ROUND(D81/C81*100,1)</f>
        <v>17</v>
      </c>
      <c r="H81" s="42">
        <f t="shared" si="4"/>
        <v>2325</v>
      </c>
      <c r="I81" s="43">
        <f t="shared" si="3"/>
        <v>18.7</v>
      </c>
      <c r="J81" s="27">
        <f>ROUND(D81/$D$86*100,1)</f>
        <v>86.2</v>
      </c>
    </row>
    <row r="82" spans="2:10" ht="12" customHeight="1" x14ac:dyDescent="0.15">
      <c r="B82" s="28" t="s">
        <v>8</v>
      </c>
      <c r="C82" s="54">
        <v>23677</v>
      </c>
      <c r="D82" s="29">
        <f>+E82+F82</f>
        <v>4424</v>
      </c>
      <c r="E82" s="55">
        <v>1719</v>
      </c>
      <c r="F82" s="56">
        <v>2705</v>
      </c>
      <c r="G82" s="488">
        <f t="shared" si="2"/>
        <v>18.7</v>
      </c>
      <c r="H82" s="44">
        <f t="shared" si="4"/>
        <v>536</v>
      </c>
      <c r="I82" s="45">
        <f t="shared" si="3"/>
        <v>13.8</v>
      </c>
      <c r="J82" s="34">
        <f>ROUND(D82/$D$87*100,1)</f>
        <v>87.8</v>
      </c>
    </row>
    <row r="83" spans="2:10" ht="12" customHeight="1" x14ac:dyDescent="0.15">
      <c r="B83" s="28" t="s">
        <v>9</v>
      </c>
      <c r="C83" s="54">
        <v>29660</v>
      </c>
      <c r="D83" s="29">
        <f>+E83+F83</f>
        <v>4794</v>
      </c>
      <c r="E83" s="55">
        <v>1914</v>
      </c>
      <c r="F83" s="56">
        <v>2880</v>
      </c>
      <c r="G83" s="488">
        <f t="shared" si="2"/>
        <v>16.2</v>
      </c>
      <c r="H83" s="44">
        <f t="shared" si="4"/>
        <v>738</v>
      </c>
      <c r="I83" s="45">
        <f t="shared" si="3"/>
        <v>18.2</v>
      </c>
      <c r="J83" s="34">
        <f>ROUND(D83/$D$88*100,1)</f>
        <v>86</v>
      </c>
    </row>
    <row r="84" spans="2:10" ht="12" customHeight="1" x14ac:dyDescent="0.15">
      <c r="B84" s="28" t="s">
        <v>703</v>
      </c>
      <c r="C84" s="54">
        <v>21749</v>
      </c>
      <c r="D84" s="29">
        <f>+E84+F84</f>
        <v>3306</v>
      </c>
      <c r="E84" s="55">
        <v>1344</v>
      </c>
      <c r="F84" s="56">
        <v>1962</v>
      </c>
      <c r="G84" s="488">
        <f t="shared" si="2"/>
        <v>15.2</v>
      </c>
      <c r="H84" s="44">
        <f t="shared" si="4"/>
        <v>581</v>
      </c>
      <c r="I84" s="45">
        <f t="shared" si="3"/>
        <v>21.3</v>
      </c>
      <c r="J84" s="34">
        <f>ROUND(D84/$D$89*100,1)</f>
        <v>84.5</v>
      </c>
    </row>
    <row r="85" spans="2:10" ht="12" customHeight="1" x14ac:dyDescent="0.15">
      <c r="B85" s="35" t="s">
        <v>11</v>
      </c>
      <c r="C85" s="57">
        <v>11784</v>
      </c>
      <c r="D85" s="36">
        <f>+E85+F85</f>
        <v>2255</v>
      </c>
      <c r="E85" s="37">
        <v>939</v>
      </c>
      <c r="F85" s="38">
        <v>1316</v>
      </c>
      <c r="G85" s="489">
        <f t="shared" si="2"/>
        <v>19.100000000000001</v>
      </c>
      <c r="H85" s="46">
        <f t="shared" si="4"/>
        <v>470</v>
      </c>
      <c r="I85" s="47">
        <f t="shared" si="3"/>
        <v>26.3</v>
      </c>
      <c r="J85" s="41">
        <f>ROUND(D85/$D$90*100,1)</f>
        <v>85.9</v>
      </c>
    </row>
    <row r="86" spans="2:10" s="485" customFormat="1" ht="12" customHeight="1" x14ac:dyDescent="0.15">
      <c r="B86" s="58" t="s">
        <v>28</v>
      </c>
      <c r="C86" s="50">
        <f>SUM(C87:C90)</f>
        <v>91173</v>
      </c>
      <c r="D86" s="22">
        <f>SUM(D87:D90)</f>
        <v>17147</v>
      </c>
      <c r="E86" s="23">
        <f>SUM(E87:E90)</f>
        <v>7002</v>
      </c>
      <c r="F86" s="24">
        <f>SUM(F87:F90)</f>
        <v>10145</v>
      </c>
      <c r="G86" s="487">
        <f>ROUND(D86/C86*100,1)</f>
        <v>18.8</v>
      </c>
      <c r="H86" s="42">
        <f t="shared" si="4"/>
        <v>2368</v>
      </c>
      <c r="I86" s="43">
        <f t="shared" si="3"/>
        <v>16</v>
      </c>
      <c r="J86" s="27">
        <f>ROUND(D86/$D$86*100,1)</f>
        <v>100</v>
      </c>
    </row>
    <row r="87" spans="2:10" ht="12" customHeight="1" x14ac:dyDescent="0.15">
      <c r="B87" s="28" t="s">
        <v>8</v>
      </c>
      <c r="C87" s="54">
        <v>23618</v>
      </c>
      <c r="D87" s="29">
        <f>+E87+F87</f>
        <v>5036</v>
      </c>
      <c r="E87" s="55">
        <v>2000</v>
      </c>
      <c r="F87" s="56">
        <v>3036</v>
      </c>
      <c r="G87" s="488">
        <f t="shared" si="2"/>
        <v>21.3</v>
      </c>
      <c r="H87" s="44">
        <f t="shared" si="4"/>
        <v>612</v>
      </c>
      <c r="I87" s="45">
        <f t="shared" si="3"/>
        <v>13.8</v>
      </c>
      <c r="J87" s="34">
        <f>ROUND(D87/$D$87*100,1)</f>
        <v>100</v>
      </c>
    </row>
    <row r="88" spans="2:10" ht="12" customHeight="1" x14ac:dyDescent="0.15">
      <c r="B88" s="28" t="s">
        <v>9</v>
      </c>
      <c r="C88" s="54">
        <v>31731</v>
      </c>
      <c r="D88" s="29">
        <f>+E88+F88</f>
        <v>5572</v>
      </c>
      <c r="E88" s="55">
        <v>2283</v>
      </c>
      <c r="F88" s="56">
        <v>3289</v>
      </c>
      <c r="G88" s="488">
        <f t="shared" si="2"/>
        <v>17.600000000000001</v>
      </c>
      <c r="H88" s="44">
        <f t="shared" si="4"/>
        <v>778</v>
      </c>
      <c r="I88" s="45">
        <f t="shared" si="3"/>
        <v>16.2</v>
      </c>
      <c r="J88" s="34">
        <f>ROUND(D88/$D$88*100,1)</f>
        <v>100</v>
      </c>
    </row>
    <row r="89" spans="2:10" ht="12" customHeight="1" x14ac:dyDescent="0.15">
      <c r="B89" s="28" t="s">
        <v>703</v>
      </c>
      <c r="C89" s="54">
        <v>23052</v>
      </c>
      <c r="D89" s="29">
        <f>+E89+F89</f>
        <v>3913</v>
      </c>
      <c r="E89" s="55">
        <v>1648</v>
      </c>
      <c r="F89" s="56">
        <v>2265</v>
      </c>
      <c r="G89" s="488">
        <f t="shared" si="2"/>
        <v>17</v>
      </c>
      <c r="H89" s="44">
        <f t="shared" si="4"/>
        <v>607</v>
      </c>
      <c r="I89" s="45">
        <f t="shared" si="3"/>
        <v>18.399999999999999</v>
      </c>
      <c r="J89" s="34">
        <f>ROUND(D89/$D$89*100,1)</f>
        <v>100</v>
      </c>
    </row>
    <row r="90" spans="2:10" ht="12" customHeight="1" x14ac:dyDescent="0.15">
      <c r="B90" s="28" t="s">
        <v>11</v>
      </c>
      <c r="C90" s="57">
        <v>12772</v>
      </c>
      <c r="D90" s="36">
        <f>+E90+F90</f>
        <v>2626</v>
      </c>
      <c r="E90" s="37">
        <v>1071</v>
      </c>
      <c r="F90" s="38">
        <v>1555</v>
      </c>
      <c r="G90" s="489">
        <f t="shared" si="2"/>
        <v>20.6</v>
      </c>
      <c r="H90" s="46">
        <f t="shared" si="4"/>
        <v>371</v>
      </c>
      <c r="I90" s="47">
        <f t="shared" si="3"/>
        <v>16.5</v>
      </c>
      <c r="J90" s="41">
        <f>ROUND(D90/$D$90*100,1)</f>
        <v>100</v>
      </c>
    </row>
    <row r="91" spans="2:10" s="485" customFormat="1" ht="12" customHeight="1" x14ac:dyDescent="0.15">
      <c r="B91" s="21" t="s">
        <v>29</v>
      </c>
      <c r="C91" s="50">
        <f>SUM(C92:C95)</f>
        <v>92318</v>
      </c>
      <c r="D91" s="22">
        <f>SUM(D92:D95)</f>
        <v>18715</v>
      </c>
      <c r="E91" s="23">
        <f>SUM(E92:E95)</f>
        <v>7721</v>
      </c>
      <c r="F91" s="24">
        <f>SUM(F92:F95)</f>
        <v>10994</v>
      </c>
      <c r="G91" s="487">
        <f>ROUND(D91/C91*100,1)</f>
        <v>20.3</v>
      </c>
      <c r="H91" s="490">
        <f t="shared" si="4"/>
        <v>1568</v>
      </c>
      <c r="I91" s="43">
        <f t="shared" si="3"/>
        <v>9.1</v>
      </c>
      <c r="J91" s="27">
        <f>ROUND(D91/$D$86*100,1)</f>
        <v>109.1</v>
      </c>
    </row>
    <row r="92" spans="2:10" ht="12" customHeight="1" x14ac:dyDescent="0.15">
      <c r="B92" s="28" t="s">
        <v>8</v>
      </c>
      <c r="C92" s="62">
        <v>22936</v>
      </c>
      <c r="D92" s="29">
        <f>+E92+F92</f>
        <v>5305</v>
      </c>
      <c r="E92" s="1">
        <v>2111</v>
      </c>
      <c r="F92" s="2">
        <v>3194</v>
      </c>
      <c r="G92" s="488">
        <f t="shared" si="2"/>
        <v>23.1</v>
      </c>
      <c r="H92" s="491">
        <f t="shared" si="4"/>
        <v>269</v>
      </c>
      <c r="I92" s="45">
        <f t="shared" si="3"/>
        <v>5.3</v>
      </c>
      <c r="J92" s="34">
        <f>ROUND(D92/$D$87*100,1)</f>
        <v>105.3</v>
      </c>
    </row>
    <row r="93" spans="2:10" ht="12" customHeight="1" x14ac:dyDescent="0.15">
      <c r="B93" s="28" t="s">
        <v>9</v>
      </c>
      <c r="C93" s="62">
        <v>32461</v>
      </c>
      <c r="D93" s="29">
        <f>+E93+F93</f>
        <v>6154</v>
      </c>
      <c r="E93" s="1">
        <v>2534</v>
      </c>
      <c r="F93" s="2">
        <v>3620</v>
      </c>
      <c r="G93" s="488">
        <f t="shared" si="2"/>
        <v>19</v>
      </c>
      <c r="H93" s="491">
        <f t="shared" si="4"/>
        <v>582</v>
      </c>
      <c r="I93" s="45">
        <f t="shared" si="3"/>
        <v>10.4</v>
      </c>
      <c r="J93" s="34">
        <f>ROUND(D93/$D$88*100,1)</f>
        <v>110.4</v>
      </c>
    </row>
    <row r="94" spans="2:10" ht="12" customHeight="1" x14ac:dyDescent="0.15">
      <c r="B94" s="28" t="s">
        <v>703</v>
      </c>
      <c r="C94" s="62">
        <v>23968</v>
      </c>
      <c r="D94" s="29">
        <f>+E94+F94</f>
        <v>4435</v>
      </c>
      <c r="E94" s="1">
        <v>1925</v>
      </c>
      <c r="F94" s="2">
        <v>2510</v>
      </c>
      <c r="G94" s="488">
        <f t="shared" si="2"/>
        <v>18.5</v>
      </c>
      <c r="H94" s="491">
        <f t="shared" si="4"/>
        <v>522</v>
      </c>
      <c r="I94" s="45">
        <f t="shared" si="3"/>
        <v>13.3</v>
      </c>
      <c r="J94" s="34">
        <f>ROUND(D94/$D$89*100,1)</f>
        <v>113.3</v>
      </c>
    </row>
    <row r="95" spans="2:10" ht="12" customHeight="1" x14ac:dyDescent="0.15">
      <c r="B95" s="35" t="s">
        <v>11</v>
      </c>
      <c r="C95" s="63">
        <v>12953</v>
      </c>
      <c r="D95" s="36">
        <f>+E95+F95</f>
        <v>2821</v>
      </c>
      <c r="E95" s="3">
        <v>1151</v>
      </c>
      <c r="F95" s="4">
        <v>1670</v>
      </c>
      <c r="G95" s="489">
        <f t="shared" si="2"/>
        <v>21.8</v>
      </c>
      <c r="H95" s="492">
        <f t="shared" si="4"/>
        <v>195</v>
      </c>
      <c r="I95" s="47">
        <f t="shared" si="3"/>
        <v>7.4</v>
      </c>
      <c r="J95" s="41">
        <f>ROUND(D95/$D$90*100,1)</f>
        <v>107.4</v>
      </c>
    </row>
    <row r="96" spans="2:10" s="485" customFormat="1" ht="12" customHeight="1" x14ac:dyDescent="0.15">
      <c r="B96" s="21" t="s">
        <v>34</v>
      </c>
      <c r="C96" s="50">
        <f>SUM(C97:C100)</f>
        <v>91900</v>
      </c>
      <c r="D96" s="22">
        <f>SUM(D97:D100)</f>
        <v>20775</v>
      </c>
      <c r="E96" s="23">
        <f>SUM(E97:E100)</f>
        <v>8704</v>
      </c>
      <c r="F96" s="24">
        <f>SUM(F97:F100)</f>
        <v>12071</v>
      </c>
      <c r="G96" s="487">
        <f t="shared" si="2"/>
        <v>22.6</v>
      </c>
      <c r="H96" s="490">
        <f t="shared" si="4"/>
        <v>2060</v>
      </c>
      <c r="I96" s="43">
        <f t="shared" si="3"/>
        <v>11</v>
      </c>
      <c r="J96" s="27">
        <f>ROUND(D96/$D$86*100,1)</f>
        <v>121.2</v>
      </c>
    </row>
    <row r="97" spans="2:10" ht="12" customHeight="1" x14ac:dyDescent="0.15">
      <c r="B97" s="28" t="s">
        <v>8</v>
      </c>
      <c r="C97" s="62">
        <v>22003</v>
      </c>
      <c r="D97" s="29">
        <f>+E97+F97</f>
        <v>5613</v>
      </c>
      <c r="E97" s="1">
        <v>2300</v>
      </c>
      <c r="F97" s="2">
        <v>3313</v>
      </c>
      <c r="G97" s="488">
        <f t="shared" si="2"/>
        <v>25.5</v>
      </c>
      <c r="H97" s="491">
        <f t="shared" si="4"/>
        <v>308</v>
      </c>
      <c r="I97" s="45">
        <f t="shared" si="3"/>
        <v>5.8</v>
      </c>
      <c r="J97" s="34">
        <f>ROUND(D97/$D$87*100,1)</f>
        <v>111.5</v>
      </c>
    </row>
    <row r="98" spans="2:10" ht="12" customHeight="1" x14ac:dyDescent="0.15">
      <c r="B98" s="28" t="s">
        <v>9</v>
      </c>
      <c r="C98" s="62">
        <v>32452</v>
      </c>
      <c r="D98" s="29">
        <f>+E98+F98</f>
        <v>6923</v>
      </c>
      <c r="E98" s="1">
        <v>2900</v>
      </c>
      <c r="F98" s="2">
        <v>4023</v>
      </c>
      <c r="G98" s="488">
        <f t="shared" si="2"/>
        <v>21.3</v>
      </c>
      <c r="H98" s="491">
        <f t="shared" si="4"/>
        <v>769</v>
      </c>
      <c r="I98" s="45">
        <f t="shared" si="3"/>
        <v>12.5</v>
      </c>
      <c r="J98" s="34">
        <f>ROUND(D98/$D$88*100,1)</f>
        <v>124.2</v>
      </c>
    </row>
    <row r="99" spans="2:10" ht="12" customHeight="1" x14ac:dyDescent="0.15">
      <c r="B99" s="28" t="s">
        <v>703</v>
      </c>
      <c r="C99" s="62">
        <v>24502</v>
      </c>
      <c r="D99" s="29">
        <f>+E99+F99</f>
        <v>5151</v>
      </c>
      <c r="E99" s="1">
        <v>2251</v>
      </c>
      <c r="F99" s="2">
        <v>2900</v>
      </c>
      <c r="G99" s="488">
        <f t="shared" si="2"/>
        <v>21</v>
      </c>
      <c r="H99" s="491">
        <f t="shared" si="4"/>
        <v>716</v>
      </c>
      <c r="I99" s="45">
        <f t="shared" si="3"/>
        <v>16.100000000000001</v>
      </c>
      <c r="J99" s="34">
        <f>ROUND(D99/$D$89*100,1)</f>
        <v>131.6</v>
      </c>
    </row>
    <row r="100" spans="2:10" ht="12" customHeight="1" x14ac:dyDescent="0.15">
      <c r="B100" s="35" t="s">
        <v>11</v>
      </c>
      <c r="C100" s="63">
        <v>12943</v>
      </c>
      <c r="D100" s="36">
        <f>+E100+F100</f>
        <v>3088</v>
      </c>
      <c r="E100" s="3">
        <v>1253</v>
      </c>
      <c r="F100" s="4">
        <v>1835</v>
      </c>
      <c r="G100" s="489">
        <f t="shared" si="2"/>
        <v>23.9</v>
      </c>
      <c r="H100" s="492">
        <f t="shared" si="4"/>
        <v>267</v>
      </c>
      <c r="I100" s="47">
        <f t="shared" si="3"/>
        <v>9.5</v>
      </c>
      <c r="J100" s="41">
        <f>ROUND(D100/$D$90*100,1)</f>
        <v>117.6</v>
      </c>
    </row>
    <row r="101" spans="2:10" ht="12" customHeight="1" x14ac:dyDescent="0.15">
      <c r="B101" s="21" t="s">
        <v>35</v>
      </c>
      <c r="C101" s="50">
        <f>SUM(C102:C105)</f>
        <v>90280</v>
      </c>
      <c r="D101" s="22">
        <f>SUM(D102:D105)</f>
        <v>23590</v>
      </c>
      <c r="E101" s="23">
        <f>SUM(E102:E105)</f>
        <v>10174</v>
      </c>
      <c r="F101" s="24">
        <f>SUM(F102:F105)</f>
        <v>13416</v>
      </c>
      <c r="G101" s="487">
        <f t="shared" si="2"/>
        <v>26.1</v>
      </c>
      <c r="H101" s="490">
        <f t="shared" si="4"/>
        <v>2815</v>
      </c>
      <c r="I101" s="43">
        <f t="shared" si="3"/>
        <v>13.5</v>
      </c>
      <c r="J101" s="27">
        <f>ROUND(D101/$D$86*100,1)</f>
        <v>137.6</v>
      </c>
    </row>
    <row r="102" spans="2:10" ht="12" customHeight="1" x14ac:dyDescent="0.15">
      <c r="B102" s="28" t="s">
        <v>8</v>
      </c>
      <c r="C102" s="62">
        <v>21057</v>
      </c>
      <c r="D102" s="29">
        <f>+E102+F102</f>
        <v>6224</v>
      </c>
      <c r="E102" s="1">
        <v>2645</v>
      </c>
      <c r="F102" s="2">
        <v>3579</v>
      </c>
      <c r="G102" s="488">
        <f t="shared" si="2"/>
        <v>29.6</v>
      </c>
      <c r="H102" s="491">
        <f t="shared" si="4"/>
        <v>611</v>
      </c>
      <c r="I102" s="45">
        <f t="shared" si="3"/>
        <v>10.9</v>
      </c>
      <c r="J102" s="34">
        <f>ROUND(D102/$D$87*100,1)</f>
        <v>123.6</v>
      </c>
    </row>
    <row r="103" spans="2:10" ht="12" customHeight="1" x14ac:dyDescent="0.15">
      <c r="B103" s="28" t="s">
        <v>9</v>
      </c>
      <c r="C103" s="62">
        <v>31806</v>
      </c>
      <c r="D103" s="29">
        <f>+E103+F103</f>
        <v>7932</v>
      </c>
      <c r="E103" s="1">
        <v>3425</v>
      </c>
      <c r="F103" s="2">
        <v>4507</v>
      </c>
      <c r="G103" s="488">
        <f t="shared" si="2"/>
        <v>24.9</v>
      </c>
      <c r="H103" s="491">
        <f t="shared" si="4"/>
        <v>1009</v>
      </c>
      <c r="I103" s="45">
        <f t="shared" si="3"/>
        <v>14.6</v>
      </c>
      <c r="J103" s="34">
        <f>ROUND(D103/$D$88*100,1)</f>
        <v>142.4</v>
      </c>
    </row>
    <row r="104" spans="2:10" ht="12" customHeight="1" x14ac:dyDescent="0.15">
      <c r="B104" s="28" t="s">
        <v>703</v>
      </c>
      <c r="C104" s="62">
        <v>24596</v>
      </c>
      <c r="D104" s="29">
        <f>+E104+F104</f>
        <v>6076</v>
      </c>
      <c r="E104" s="1">
        <v>2637</v>
      </c>
      <c r="F104" s="2">
        <v>3439</v>
      </c>
      <c r="G104" s="488">
        <f t="shared" si="2"/>
        <v>24.7</v>
      </c>
      <c r="H104" s="491">
        <f t="shared" si="4"/>
        <v>925</v>
      </c>
      <c r="I104" s="45">
        <f t="shared" si="3"/>
        <v>18</v>
      </c>
      <c r="J104" s="34">
        <f>ROUND(D104/$D$89*100,1)</f>
        <v>155.30000000000001</v>
      </c>
    </row>
    <row r="105" spans="2:10" ht="12" customHeight="1" x14ac:dyDescent="0.15">
      <c r="B105" s="35" t="s">
        <v>11</v>
      </c>
      <c r="C105" s="63">
        <v>12821</v>
      </c>
      <c r="D105" s="36">
        <f>+E105+F105</f>
        <v>3358</v>
      </c>
      <c r="E105" s="3">
        <v>1467</v>
      </c>
      <c r="F105" s="4">
        <v>1891</v>
      </c>
      <c r="G105" s="489">
        <f t="shared" si="2"/>
        <v>26.2</v>
      </c>
      <c r="H105" s="492">
        <f t="shared" si="4"/>
        <v>270</v>
      </c>
      <c r="I105" s="47">
        <f t="shared" si="3"/>
        <v>8.6999999999999993</v>
      </c>
      <c r="J105" s="41">
        <f>ROUND(D105/$D$90*100,1)</f>
        <v>127.9</v>
      </c>
    </row>
    <row r="106" spans="2:10" ht="12" customHeight="1" x14ac:dyDescent="0.15">
      <c r="B106" s="21" t="s">
        <v>39</v>
      </c>
      <c r="C106" s="50">
        <f>SUM(C107:C110)</f>
        <v>88481</v>
      </c>
      <c r="D106" s="22">
        <f>SUM(D107:D110)</f>
        <v>25434</v>
      </c>
      <c r="E106" s="23">
        <f>SUM(E107:E110)</f>
        <v>11135</v>
      </c>
      <c r="F106" s="24">
        <f>SUM(F107:F110)</f>
        <v>14299</v>
      </c>
      <c r="G106" s="487">
        <f>ROUND(D106/C106*100,1)</f>
        <v>28.7</v>
      </c>
      <c r="H106" s="490">
        <f>+D106-D101</f>
        <v>1844</v>
      </c>
      <c r="I106" s="43">
        <f>ROUND(D106/D101*100-100,1)</f>
        <v>7.8</v>
      </c>
      <c r="J106" s="27">
        <f>ROUND(D106/$D$86*100,1)</f>
        <v>148.30000000000001</v>
      </c>
    </row>
    <row r="107" spans="2:10" ht="12" customHeight="1" x14ac:dyDescent="0.15">
      <c r="B107" s="28" t="s">
        <v>8</v>
      </c>
      <c r="C107" s="62">
        <v>20176</v>
      </c>
      <c r="D107" s="29">
        <v>6633</v>
      </c>
      <c r="E107" s="1">
        <v>2885</v>
      </c>
      <c r="F107" s="2">
        <v>3748</v>
      </c>
      <c r="G107" s="488">
        <f>ROUND(D107/C107*100,1)</f>
        <v>32.9</v>
      </c>
      <c r="H107" s="491">
        <f>+D107-D102</f>
        <v>409</v>
      </c>
      <c r="I107" s="45">
        <f t="shared" si="3"/>
        <v>6.6</v>
      </c>
      <c r="J107" s="34">
        <f>ROUND(D107/$D$87*100,1)</f>
        <v>131.69999999999999</v>
      </c>
    </row>
    <row r="108" spans="2:10" ht="12" customHeight="1" x14ac:dyDescent="0.15">
      <c r="B108" s="28" t="s">
        <v>9</v>
      </c>
      <c r="C108" s="62">
        <v>30728</v>
      </c>
      <c r="D108" s="29">
        <v>8607</v>
      </c>
      <c r="E108" s="1">
        <v>3818</v>
      </c>
      <c r="F108" s="2">
        <v>4789</v>
      </c>
      <c r="G108" s="488">
        <f>ROUND(D108/C108*100,1)</f>
        <v>28</v>
      </c>
      <c r="H108" s="491">
        <f>+D108-D103</f>
        <v>675</v>
      </c>
      <c r="I108" s="45">
        <f t="shared" si="3"/>
        <v>8.5</v>
      </c>
      <c r="J108" s="34">
        <f>ROUND(D108/$D$88*100,1)</f>
        <v>154.5</v>
      </c>
    </row>
    <row r="109" spans="2:10" ht="12" customHeight="1" x14ac:dyDescent="0.15">
      <c r="B109" s="28" t="s">
        <v>703</v>
      </c>
      <c r="C109" s="62">
        <v>25152</v>
      </c>
      <c r="D109" s="29">
        <v>6473</v>
      </c>
      <c r="E109" s="1">
        <v>2818</v>
      </c>
      <c r="F109" s="2">
        <v>3655</v>
      </c>
      <c r="G109" s="488">
        <f>ROUND(D109/C109*100,1)</f>
        <v>25.7</v>
      </c>
      <c r="H109" s="491">
        <f>+D109-D104</f>
        <v>397</v>
      </c>
      <c r="I109" s="45">
        <f t="shared" si="3"/>
        <v>6.5</v>
      </c>
      <c r="J109" s="34">
        <f>ROUND(D109/$D$89*100,1)</f>
        <v>165.4</v>
      </c>
    </row>
    <row r="110" spans="2:10" ht="12" customHeight="1" x14ac:dyDescent="0.15">
      <c r="B110" s="35" t="s">
        <v>11</v>
      </c>
      <c r="C110" s="63">
        <v>12425</v>
      </c>
      <c r="D110" s="36">
        <v>3721</v>
      </c>
      <c r="E110" s="3">
        <v>1614</v>
      </c>
      <c r="F110" s="4">
        <v>2107</v>
      </c>
      <c r="G110" s="489">
        <f>ROUND(D110/C110*100,1)</f>
        <v>29.9</v>
      </c>
      <c r="H110" s="492">
        <f>+D110-D105</f>
        <v>363</v>
      </c>
      <c r="I110" s="47">
        <f t="shared" si="3"/>
        <v>10.8</v>
      </c>
      <c r="J110" s="41">
        <f>ROUND(D110/$D$90*100,1)</f>
        <v>141.69999999999999</v>
      </c>
    </row>
    <row r="111" spans="2:10" ht="15" customHeight="1" x14ac:dyDescent="0.15">
      <c r="B111" s="64" t="s">
        <v>704</v>
      </c>
      <c r="C111" s="64"/>
      <c r="J111" s="65"/>
    </row>
    <row r="112" spans="2:10" ht="15" customHeight="1" x14ac:dyDescent="0.15">
      <c r="B112" s="64" t="s">
        <v>33</v>
      </c>
    </row>
    <row r="113" spans="2:10" ht="15" customHeight="1" x14ac:dyDescent="0.15">
      <c r="B113" s="64" t="s">
        <v>697</v>
      </c>
      <c r="E113" s="493"/>
    </row>
    <row r="114" spans="2:10" x14ac:dyDescent="0.15">
      <c r="E114" s="493"/>
    </row>
    <row r="123" spans="2:10" x14ac:dyDescent="0.15">
      <c r="B123" s="470"/>
      <c r="C123" s="470"/>
      <c r="D123" s="470"/>
      <c r="E123" s="470"/>
      <c r="F123" s="470"/>
      <c r="G123" s="470"/>
      <c r="H123" s="469"/>
      <c r="I123" s="470"/>
      <c r="J123" s="470"/>
    </row>
    <row r="124" spans="2:10" x14ac:dyDescent="0.15">
      <c r="B124" s="470"/>
      <c r="C124" s="470"/>
      <c r="D124" s="470"/>
      <c r="E124" s="470"/>
      <c r="F124" s="470"/>
      <c r="G124" s="470"/>
      <c r="H124" s="469"/>
      <c r="I124" s="470"/>
      <c r="J124" s="470"/>
    </row>
    <row r="171" spans="2:12" x14ac:dyDescent="0.15">
      <c r="B171" s="472"/>
      <c r="C171" s="472"/>
      <c r="D171" s="472"/>
      <c r="E171" s="472"/>
      <c r="F171" s="472"/>
      <c r="G171" s="472"/>
      <c r="H171" s="471"/>
      <c r="I171" s="472"/>
      <c r="J171" s="472"/>
    </row>
    <row r="174" spans="2:12" x14ac:dyDescent="0.15">
      <c r="B174" s="891"/>
      <c r="C174" s="891"/>
      <c r="D174" s="891"/>
      <c r="E174" s="891"/>
      <c r="F174" s="891"/>
      <c r="G174" s="891"/>
      <c r="H174" s="891"/>
      <c r="I174" s="891"/>
      <c r="J174" s="891"/>
      <c r="K174" s="454"/>
    </row>
    <row r="175" spans="2:12" x14ac:dyDescent="0.15">
      <c r="B175" s="899"/>
      <c r="C175" s="472"/>
      <c r="D175" s="472"/>
      <c r="E175" s="472"/>
      <c r="F175" s="472"/>
      <c r="G175" s="472"/>
      <c r="H175" s="471"/>
      <c r="I175" s="472"/>
      <c r="J175" s="472"/>
      <c r="K175" s="890"/>
      <c r="L175" s="455"/>
    </row>
    <row r="176" spans="2:12" x14ac:dyDescent="0.15">
      <c r="B176" s="899"/>
      <c r="C176" s="472"/>
      <c r="D176" s="472"/>
      <c r="E176" s="472"/>
      <c r="F176" s="472"/>
      <c r="G176" s="472"/>
      <c r="H176" s="471"/>
      <c r="I176" s="472"/>
      <c r="J176" s="472"/>
      <c r="K176" s="890"/>
    </row>
    <row r="177" spans="2:12" x14ac:dyDescent="0.15">
      <c r="B177" s="899"/>
      <c r="C177" s="472"/>
      <c r="D177" s="472"/>
      <c r="E177" s="472"/>
      <c r="F177" s="472"/>
      <c r="G177" s="472"/>
      <c r="H177" s="471"/>
      <c r="I177" s="472"/>
      <c r="J177" s="472"/>
      <c r="K177" s="890"/>
    </row>
    <row r="178" spans="2:12" x14ac:dyDescent="0.15">
      <c r="B178" s="899"/>
      <c r="C178" s="472"/>
      <c r="D178" s="472"/>
      <c r="E178" s="472"/>
      <c r="F178" s="472"/>
      <c r="G178" s="472"/>
      <c r="H178" s="471"/>
      <c r="I178" s="472"/>
      <c r="J178" s="472"/>
      <c r="K178" s="890"/>
    </row>
    <row r="179" spans="2:12" x14ac:dyDescent="0.15">
      <c r="B179" s="899"/>
      <c r="C179" s="472"/>
      <c r="D179" s="472"/>
      <c r="E179" s="472"/>
      <c r="F179" s="472"/>
      <c r="G179" s="472"/>
      <c r="H179" s="471"/>
      <c r="I179" s="472"/>
      <c r="J179" s="472"/>
      <c r="K179" s="890"/>
    </row>
    <row r="180" spans="2:12" x14ac:dyDescent="0.15">
      <c r="B180" s="899"/>
      <c r="C180" s="472"/>
      <c r="D180" s="472"/>
      <c r="E180" s="472"/>
      <c r="F180" s="472"/>
      <c r="G180" s="472"/>
      <c r="H180" s="471"/>
      <c r="I180" s="472"/>
      <c r="J180" s="472"/>
      <c r="K180" s="890"/>
    </row>
    <row r="181" spans="2:12" x14ac:dyDescent="0.15">
      <c r="B181" s="899"/>
      <c r="C181" s="472"/>
      <c r="D181" s="472"/>
      <c r="E181" s="472"/>
      <c r="F181" s="472"/>
      <c r="G181" s="472"/>
      <c r="H181" s="471"/>
      <c r="I181" s="472"/>
      <c r="J181" s="472"/>
      <c r="K181" s="890"/>
    </row>
    <row r="182" spans="2:12" x14ac:dyDescent="0.15">
      <c r="B182" s="899"/>
      <c r="C182" s="472"/>
      <c r="D182" s="472"/>
      <c r="E182" s="472"/>
      <c r="F182" s="472"/>
      <c r="G182" s="472"/>
      <c r="H182" s="471"/>
      <c r="I182" s="472"/>
      <c r="J182" s="472"/>
      <c r="K182" s="890"/>
    </row>
    <row r="183" spans="2:12" x14ac:dyDescent="0.15">
      <c r="B183" s="899"/>
      <c r="C183" s="472"/>
      <c r="D183" s="472"/>
      <c r="E183" s="472"/>
      <c r="F183" s="472"/>
      <c r="G183" s="472"/>
      <c r="H183" s="471"/>
      <c r="I183" s="472"/>
      <c r="J183" s="472"/>
      <c r="K183" s="890"/>
    </row>
    <row r="184" spans="2:12" x14ac:dyDescent="0.15">
      <c r="B184" s="899"/>
      <c r="C184" s="472"/>
      <c r="D184" s="472"/>
      <c r="E184" s="472"/>
      <c r="F184" s="472"/>
      <c r="G184" s="472"/>
      <c r="H184" s="471"/>
      <c r="I184" s="472"/>
      <c r="J184" s="472"/>
      <c r="K184" s="890"/>
      <c r="L184" s="455"/>
    </row>
    <row r="185" spans="2:12" x14ac:dyDescent="0.15">
      <c r="B185" s="899"/>
      <c r="C185" s="472"/>
      <c r="D185" s="472"/>
      <c r="E185" s="472"/>
      <c r="F185" s="472"/>
      <c r="G185" s="472"/>
      <c r="H185" s="471"/>
      <c r="I185" s="472"/>
      <c r="J185" s="472"/>
      <c r="K185" s="890"/>
    </row>
    <row r="186" spans="2:12" x14ac:dyDescent="0.15">
      <c r="B186" s="899"/>
      <c r="C186" s="472"/>
      <c r="D186" s="472"/>
      <c r="E186" s="472"/>
      <c r="F186" s="472"/>
      <c r="G186" s="472"/>
      <c r="H186" s="471"/>
      <c r="I186" s="472"/>
      <c r="J186" s="472"/>
      <c r="K186" s="890"/>
    </row>
    <row r="187" spans="2:12" x14ac:dyDescent="0.15">
      <c r="B187" s="899"/>
      <c r="C187" s="472"/>
      <c r="D187" s="472"/>
      <c r="E187" s="472"/>
      <c r="F187" s="472"/>
      <c r="G187" s="472"/>
      <c r="H187" s="471"/>
      <c r="I187" s="472"/>
      <c r="J187" s="472"/>
      <c r="K187" s="890"/>
    </row>
    <row r="188" spans="2:12" x14ac:dyDescent="0.15">
      <c r="B188" s="899"/>
      <c r="C188" s="472"/>
      <c r="D188" s="472"/>
      <c r="E188" s="472"/>
      <c r="F188" s="472"/>
      <c r="G188" s="472"/>
      <c r="H188" s="471"/>
      <c r="I188" s="472"/>
      <c r="J188" s="472"/>
      <c r="K188" s="890"/>
    </row>
    <row r="189" spans="2:12" x14ac:dyDescent="0.15">
      <c r="B189" s="899"/>
      <c r="C189" s="472"/>
      <c r="D189" s="472"/>
      <c r="E189" s="472"/>
      <c r="F189" s="472"/>
      <c r="G189" s="472"/>
      <c r="H189" s="471"/>
      <c r="I189" s="472"/>
      <c r="J189" s="472"/>
      <c r="K189" s="890"/>
    </row>
    <row r="190" spans="2:12" x14ac:dyDescent="0.15">
      <c r="B190" s="899"/>
      <c r="C190" s="472"/>
      <c r="D190" s="472"/>
      <c r="E190" s="472"/>
      <c r="F190" s="472"/>
      <c r="G190" s="472"/>
      <c r="H190" s="471"/>
      <c r="I190" s="472"/>
      <c r="J190" s="472"/>
      <c r="K190" s="890"/>
    </row>
    <row r="191" spans="2:12" x14ac:dyDescent="0.15">
      <c r="B191" s="899"/>
      <c r="C191" s="472"/>
      <c r="D191" s="472"/>
      <c r="E191" s="472"/>
      <c r="F191" s="472"/>
      <c r="G191" s="472"/>
      <c r="H191" s="471"/>
      <c r="I191" s="472"/>
      <c r="J191" s="472"/>
      <c r="K191" s="890"/>
    </row>
    <row r="192" spans="2:12" x14ac:dyDescent="0.15">
      <c r="B192" s="899"/>
      <c r="C192" s="472"/>
      <c r="D192" s="472"/>
      <c r="E192" s="472"/>
      <c r="F192" s="472"/>
      <c r="G192" s="472"/>
      <c r="H192" s="471"/>
      <c r="I192" s="472"/>
      <c r="J192" s="472"/>
      <c r="K192" s="890"/>
    </row>
    <row r="193" spans="2:12" x14ac:dyDescent="0.15">
      <c r="B193" s="899"/>
      <c r="C193" s="472"/>
      <c r="D193" s="472"/>
      <c r="E193" s="472"/>
      <c r="F193" s="472"/>
      <c r="G193" s="472"/>
      <c r="H193" s="471"/>
      <c r="I193" s="472"/>
      <c r="J193" s="472"/>
      <c r="K193" s="890"/>
      <c r="L193" s="455"/>
    </row>
    <row r="194" spans="2:12" x14ac:dyDescent="0.15">
      <c r="B194" s="899"/>
      <c r="C194" s="472"/>
      <c r="D194" s="472"/>
      <c r="E194" s="472"/>
      <c r="F194" s="472"/>
      <c r="G194" s="472"/>
      <c r="H194" s="471"/>
      <c r="I194" s="472"/>
      <c r="J194" s="472"/>
      <c r="K194" s="890"/>
    </row>
    <row r="195" spans="2:12" x14ac:dyDescent="0.15">
      <c r="B195" s="899"/>
      <c r="C195" s="472"/>
      <c r="D195" s="472"/>
      <c r="E195" s="472"/>
      <c r="F195" s="472"/>
      <c r="G195" s="472"/>
      <c r="H195" s="471"/>
      <c r="I195" s="472"/>
      <c r="J195" s="472"/>
      <c r="K195" s="890"/>
    </row>
    <row r="196" spans="2:12" x14ac:dyDescent="0.15">
      <c r="B196" s="899"/>
      <c r="C196" s="472"/>
      <c r="D196" s="472"/>
      <c r="E196" s="472"/>
      <c r="F196" s="472"/>
      <c r="G196" s="472"/>
      <c r="H196" s="471"/>
      <c r="I196" s="472"/>
      <c r="J196" s="472"/>
      <c r="K196" s="890"/>
    </row>
    <row r="197" spans="2:12" x14ac:dyDescent="0.15">
      <c r="B197" s="899"/>
      <c r="C197" s="472"/>
      <c r="D197" s="472"/>
      <c r="E197" s="472"/>
      <c r="F197" s="472"/>
      <c r="G197" s="472"/>
      <c r="H197" s="471"/>
      <c r="I197" s="472"/>
      <c r="J197" s="472"/>
      <c r="K197" s="890"/>
    </row>
    <row r="198" spans="2:12" x14ac:dyDescent="0.15">
      <c r="B198" s="899"/>
      <c r="C198" s="472"/>
      <c r="D198" s="472"/>
      <c r="E198" s="472"/>
      <c r="F198" s="472"/>
      <c r="G198" s="472"/>
      <c r="H198" s="471"/>
      <c r="I198" s="472"/>
      <c r="J198" s="472"/>
      <c r="K198" s="890"/>
    </row>
    <row r="199" spans="2:12" x14ac:dyDescent="0.15">
      <c r="B199" s="899"/>
      <c r="C199" s="472"/>
      <c r="D199" s="472"/>
      <c r="E199" s="472"/>
      <c r="F199" s="472"/>
      <c r="G199" s="472"/>
      <c r="H199" s="471"/>
      <c r="I199" s="472"/>
      <c r="J199" s="472"/>
      <c r="K199" s="890"/>
    </row>
    <row r="200" spans="2:12" x14ac:dyDescent="0.15">
      <c r="B200" s="899"/>
      <c r="C200" s="472"/>
      <c r="D200" s="472"/>
      <c r="E200" s="472"/>
      <c r="F200" s="472"/>
      <c r="G200" s="472"/>
      <c r="H200" s="471"/>
      <c r="I200" s="472"/>
      <c r="J200" s="472"/>
      <c r="K200" s="890"/>
    </row>
    <row r="201" spans="2:12" x14ac:dyDescent="0.15">
      <c r="B201" s="899"/>
      <c r="C201" s="472"/>
      <c r="D201" s="472"/>
      <c r="E201" s="472"/>
      <c r="F201" s="472"/>
      <c r="G201" s="472"/>
      <c r="H201" s="471"/>
      <c r="I201" s="472"/>
      <c r="J201" s="472"/>
      <c r="K201" s="890"/>
    </row>
    <row r="202" spans="2:12" x14ac:dyDescent="0.15">
      <c r="B202" s="899"/>
      <c r="C202" s="472"/>
      <c r="D202" s="472"/>
      <c r="E202" s="472"/>
      <c r="F202" s="472"/>
      <c r="G202" s="472"/>
      <c r="H202" s="471"/>
      <c r="I202" s="472"/>
      <c r="J202" s="472"/>
      <c r="K202" s="890"/>
      <c r="L202" s="455"/>
    </row>
    <row r="203" spans="2:12" x14ac:dyDescent="0.15">
      <c r="B203" s="899"/>
      <c r="C203" s="472"/>
      <c r="D203" s="472"/>
      <c r="E203" s="472"/>
      <c r="F203" s="472"/>
      <c r="G203" s="472"/>
      <c r="H203" s="471"/>
      <c r="I203" s="472"/>
      <c r="J203" s="472"/>
      <c r="K203" s="890"/>
    </row>
    <row r="204" spans="2:12" x14ac:dyDescent="0.15">
      <c r="B204" s="899"/>
      <c r="C204" s="472"/>
      <c r="D204" s="472"/>
      <c r="E204" s="472"/>
      <c r="F204" s="472"/>
      <c r="G204" s="472"/>
      <c r="H204" s="471"/>
      <c r="I204" s="472"/>
      <c r="J204" s="472"/>
      <c r="K204" s="890"/>
    </row>
    <row r="205" spans="2:12" x14ac:dyDescent="0.15">
      <c r="B205" s="899"/>
      <c r="C205" s="472"/>
      <c r="D205" s="472"/>
      <c r="E205" s="472"/>
      <c r="F205" s="472"/>
      <c r="G205" s="472"/>
      <c r="H205" s="471"/>
      <c r="I205" s="472"/>
      <c r="J205" s="472"/>
      <c r="K205" s="890"/>
    </row>
    <row r="206" spans="2:12" x14ac:dyDescent="0.15">
      <c r="B206" s="899"/>
      <c r="C206" s="472"/>
      <c r="D206" s="472"/>
      <c r="E206" s="472"/>
      <c r="F206" s="472"/>
      <c r="G206" s="472"/>
      <c r="H206" s="471"/>
      <c r="I206" s="472"/>
      <c r="J206" s="472"/>
      <c r="K206" s="890"/>
    </row>
    <row r="207" spans="2:12" x14ac:dyDescent="0.15">
      <c r="B207" s="899"/>
      <c r="C207" s="472"/>
      <c r="D207" s="472"/>
      <c r="E207" s="472"/>
      <c r="F207" s="472"/>
      <c r="G207" s="472"/>
      <c r="H207" s="471"/>
      <c r="I207" s="472"/>
      <c r="J207" s="472"/>
      <c r="K207" s="890"/>
    </row>
    <row r="208" spans="2:12" x14ac:dyDescent="0.15">
      <c r="B208" s="899"/>
      <c r="C208" s="472"/>
      <c r="D208" s="472"/>
      <c r="E208" s="472"/>
      <c r="F208" s="472"/>
      <c r="G208" s="472"/>
      <c r="H208" s="471"/>
      <c r="I208" s="472"/>
      <c r="J208" s="472"/>
      <c r="K208" s="890"/>
    </row>
    <row r="209" spans="2:12" x14ac:dyDescent="0.15">
      <c r="B209" s="899"/>
      <c r="C209" s="472"/>
      <c r="D209" s="472"/>
      <c r="E209" s="472"/>
      <c r="F209" s="472"/>
      <c r="G209" s="472"/>
      <c r="H209" s="471"/>
      <c r="I209" s="472"/>
      <c r="J209" s="472"/>
      <c r="K209" s="890"/>
    </row>
    <row r="210" spans="2:12" x14ac:dyDescent="0.15">
      <c r="B210" s="899"/>
      <c r="C210" s="472"/>
      <c r="D210" s="472"/>
      <c r="E210" s="472"/>
      <c r="F210" s="472"/>
      <c r="G210" s="472"/>
      <c r="H210" s="471"/>
      <c r="I210" s="472"/>
      <c r="J210" s="472"/>
      <c r="K210" s="890"/>
    </row>
    <row r="211" spans="2:12" x14ac:dyDescent="0.15">
      <c r="B211" s="900"/>
      <c r="K211" s="890"/>
    </row>
    <row r="212" spans="2:12" x14ac:dyDescent="0.15">
      <c r="B212" s="900"/>
      <c r="K212" s="890"/>
    </row>
    <row r="213" spans="2:12" x14ac:dyDescent="0.15">
      <c r="B213" s="900"/>
      <c r="K213" s="890"/>
    </row>
    <row r="214" spans="2:12" x14ac:dyDescent="0.15">
      <c r="B214" s="899"/>
      <c r="C214" s="472"/>
      <c r="D214" s="472"/>
      <c r="E214" s="472"/>
      <c r="F214" s="472"/>
      <c r="G214" s="472"/>
      <c r="H214" s="471"/>
      <c r="I214" s="472"/>
      <c r="J214" s="472"/>
      <c r="K214" s="890"/>
      <c r="L214" s="455"/>
    </row>
    <row r="215" spans="2:12" x14ac:dyDescent="0.15">
      <c r="B215" s="899"/>
      <c r="C215" s="472"/>
      <c r="D215" s="472"/>
      <c r="E215" s="472"/>
      <c r="F215" s="472"/>
      <c r="G215" s="472"/>
      <c r="H215" s="471"/>
      <c r="I215" s="472"/>
      <c r="J215" s="472"/>
      <c r="K215" s="890"/>
    </row>
    <row r="216" spans="2:12" x14ac:dyDescent="0.15">
      <c r="B216" s="899"/>
      <c r="C216" s="472"/>
      <c r="D216" s="472"/>
      <c r="E216" s="472"/>
      <c r="F216" s="472"/>
      <c r="G216" s="472"/>
      <c r="H216" s="471"/>
      <c r="I216" s="472"/>
      <c r="J216" s="472"/>
      <c r="K216" s="890"/>
    </row>
    <row r="217" spans="2:12" x14ac:dyDescent="0.15">
      <c r="B217" s="899"/>
      <c r="C217" s="472"/>
      <c r="D217" s="472"/>
      <c r="E217" s="472"/>
      <c r="F217" s="472"/>
      <c r="G217" s="472"/>
      <c r="H217" s="471"/>
      <c r="I217" s="472"/>
      <c r="J217" s="472"/>
      <c r="K217" s="890"/>
    </row>
    <row r="218" spans="2:12" x14ac:dyDescent="0.15">
      <c r="B218" s="899"/>
      <c r="C218" s="472"/>
      <c r="D218" s="472"/>
      <c r="E218" s="472"/>
      <c r="F218" s="472"/>
      <c r="G218" s="472"/>
      <c r="H218" s="471"/>
      <c r="I218" s="472"/>
      <c r="J218" s="472"/>
      <c r="K218" s="890"/>
    </row>
    <row r="219" spans="2:12" x14ac:dyDescent="0.15">
      <c r="B219" s="899"/>
      <c r="C219" s="472"/>
      <c r="D219" s="472"/>
      <c r="E219" s="472"/>
      <c r="F219" s="472"/>
      <c r="G219" s="472"/>
      <c r="H219" s="471"/>
      <c r="I219" s="472"/>
      <c r="J219" s="472"/>
      <c r="K219" s="890"/>
    </row>
    <row r="220" spans="2:12" x14ac:dyDescent="0.15">
      <c r="B220" s="899"/>
      <c r="C220" s="472"/>
      <c r="D220" s="472"/>
      <c r="E220" s="472"/>
      <c r="F220" s="472"/>
      <c r="G220" s="472"/>
      <c r="H220" s="471"/>
      <c r="I220" s="472"/>
      <c r="J220" s="472"/>
      <c r="K220" s="890"/>
    </row>
    <row r="221" spans="2:12" x14ac:dyDescent="0.15">
      <c r="B221" s="899"/>
      <c r="C221" s="472"/>
      <c r="D221" s="472"/>
      <c r="E221" s="472"/>
      <c r="F221" s="472"/>
      <c r="G221" s="472"/>
      <c r="H221" s="471"/>
      <c r="I221" s="472"/>
      <c r="J221" s="472"/>
      <c r="K221" s="890"/>
    </row>
    <row r="222" spans="2:12" x14ac:dyDescent="0.15">
      <c r="B222" s="899"/>
      <c r="C222" s="472"/>
      <c r="D222" s="472"/>
      <c r="E222" s="472"/>
      <c r="F222" s="472"/>
      <c r="G222" s="472"/>
      <c r="H222" s="471"/>
      <c r="I222" s="472"/>
      <c r="J222" s="472"/>
      <c r="K222" s="890"/>
    </row>
    <row r="223" spans="2:12" x14ac:dyDescent="0.15">
      <c r="B223" s="899"/>
      <c r="C223" s="472"/>
      <c r="D223" s="472"/>
      <c r="E223" s="472"/>
      <c r="F223" s="472"/>
      <c r="G223" s="472"/>
      <c r="H223" s="471"/>
      <c r="I223" s="472"/>
      <c r="J223" s="472"/>
      <c r="K223" s="890"/>
      <c r="L223" s="455"/>
    </row>
    <row r="224" spans="2:12" x14ac:dyDescent="0.15">
      <c r="B224" s="899"/>
      <c r="C224" s="472"/>
      <c r="D224" s="472"/>
      <c r="E224" s="472"/>
      <c r="F224" s="472"/>
      <c r="G224" s="472"/>
      <c r="H224" s="471"/>
      <c r="I224" s="472"/>
      <c r="J224" s="472"/>
      <c r="K224" s="890"/>
    </row>
    <row r="225" spans="2:11" x14ac:dyDescent="0.15">
      <c r="B225" s="899"/>
      <c r="C225" s="472"/>
      <c r="D225" s="472"/>
      <c r="E225" s="472"/>
      <c r="F225" s="472"/>
      <c r="G225" s="472"/>
      <c r="H225" s="471"/>
      <c r="I225" s="472"/>
      <c r="J225" s="472"/>
      <c r="K225" s="890"/>
    </row>
    <row r="226" spans="2:11" x14ac:dyDescent="0.15">
      <c r="B226" s="899"/>
      <c r="C226" s="472"/>
      <c r="D226" s="472"/>
      <c r="E226" s="472"/>
      <c r="F226" s="472"/>
      <c r="G226" s="472"/>
      <c r="H226" s="471"/>
      <c r="I226" s="472"/>
      <c r="J226" s="472"/>
      <c r="K226" s="890"/>
    </row>
    <row r="227" spans="2:11" x14ac:dyDescent="0.15">
      <c r="B227" s="899"/>
      <c r="C227" s="472"/>
      <c r="D227" s="472"/>
      <c r="E227" s="472"/>
      <c r="F227" s="472"/>
      <c r="G227" s="472"/>
      <c r="H227" s="471"/>
      <c r="I227" s="472"/>
      <c r="J227" s="472"/>
      <c r="K227" s="890"/>
    </row>
    <row r="228" spans="2:11" x14ac:dyDescent="0.15">
      <c r="B228" s="899"/>
      <c r="C228" s="472"/>
      <c r="D228" s="472"/>
      <c r="E228" s="472"/>
      <c r="F228" s="472"/>
      <c r="G228" s="472"/>
      <c r="H228" s="471"/>
      <c r="I228" s="472"/>
      <c r="J228" s="472"/>
      <c r="K228" s="890"/>
    </row>
    <row r="229" spans="2:11" x14ac:dyDescent="0.15">
      <c r="B229" s="899"/>
      <c r="C229" s="472"/>
      <c r="D229" s="472"/>
      <c r="E229" s="472"/>
      <c r="F229" s="472"/>
      <c r="G229" s="472"/>
      <c r="H229" s="471"/>
      <c r="I229" s="472"/>
      <c r="J229" s="472"/>
      <c r="K229" s="890"/>
    </row>
    <row r="230" spans="2:11" x14ac:dyDescent="0.15">
      <c r="B230" s="899"/>
      <c r="C230" s="472"/>
      <c r="D230" s="472"/>
      <c r="E230" s="472"/>
      <c r="F230" s="472"/>
      <c r="G230" s="472"/>
      <c r="H230" s="471"/>
      <c r="I230" s="472"/>
      <c r="J230" s="472"/>
      <c r="K230" s="890"/>
    </row>
    <row r="231" spans="2:11" x14ac:dyDescent="0.15">
      <c r="B231" s="899"/>
      <c r="C231" s="472"/>
      <c r="D231" s="472"/>
      <c r="E231" s="472"/>
      <c r="F231" s="472"/>
      <c r="G231" s="472"/>
      <c r="H231" s="471"/>
      <c r="I231" s="472"/>
      <c r="J231" s="472"/>
      <c r="K231" s="890"/>
    </row>
    <row r="232" spans="2:11" x14ac:dyDescent="0.15">
      <c r="B232" s="900"/>
      <c r="K232" s="456"/>
    </row>
    <row r="233" spans="2:11" x14ac:dyDescent="0.15">
      <c r="B233" s="899"/>
      <c r="C233" s="472"/>
      <c r="D233" s="472"/>
      <c r="E233" s="472"/>
      <c r="F233" s="472"/>
      <c r="G233" s="472"/>
      <c r="H233" s="471"/>
      <c r="I233" s="472"/>
      <c r="J233" s="472"/>
      <c r="K233" s="890"/>
    </row>
    <row r="234" spans="2:11" x14ac:dyDescent="0.15">
      <c r="B234" s="899"/>
      <c r="C234" s="472"/>
      <c r="D234" s="472"/>
      <c r="E234" s="472"/>
      <c r="F234" s="472"/>
      <c r="G234" s="472"/>
      <c r="H234" s="471"/>
      <c r="I234" s="472"/>
      <c r="J234" s="472"/>
      <c r="K234" s="890"/>
    </row>
    <row r="235" spans="2:11" x14ac:dyDescent="0.15">
      <c r="B235" s="899"/>
      <c r="C235" s="472"/>
      <c r="D235" s="472"/>
      <c r="E235" s="472"/>
      <c r="F235" s="472"/>
      <c r="G235" s="472"/>
      <c r="H235" s="471"/>
      <c r="I235" s="472"/>
      <c r="J235" s="472"/>
      <c r="K235" s="890"/>
    </row>
    <row r="236" spans="2:11" x14ac:dyDescent="0.15">
      <c r="B236" s="899"/>
      <c r="C236" s="472"/>
      <c r="D236" s="472"/>
      <c r="E236" s="472"/>
      <c r="F236" s="472"/>
      <c r="G236" s="472"/>
      <c r="H236" s="471"/>
      <c r="I236" s="472"/>
      <c r="J236" s="472"/>
      <c r="K236" s="890"/>
    </row>
    <row r="237" spans="2:11" x14ac:dyDescent="0.15">
      <c r="B237" s="899"/>
      <c r="C237" s="472"/>
      <c r="D237" s="472"/>
      <c r="E237" s="472"/>
      <c r="F237" s="472"/>
      <c r="G237" s="472"/>
      <c r="H237" s="471"/>
      <c r="I237" s="472"/>
      <c r="J237" s="472"/>
      <c r="K237" s="890"/>
    </row>
    <row r="238" spans="2:11" x14ac:dyDescent="0.15">
      <c r="B238" s="899"/>
      <c r="C238" s="472"/>
      <c r="D238" s="472"/>
      <c r="E238" s="472"/>
      <c r="F238" s="472"/>
      <c r="G238" s="472"/>
      <c r="H238" s="471"/>
      <c r="I238" s="472"/>
      <c r="J238" s="472"/>
      <c r="K238" s="890"/>
    </row>
    <row r="239" spans="2:11" x14ac:dyDescent="0.15">
      <c r="B239" s="899"/>
      <c r="C239" s="472"/>
      <c r="D239" s="472"/>
      <c r="E239" s="472"/>
      <c r="F239" s="472"/>
      <c r="G239" s="472"/>
      <c r="H239" s="471"/>
      <c r="I239" s="472"/>
      <c r="J239" s="472"/>
      <c r="K239" s="890"/>
    </row>
    <row r="240" spans="2:11" x14ac:dyDescent="0.15">
      <c r="B240" s="899"/>
      <c r="C240" s="472"/>
      <c r="D240" s="472"/>
      <c r="E240" s="472"/>
      <c r="F240" s="472"/>
      <c r="G240" s="472"/>
      <c r="H240" s="471"/>
      <c r="I240" s="472"/>
      <c r="J240" s="472"/>
      <c r="K240" s="890"/>
    </row>
    <row r="241" spans="2:11" x14ac:dyDescent="0.15">
      <c r="B241" s="899"/>
      <c r="C241" s="472"/>
      <c r="D241" s="472"/>
      <c r="E241" s="472"/>
      <c r="F241" s="472"/>
      <c r="G241" s="472"/>
      <c r="H241" s="471"/>
      <c r="I241" s="472"/>
      <c r="J241" s="472"/>
      <c r="K241" s="890"/>
    </row>
    <row r="242" spans="2:11" x14ac:dyDescent="0.15">
      <c r="B242" s="900"/>
      <c r="K242" s="456"/>
    </row>
    <row r="245" spans="2:11" x14ac:dyDescent="0.15">
      <c r="B245" s="891"/>
      <c r="C245" s="891"/>
      <c r="D245" s="891"/>
      <c r="E245" s="891"/>
      <c r="F245" s="891"/>
      <c r="G245" s="891"/>
      <c r="H245" s="891"/>
      <c r="I245" s="891"/>
      <c r="J245" s="891"/>
    </row>
    <row r="246" spans="2:11" x14ac:dyDescent="0.15">
      <c r="B246" s="899"/>
      <c r="C246" s="472"/>
      <c r="D246" s="472"/>
      <c r="E246" s="472"/>
      <c r="F246" s="472"/>
      <c r="G246" s="472"/>
      <c r="H246" s="471"/>
      <c r="I246" s="472"/>
      <c r="J246" s="472"/>
    </row>
    <row r="247" spans="2:11" x14ac:dyDescent="0.15">
      <c r="B247" s="900"/>
    </row>
    <row r="248" spans="2:11" x14ac:dyDescent="0.15">
      <c r="B248" s="900"/>
    </row>
    <row r="249" spans="2:11" x14ac:dyDescent="0.15">
      <c r="B249" s="900"/>
    </row>
    <row r="250" spans="2:11" x14ac:dyDescent="0.15">
      <c r="B250" s="900"/>
    </row>
    <row r="251" spans="2:11" x14ac:dyDescent="0.15">
      <c r="B251" s="900"/>
    </row>
    <row r="252" spans="2:11" x14ac:dyDescent="0.15">
      <c r="B252" s="900"/>
    </row>
    <row r="253" spans="2:11" x14ac:dyDescent="0.15">
      <c r="B253" s="900"/>
    </row>
    <row r="254" spans="2:11" x14ac:dyDescent="0.15">
      <c r="B254" s="900"/>
    </row>
    <row r="255" spans="2:11" x14ac:dyDescent="0.15">
      <c r="B255" s="900"/>
    </row>
    <row r="256" spans="2:11" x14ac:dyDescent="0.15">
      <c r="B256" s="900"/>
    </row>
    <row r="257" spans="2:10" x14ac:dyDescent="0.15">
      <c r="B257" s="900"/>
    </row>
    <row r="258" spans="2:10" x14ac:dyDescent="0.15">
      <c r="B258" s="899"/>
      <c r="C258" s="472"/>
      <c r="D258" s="472"/>
      <c r="E258" s="472"/>
      <c r="F258" s="472"/>
      <c r="G258" s="472"/>
      <c r="H258" s="471"/>
      <c r="I258" s="472"/>
      <c r="J258" s="472"/>
    </row>
    <row r="259" spans="2:10" x14ac:dyDescent="0.15">
      <c r="B259" s="900"/>
    </row>
    <row r="260" spans="2:10" x14ac:dyDescent="0.15">
      <c r="B260" s="900"/>
    </row>
    <row r="261" spans="2:10" x14ac:dyDescent="0.15">
      <c r="B261" s="900"/>
    </row>
    <row r="262" spans="2:10" x14ac:dyDescent="0.15">
      <c r="B262" s="900"/>
    </row>
    <row r="263" spans="2:10" x14ac:dyDescent="0.15">
      <c r="B263" s="900"/>
    </row>
    <row r="264" spans="2:10" x14ac:dyDescent="0.15">
      <c r="B264" s="900"/>
    </row>
    <row r="265" spans="2:10" x14ac:dyDescent="0.15">
      <c r="B265" s="900"/>
    </row>
    <row r="266" spans="2:10" x14ac:dyDescent="0.15">
      <c r="B266" s="900"/>
    </row>
    <row r="267" spans="2:10" x14ac:dyDescent="0.15">
      <c r="B267" s="900"/>
    </row>
    <row r="268" spans="2:10" x14ac:dyDescent="0.15">
      <c r="B268" s="900"/>
    </row>
    <row r="269" spans="2:10" x14ac:dyDescent="0.15">
      <c r="B269" s="900"/>
    </row>
    <row r="270" spans="2:10" x14ac:dyDescent="0.15">
      <c r="B270" s="899"/>
      <c r="C270" s="472"/>
      <c r="D270" s="472"/>
      <c r="E270" s="472"/>
      <c r="F270" s="472"/>
      <c r="G270" s="472"/>
      <c r="H270" s="471"/>
      <c r="I270" s="472"/>
      <c r="J270" s="472"/>
    </row>
    <row r="271" spans="2:10" x14ac:dyDescent="0.15">
      <c r="B271" s="900"/>
    </row>
    <row r="272" spans="2:10" x14ac:dyDescent="0.15">
      <c r="B272" s="900"/>
    </row>
    <row r="273" spans="2:10" x14ac:dyDescent="0.15">
      <c r="B273" s="900"/>
    </row>
    <row r="274" spans="2:10" x14ac:dyDescent="0.15">
      <c r="B274" s="900"/>
    </row>
    <row r="275" spans="2:10" x14ac:dyDescent="0.15">
      <c r="B275" s="900"/>
    </row>
    <row r="276" spans="2:10" x14ac:dyDescent="0.15">
      <c r="B276" s="900"/>
    </row>
    <row r="277" spans="2:10" x14ac:dyDescent="0.15">
      <c r="B277" s="900"/>
    </row>
    <row r="278" spans="2:10" x14ac:dyDescent="0.15">
      <c r="B278" s="900"/>
    </row>
    <row r="279" spans="2:10" x14ac:dyDescent="0.15">
      <c r="B279" s="900"/>
    </row>
    <row r="280" spans="2:10" x14ac:dyDescent="0.15">
      <c r="B280" s="900"/>
    </row>
    <row r="281" spans="2:10" x14ac:dyDescent="0.15">
      <c r="B281" s="900"/>
    </row>
    <row r="282" spans="2:10" x14ac:dyDescent="0.15">
      <c r="B282" s="899"/>
      <c r="C282" s="472"/>
      <c r="D282" s="472"/>
      <c r="E282" s="472"/>
      <c r="F282" s="472"/>
      <c r="G282" s="472"/>
      <c r="H282" s="471"/>
      <c r="I282" s="472"/>
      <c r="J282" s="472"/>
    </row>
    <row r="283" spans="2:10" x14ac:dyDescent="0.15">
      <c r="B283" s="900"/>
    </row>
    <row r="284" spans="2:10" x14ac:dyDescent="0.15">
      <c r="B284" s="900"/>
    </row>
    <row r="285" spans="2:10" x14ac:dyDescent="0.15">
      <c r="B285" s="900"/>
    </row>
    <row r="286" spans="2:10" x14ac:dyDescent="0.15">
      <c r="B286" s="900"/>
    </row>
    <row r="287" spans="2:10" x14ac:dyDescent="0.15">
      <c r="B287" s="900"/>
    </row>
    <row r="288" spans="2:10" x14ac:dyDescent="0.15">
      <c r="B288" s="900"/>
    </row>
    <row r="289" spans="2:10" x14ac:dyDescent="0.15">
      <c r="B289" s="900"/>
    </row>
    <row r="290" spans="2:10" x14ac:dyDescent="0.15">
      <c r="B290" s="900"/>
    </row>
    <row r="291" spans="2:10" x14ac:dyDescent="0.15">
      <c r="B291" s="900"/>
    </row>
    <row r="292" spans="2:10" x14ac:dyDescent="0.15">
      <c r="B292" s="900"/>
    </row>
    <row r="293" spans="2:10" x14ac:dyDescent="0.15">
      <c r="B293" s="900"/>
    </row>
    <row r="294" spans="2:10" x14ac:dyDescent="0.15">
      <c r="B294" s="899"/>
      <c r="C294" s="472"/>
      <c r="D294" s="472"/>
      <c r="E294" s="472"/>
      <c r="F294" s="472"/>
      <c r="G294" s="472"/>
      <c r="H294" s="471"/>
      <c r="I294" s="472"/>
      <c r="J294" s="472"/>
    </row>
    <row r="295" spans="2:10" x14ac:dyDescent="0.15">
      <c r="B295" s="900"/>
    </row>
    <row r="296" spans="2:10" x14ac:dyDescent="0.15">
      <c r="B296" s="900"/>
    </row>
    <row r="297" spans="2:10" x14ac:dyDescent="0.15">
      <c r="B297" s="900"/>
    </row>
    <row r="298" spans="2:10" x14ac:dyDescent="0.15">
      <c r="B298" s="900"/>
    </row>
    <row r="299" spans="2:10" x14ac:dyDescent="0.15">
      <c r="B299" s="900"/>
    </row>
    <row r="300" spans="2:10" x14ac:dyDescent="0.15">
      <c r="B300" s="900"/>
    </row>
    <row r="301" spans="2:10" x14ac:dyDescent="0.15">
      <c r="B301" s="900"/>
    </row>
    <row r="302" spans="2:10" x14ac:dyDescent="0.15">
      <c r="B302" s="900"/>
    </row>
    <row r="303" spans="2:10" x14ac:dyDescent="0.15">
      <c r="B303" s="900"/>
    </row>
    <row r="304" spans="2:10" x14ac:dyDescent="0.15">
      <c r="B304" s="900"/>
    </row>
    <row r="305" spans="2:10" x14ac:dyDescent="0.15">
      <c r="B305" s="900"/>
    </row>
    <row r="306" spans="2:10" x14ac:dyDescent="0.15">
      <c r="B306" s="899"/>
      <c r="C306" s="472"/>
      <c r="D306" s="472"/>
      <c r="E306" s="472"/>
      <c r="F306" s="472"/>
      <c r="G306" s="472"/>
      <c r="H306" s="471"/>
      <c r="I306" s="472"/>
      <c r="J306" s="472"/>
    </row>
    <row r="307" spans="2:10" x14ac:dyDescent="0.15">
      <c r="B307" s="900"/>
    </row>
    <row r="308" spans="2:10" x14ac:dyDescent="0.15">
      <c r="B308" s="900"/>
    </row>
    <row r="309" spans="2:10" x14ac:dyDescent="0.15">
      <c r="B309" s="900"/>
    </row>
    <row r="310" spans="2:10" x14ac:dyDescent="0.15">
      <c r="B310" s="900"/>
    </row>
    <row r="311" spans="2:10" x14ac:dyDescent="0.15">
      <c r="B311" s="900"/>
    </row>
    <row r="312" spans="2:10" x14ac:dyDescent="0.15">
      <c r="B312" s="900"/>
    </row>
    <row r="313" spans="2:10" x14ac:dyDescent="0.15">
      <c r="B313" s="900"/>
    </row>
    <row r="314" spans="2:10" x14ac:dyDescent="0.15">
      <c r="B314" s="900"/>
    </row>
    <row r="315" spans="2:10" x14ac:dyDescent="0.15">
      <c r="B315" s="900"/>
    </row>
    <row r="316" spans="2:10" x14ac:dyDescent="0.15">
      <c r="B316" s="900"/>
    </row>
    <row r="317" spans="2:10" x14ac:dyDescent="0.15">
      <c r="B317" s="900"/>
    </row>
    <row r="318" spans="2:10" x14ac:dyDescent="0.15">
      <c r="B318" s="899"/>
      <c r="C318" s="472"/>
      <c r="D318" s="472"/>
      <c r="E318" s="472"/>
      <c r="F318" s="472"/>
      <c r="G318" s="472"/>
      <c r="H318" s="471"/>
      <c r="I318" s="472"/>
      <c r="J318" s="472"/>
    </row>
    <row r="319" spans="2:10" x14ac:dyDescent="0.15">
      <c r="B319" s="900"/>
    </row>
    <row r="320" spans="2:10" x14ac:dyDescent="0.15">
      <c r="B320" s="900"/>
    </row>
    <row r="321" spans="2:12" x14ac:dyDescent="0.15">
      <c r="B321" s="900"/>
    </row>
    <row r="322" spans="2:12" x14ac:dyDescent="0.15">
      <c r="B322" s="900"/>
    </row>
    <row r="323" spans="2:12" x14ac:dyDescent="0.15">
      <c r="B323" s="900"/>
    </row>
    <row r="324" spans="2:12" x14ac:dyDescent="0.15">
      <c r="B324" s="900"/>
    </row>
    <row r="325" spans="2:12" x14ac:dyDescent="0.15">
      <c r="B325" s="900"/>
    </row>
    <row r="326" spans="2:12" x14ac:dyDescent="0.15">
      <c r="B326" s="900"/>
    </row>
    <row r="327" spans="2:12" x14ac:dyDescent="0.15">
      <c r="B327" s="900"/>
    </row>
    <row r="328" spans="2:12" x14ac:dyDescent="0.15">
      <c r="B328" s="900"/>
    </row>
    <row r="329" spans="2:12" x14ac:dyDescent="0.15">
      <c r="B329" s="900"/>
    </row>
    <row r="332" spans="2:12" x14ac:dyDescent="0.15">
      <c r="B332" s="891"/>
      <c r="C332" s="891"/>
      <c r="D332" s="891"/>
      <c r="E332" s="891"/>
      <c r="F332" s="891"/>
      <c r="G332" s="891"/>
      <c r="H332" s="891"/>
      <c r="I332" s="891"/>
      <c r="J332" s="891"/>
      <c r="K332" s="454"/>
    </row>
    <row r="333" spans="2:12" x14ac:dyDescent="0.15">
      <c r="B333" s="899"/>
      <c r="C333" s="472"/>
      <c r="D333" s="472"/>
      <c r="E333" s="472"/>
      <c r="F333" s="472"/>
      <c r="G333" s="472"/>
      <c r="H333" s="471"/>
      <c r="I333" s="472"/>
      <c r="J333" s="472"/>
      <c r="K333" s="890"/>
      <c r="L333" s="455"/>
    </row>
    <row r="334" spans="2:12" x14ac:dyDescent="0.15">
      <c r="B334" s="899"/>
      <c r="C334" s="472"/>
      <c r="D334" s="472"/>
      <c r="E334" s="472"/>
      <c r="F334" s="472"/>
      <c r="G334" s="472"/>
      <c r="H334" s="471"/>
      <c r="I334" s="472"/>
      <c r="J334" s="472"/>
      <c r="K334" s="890"/>
    </row>
    <row r="335" spans="2:12" x14ac:dyDescent="0.15">
      <c r="B335" s="899"/>
      <c r="C335" s="472"/>
      <c r="D335" s="472"/>
      <c r="E335" s="472"/>
      <c r="F335" s="472"/>
      <c r="G335" s="472"/>
      <c r="H335" s="471"/>
      <c r="I335" s="472"/>
      <c r="J335" s="472"/>
      <c r="K335" s="890"/>
    </row>
    <row r="336" spans="2:12" x14ac:dyDescent="0.15">
      <c r="B336" s="899"/>
      <c r="C336" s="472"/>
      <c r="D336" s="472"/>
      <c r="E336" s="472"/>
      <c r="F336" s="472"/>
      <c r="G336" s="472"/>
      <c r="H336" s="471"/>
      <c r="I336" s="472"/>
      <c r="J336" s="472"/>
      <c r="K336" s="890"/>
    </row>
    <row r="337" spans="2:12" x14ac:dyDescent="0.15">
      <c r="B337" s="899"/>
      <c r="C337" s="472"/>
      <c r="D337" s="472"/>
      <c r="E337" s="472"/>
      <c r="F337" s="472"/>
      <c r="G337" s="472"/>
      <c r="H337" s="471"/>
      <c r="I337" s="472"/>
      <c r="J337" s="472"/>
      <c r="K337" s="890"/>
    </row>
    <row r="338" spans="2:12" x14ac:dyDescent="0.15">
      <c r="B338" s="899"/>
      <c r="C338" s="472"/>
      <c r="D338" s="472"/>
      <c r="E338" s="472"/>
      <c r="F338" s="472"/>
      <c r="G338" s="472"/>
      <c r="H338" s="471"/>
      <c r="I338" s="472"/>
      <c r="J338" s="472"/>
      <c r="K338" s="890"/>
    </row>
    <row r="339" spans="2:12" x14ac:dyDescent="0.15">
      <c r="B339" s="899"/>
      <c r="C339" s="472"/>
      <c r="D339" s="472"/>
      <c r="E339" s="472"/>
      <c r="F339" s="472"/>
      <c r="G339" s="472"/>
      <c r="H339" s="471"/>
      <c r="I339" s="472"/>
      <c r="J339" s="472"/>
      <c r="K339" s="890"/>
    </row>
    <row r="340" spans="2:12" x14ac:dyDescent="0.15">
      <c r="B340" s="899"/>
      <c r="C340" s="472"/>
      <c r="D340" s="472"/>
      <c r="E340" s="472"/>
      <c r="F340" s="472"/>
      <c r="G340" s="472"/>
      <c r="H340" s="471"/>
      <c r="I340" s="472"/>
      <c r="J340" s="472"/>
      <c r="K340" s="890"/>
    </row>
    <row r="341" spans="2:12" x14ac:dyDescent="0.15">
      <c r="B341" s="899"/>
      <c r="C341" s="472"/>
      <c r="D341" s="472"/>
      <c r="E341" s="472"/>
      <c r="F341" s="472"/>
      <c r="G341" s="472"/>
      <c r="H341" s="471"/>
      <c r="I341" s="472"/>
      <c r="J341" s="472"/>
      <c r="K341" s="890"/>
    </row>
    <row r="342" spans="2:12" x14ac:dyDescent="0.15">
      <c r="B342" s="899"/>
      <c r="C342" s="472"/>
      <c r="D342" s="472"/>
      <c r="E342" s="472"/>
      <c r="F342" s="472"/>
      <c r="G342" s="472"/>
      <c r="H342" s="471"/>
      <c r="I342" s="472"/>
      <c r="J342" s="472"/>
      <c r="K342" s="890"/>
      <c r="L342" s="455"/>
    </row>
    <row r="343" spans="2:12" x14ac:dyDescent="0.15">
      <c r="B343" s="899"/>
      <c r="C343" s="472"/>
      <c r="D343" s="472"/>
      <c r="E343" s="472"/>
      <c r="F343" s="472"/>
      <c r="G343" s="472"/>
      <c r="H343" s="471"/>
      <c r="I343" s="472"/>
      <c r="J343" s="472"/>
      <c r="K343" s="890"/>
    </row>
    <row r="344" spans="2:12" x14ac:dyDescent="0.15">
      <c r="B344" s="899"/>
      <c r="C344" s="472"/>
      <c r="D344" s="472"/>
      <c r="E344" s="472"/>
      <c r="F344" s="472"/>
      <c r="G344" s="472"/>
      <c r="H344" s="471"/>
      <c r="I344" s="472"/>
      <c r="J344" s="472"/>
      <c r="K344" s="890"/>
    </row>
    <row r="345" spans="2:12" x14ac:dyDescent="0.15">
      <c r="B345" s="899"/>
      <c r="C345" s="472"/>
      <c r="D345" s="472"/>
      <c r="E345" s="472"/>
      <c r="F345" s="472"/>
      <c r="G345" s="472"/>
      <c r="H345" s="471"/>
      <c r="I345" s="472"/>
      <c r="J345" s="472"/>
      <c r="K345" s="890"/>
    </row>
    <row r="346" spans="2:12" x14ac:dyDescent="0.15">
      <c r="B346" s="899"/>
      <c r="C346" s="472"/>
      <c r="D346" s="472"/>
      <c r="E346" s="472"/>
      <c r="F346" s="472"/>
      <c r="G346" s="472"/>
      <c r="H346" s="471"/>
      <c r="I346" s="472"/>
      <c r="J346" s="472"/>
      <c r="K346" s="890"/>
    </row>
    <row r="347" spans="2:12" x14ac:dyDescent="0.15">
      <c r="B347" s="899"/>
      <c r="C347" s="472"/>
      <c r="D347" s="472"/>
      <c r="E347" s="472"/>
      <c r="F347" s="472"/>
      <c r="G347" s="472"/>
      <c r="H347" s="471"/>
      <c r="I347" s="472"/>
      <c r="J347" s="472"/>
      <c r="K347" s="890"/>
    </row>
    <row r="348" spans="2:12" x14ac:dyDescent="0.15">
      <c r="B348" s="899"/>
      <c r="C348" s="472"/>
      <c r="D348" s="472"/>
      <c r="E348" s="472"/>
      <c r="F348" s="472"/>
      <c r="G348" s="472"/>
      <c r="H348" s="471"/>
      <c r="I348" s="472"/>
      <c r="J348" s="472"/>
      <c r="K348" s="890"/>
    </row>
    <row r="349" spans="2:12" x14ac:dyDescent="0.15">
      <c r="B349" s="899"/>
      <c r="C349" s="472"/>
      <c r="D349" s="472"/>
      <c r="E349" s="472"/>
      <c r="F349" s="472"/>
      <c r="G349" s="472"/>
      <c r="H349" s="471"/>
      <c r="I349" s="472"/>
      <c r="J349" s="472"/>
      <c r="K349" s="890"/>
    </row>
    <row r="350" spans="2:12" x14ac:dyDescent="0.15">
      <c r="B350" s="899"/>
      <c r="C350" s="472"/>
      <c r="D350" s="472"/>
      <c r="E350" s="472"/>
      <c r="F350" s="472"/>
      <c r="G350" s="472"/>
      <c r="H350" s="471"/>
      <c r="I350" s="472"/>
      <c r="J350" s="472"/>
      <c r="K350" s="890"/>
    </row>
    <row r="351" spans="2:12" x14ac:dyDescent="0.15">
      <c r="B351" s="899"/>
      <c r="C351" s="472"/>
      <c r="D351" s="472"/>
      <c r="E351" s="472"/>
      <c r="F351" s="472"/>
      <c r="G351" s="472"/>
      <c r="H351" s="471"/>
      <c r="I351" s="472"/>
      <c r="J351" s="472"/>
      <c r="K351" s="890"/>
      <c r="L351" s="455"/>
    </row>
    <row r="352" spans="2:12" x14ac:dyDescent="0.15">
      <c r="B352" s="899"/>
      <c r="C352" s="472"/>
      <c r="D352" s="472"/>
      <c r="E352" s="472"/>
      <c r="F352" s="472"/>
      <c r="G352" s="472"/>
      <c r="H352" s="471"/>
      <c r="I352" s="472"/>
      <c r="J352" s="472"/>
      <c r="K352" s="890"/>
    </row>
    <row r="353" spans="2:12" x14ac:dyDescent="0.15">
      <c r="B353" s="899"/>
      <c r="C353" s="472"/>
      <c r="D353" s="472"/>
      <c r="E353" s="472"/>
      <c r="F353" s="472"/>
      <c r="G353" s="472"/>
      <c r="H353" s="471"/>
      <c r="I353" s="472"/>
      <c r="J353" s="472"/>
      <c r="K353" s="890"/>
    </row>
    <row r="354" spans="2:12" x14ac:dyDescent="0.15">
      <c r="B354" s="899"/>
      <c r="C354" s="472"/>
      <c r="D354" s="472"/>
      <c r="E354" s="472"/>
      <c r="F354" s="472"/>
      <c r="G354" s="472"/>
      <c r="H354" s="471"/>
      <c r="I354" s="472"/>
      <c r="J354" s="472"/>
      <c r="K354" s="890"/>
    </row>
    <row r="355" spans="2:12" x14ac:dyDescent="0.15">
      <c r="B355" s="899"/>
      <c r="C355" s="472"/>
      <c r="D355" s="472"/>
      <c r="E355" s="472"/>
      <c r="F355" s="472"/>
      <c r="G355" s="472"/>
      <c r="H355" s="471"/>
      <c r="I355" s="472"/>
      <c r="J355" s="472"/>
      <c r="K355" s="890"/>
    </row>
    <row r="356" spans="2:12" x14ac:dyDescent="0.15">
      <c r="B356" s="899"/>
      <c r="C356" s="472"/>
      <c r="D356" s="472"/>
      <c r="E356" s="472"/>
      <c r="F356" s="472"/>
      <c r="G356" s="472"/>
      <c r="H356" s="471"/>
      <c r="I356" s="472"/>
      <c r="J356" s="472"/>
      <c r="K356" s="890"/>
    </row>
    <row r="357" spans="2:12" x14ac:dyDescent="0.15">
      <c r="B357" s="899"/>
      <c r="C357" s="472"/>
      <c r="D357" s="472"/>
      <c r="E357" s="472"/>
      <c r="F357" s="472"/>
      <c r="G357" s="472"/>
      <c r="H357" s="471"/>
      <c r="I357" s="472"/>
      <c r="J357" s="472"/>
      <c r="K357" s="890"/>
    </row>
    <row r="358" spans="2:12" x14ac:dyDescent="0.15">
      <c r="B358" s="899"/>
      <c r="C358" s="472"/>
      <c r="D358" s="472"/>
      <c r="E358" s="472"/>
      <c r="F358" s="472"/>
      <c r="G358" s="472"/>
      <c r="H358" s="471"/>
      <c r="I358" s="472"/>
      <c r="J358" s="472"/>
      <c r="K358" s="890"/>
    </row>
    <row r="359" spans="2:12" x14ac:dyDescent="0.15">
      <c r="B359" s="899"/>
      <c r="C359" s="472"/>
      <c r="D359" s="472"/>
      <c r="E359" s="472"/>
      <c r="F359" s="472"/>
      <c r="G359" s="472"/>
      <c r="H359" s="471"/>
      <c r="I359" s="472"/>
      <c r="J359" s="472"/>
      <c r="K359" s="890"/>
    </row>
    <row r="360" spans="2:12" x14ac:dyDescent="0.15">
      <c r="B360" s="899"/>
      <c r="C360" s="472"/>
      <c r="D360" s="472"/>
      <c r="E360" s="472"/>
      <c r="F360" s="472"/>
      <c r="G360" s="472"/>
      <c r="H360" s="471"/>
      <c r="I360" s="472"/>
      <c r="J360" s="472"/>
      <c r="K360" s="890"/>
      <c r="L360" s="455"/>
    </row>
    <row r="361" spans="2:12" x14ac:dyDescent="0.15">
      <c r="B361" s="899"/>
      <c r="C361" s="472"/>
      <c r="D361" s="472"/>
      <c r="E361" s="472"/>
      <c r="F361" s="472"/>
      <c r="G361" s="472"/>
      <c r="H361" s="471"/>
      <c r="I361" s="472"/>
      <c r="J361" s="472"/>
      <c r="K361" s="890"/>
    </row>
    <row r="362" spans="2:12" x14ac:dyDescent="0.15">
      <c r="B362" s="899"/>
      <c r="C362" s="472"/>
      <c r="D362" s="472"/>
      <c r="E362" s="472"/>
      <c r="F362" s="472"/>
      <c r="G362" s="472"/>
      <c r="H362" s="471"/>
      <c r="I362" s="472"/>
      <c r="J362" s="472"/>
      <c r="K362" s="890"/>
    </row>
    <row r="363" spans="2:12" x14ac:dyDescent="0.15">
      <c r="B363" s="899"/>
      <c r="C363" s="472"/>
      <c r="D363" s="472"/>
      <c r="E363" s="472"/>
      <c r="F363" s="472"/>
      <c r="G363" s="472"/>
      <c r="H363" s="471"/>
      <c r="I363" s="472"/>
      <c r="J363" s="472"/>
      <c r="K363" s="890"/>
    </row>
    <row r="364" spans="2:12" x14ac:dyDescent="0.15">
      <c r="B364" s="899"/>
      <c r="C364" s="472"/>
      <c r="D364" s="472"/>
      <c r="E364" s="472"/>
      <c r="F364" s="472"/>
      <c r="G364" s="472"/>
      <c r="H364" s="471"/>
      <c r="I364" s="472"/>
      <c r="J364" s="472"/>
      <c r="K364" s="890"/>
    </row>
    <row r="365" spans="2:12" x14ac:dyDescent="0.15">
      <c r="B365" s="899"/>
      <c r="C365" s="472"/>
      <c r="D365" s="472"/>
      <c r="E365" s="472"/>
      <c r="F365" s="472"/>
      <c r="G365" s="472"/>
      <c r="H365" s="471"/>
      <c r="I365" s="472"/>
      <c r="J365" s="472"/>
      <c r="K365" s="890"/>
    </row>
    <row r="366" spans="2:12" x14ac:dyDescent="0.15">
      <c r="B366" s="899"/>
      <c r="C366" s="472"/>
      <c r="D366" s="472"/>
      <c r="E366" s="472"/>
      <c r="F366" s="472"/>
      <c r="G366" s="472"/>
      <c r="H366" s="471"/>
      <c r="I366" s="472"/>
      <c r="J366" s="472"/>
      <c r="K366" s="890"/>
    </row>
    <row r="367" spans="2:12" x14ac:dyDescent="0.15">
      <c r="B367" s="899"/>
      <c r="C367" s="472"/>
      <c r="D367" s="472"/>
      <c r="E367" s="472"/>
      <c r="F367" s="472"/>
      <c r="G367" s="472"/>
      <c r="H367" s="471"/>
      <c r="I367" s="472"/>
      <c r="J367" s="472"/>
      <c r="K367" s="890"/>
    </row>
    <row r="368" spans="2:12" x14ac:dyDescent="0.15">
      <c r="B368" s="899"/>
      <c r="C368" s="472"/>
      <c r="D368" s="472"/>
      <c r="E368" s="472"/>
      <c r="F368" s="472"/>
      <c r="G368" s="472"/>
      <c r="H368" s="471"/>
      <c r="I368" s="472"/>
      <c r="J368" s="472"/>
      <c r="K368" s="890"/>
    </row>
    <row r="369" spans="2:12" x14ac:dyDescent="0.15">
      <c r="B369" s="899"/>
      <c r="C369" s="472"/>
      <c r="D369" s="472"/>
      <c r="E369" s="472"/>
      <c r="F369" s="472"/>
      <c r="G369" s="472"/>
      <c r="H369" s="471"/>
      <c r="I369" s="472"/>
      <c r="J369" s="472"/>
      <c r="K369" s="890"/>
      <c r="L369" s="455"/>
    </row>
    <row r="370" spans="2:12" x14ac:dyDescent="0.15">
      <c r="B370" s="899"/>
      <c r="C370" s="472"/>
      <c r="D370" s="472"/>
      <c r="E370" s="472"/>
      <c r="F370" s="472"/>
      <c r="G370" s="472"/>
      <c r="H370" s="471"/>
      <c r="I370" s="472"/>
      <c r="J370" s="472"/>
      <c r="K370" s="890"/>
    </row>
    <row r="371" spans="2:12" x14ac:dyDescent="0.15">
      <c r="B371" s="899"/>
      <c r="C371" s="472"/>
      <c r="D371" s="472"/>
      <c r="E371" s="472"/>
      <c r="F371" s="472"/>
      <c r="G371" s="472"/>
      <c r="H371" s="471"/>
      <c r="I371" s="472"/>
      <c r="J371" s="472"/>
      <c r="K371" s="890"/>
    </row>
    <row r="372" spans="2:12" x14ac:dyDescent="0.15">
      <c r="B372" s="899"/>
      <c r="C372" s="472"/>
      <c r="D372" s="472"/>
      <c r="E372" s="472"/>
      <c r="F372" s="472"/>
      <c r="G372" s="472"/>
      <c r="H372" s="471"/>
      <c r="I372" s="472"/>
      <c r="J372" s="472"/>
      <c r="K372" s="890"/>
    </row>
    <row r="373" spans="2:12" x14ac:dyDescent="0.15">
      <c r="B373" s="899"/>
      <c r="C373" s="472"/>
      <c r="D373" s="472"/>
      <c r="E373" s="472"/>
      <c r="F373" s="472"/>
      <c r="G373" s="472"/>
      <c r="H373" s="471"/>
      <c r="I373" s="472"/>
      <c r="J373" s="472"/>
      <c r="K373" s="890"/>
    </row>
    <row r="374" spans="2:12" x14ac:dyDescent="0.15">
      <c r="B374" s="899"/>
      <c r="C374" s="472"/>
      <c r="D374" s="472"/>
      <c r="E374" s="472"/>
      <c r="F374" s="472"/>
      <c r="G374" s="472"/>
      <c r="H374" s="471"/>
      <c r="I374" s="472"/>
      <c r="J374" s="472"/>
      <c r="K374" s="890"/>
    </row>
    <row r="375" spans="2:12" x14ac:dyDescent="0.15">
      <c r="B375" s="899"/>
      <c r="C375" s="472"/>
      <c r="D375" s="472"/>
      <c r="E375" s="472"/>
      <c r="F375" s="472"/>
      <c r="G375" s="472"/>
      <c r="H375" s="471"/>
      <c r="I375" s="472"/>
      <c r="J375" s="472"/>
      <c r="K375" s="890"/>
    </row>
    <row r="376" spans="2:12" x14ac:dyDescent="0.15">
      <c r="B376" s="899"/>
      <c r="C376" s="472"/>
      <c r="D376" s="472"/>
      <c r="E376" s="472"/>
      <c r="F376" s="472"/>
      <c r="G376" s="472"/>
      <c r="H376" s="471"/>
      <c r="I376" s="472"/>
      <c r="J376" s="472"/>
      <c r="K376" s="890"/>
    </row>
    <row r="377" spans="2:12" x14ac:dyDescent="0.15">
      <c r="B377" s="899"/>
      <c r="C377" s="472"/>
      <c r="D377" s="472"/>
      <c r="E377" s="472"/>
      <c r="F377" s="472"/>
      <c r="G377" s="472"/>
      <c r="H377" s="471"/>
      <c r="I377" s="472"/>
      <c r="J377" s="472"/>
      <c r="K377" s="890"/>
    </row>
    <row r="378" spans="2:12" x14ac:dyDescent="0.15">
      <c r="B378" s="899"/>
      <c r="C378" s="472"/>
      <c r="D378" s="472"/>
      <c r="E378" s="472"/>
      <c r="F378" s="472"/>
      <c r="G378" s="472"/>
      <c r="H378" s="471"/>
      <c r="I378" s="472"/>
      <c r="J378" s="472"/>
      <c r="K378" s="890"/>
      <c r="L378" s="455"/>
    </row>
    <row r="379" spans="2:12" x14ac:dyDescent="0.15">
      <c r="B379" s="899"/>
      <c r="C379" s="472"/>
      <c r="D379" s="472"/>
      <c r="E379" s="472"/>
      <c r="F379" s="472"/>
      <c r="G379" s="472"/>
      <c r="H379" s="471"/>
      <c r="I379" s="472"/>
      <c r="J379" s="472"/>
      <c r="K379" s="890"/>
    </row>
    <row r="380" spans="2:12" x14ac:dyDescent="0.15">
      <c r="B380" s="899"/>
      <c r="C380" s="472"/>
      <c r="D380" s="472"/>
      <c r="E380" s="472"/>
      <c r="F380" s="472"/>
      <c r="G380" s="472"/>
      <c r="H380" s="471"/>
      <c r="I380" s="472"/>
      <c r="J380" s="472"/>
      <c r="K380" s="890"/>
    </row>
    <row r="381" spans="2:12" x14ac:dyDescent="0.15">
      <c r="B381" s="899"/>
      <c r="C381" s="472"/>
      <c r="D381" s="472"/>
      <c r="E381" s="472"/>
      <c r="F381" s="472"/>
      <c r="G381" s="472"/>
      <c r="H381" s="471"/>
      <c r="I381" s="472"/>
      <c r="J381" s="472"/>
      <c r="K381" s="890"/>
    </row>
    <row r="382" spans="2:12" x14ac:dyDescent="0.15">
      <c r="B382" s="899"/>
      <c r="C382" s="472"/>
      <c r="D382" s="472"/>
      <c r="E382" s="472"/>
      <c r="F382" s="472"/>
      <c r="G382" s="472"/>
      <c r="H382" s="471"/>
      <c r="I382" s="472"/>
      <c r="J382" s="472"/>
      <c r="K382" s="890"/>
    </row>
    <row r="383" spans="2:12" x14ac:dyDescent="0.15">
      <c r="B383" s="899"/>
      <c r="C383" s="472"/>
      <c r="D383" s="472"/>
      <c r="E383" s="472"/>
      <c r="F383" s="472"/>
      <c r="G383" s="472"/>
      <c r="H383" s="471"/>
      <c r="I383" s="472"/>
      <c r="J383" s="472"/>
      <c r="K383" s="890"/>
    </row>
    <row r="384" spans="2:12" x14ac:dyDescent="0.15">
      <c r="B384" s="900"/>
      <c r="K384" s="890"/>
    </row>
    <row r="385" spans="2:11" x14ac:dyDescent="0.15">
      <c r="B385" s="900"/>
      <c r="K385" s="890"/>
    </row>
    <row r="386" spans="2:11" x14ac:dyDescent="0.15">
      <c r="B386" s="900"/>
      <c r="K386" s="890"/>
    </row>
  </sheetData>
  <mergeCells count="68">
    <mergeCell ref="B369:B377"/>
    <mergeCell ref="K369:K371"/>
    <mergeCell ref="K372:K374"/>
    <mergeCell ref="K375:K377"/>
    <mergeCell ref="B378:B386"/>
    <mergeCell ref="K378:K380"/>
    <mergeCell ref="K381:K383"/>
    <mergeCell ref="K384:K386"/>
    <mergeCell ref="B351:B359"/>
    <mergeCell ref="K351:K353"/>
    <mergeCell ref="K354:K356"/>
    <mergeCell ref="K357:K359"/>
    <mergeCell ref="B360:B368"/>
    <mergeCell ref="K360:K362"/>
    <mergeCell ref="K363:K365"/>
    <mergeCell ref="K366:K368"/>
    <mergeCell ref="B342:B350"/>
    <mergeCell ref="K342:K344"/>
    <mergeCell ref="K345:K347"/>
    <mergeCell ref="K348:K350"/>
    <mergeCell ref="B258:B269"/>
    <mergeCell ref="B270:B281"/>
    <mergeCell ref="B282:B293"/>
    <mergeCell ref="B294:B305"/>
    <mergeCell ref="B306:B317"/>
    <mergeCell ref="B318:B329"/>
    <mergeCell ref="B332:J332"/>
    <mergeCell ref="B333:B341"/>
    <mergeCell ref="K333:K335"/>
    <mergeCell ref="K336:K338"/>
    <mergeCell ref="K339:K341"/>
    <mergeCell ref="B246:B257"/>
    <mergeCell ref="B214:B222"/>
    <mergeCell ref="K214:K216"/>
    <mergeCell ref="K217:K219"/>
    <mergeCell ref="K220:K222"/>
    <mergeCell ref="B223:B232"/>
    <mergeCell ref="K223:K225"/>
    <mergeCell ref="K226:K228"/>
    <mergeCell ref="K229:K231"/>
    <mergeCell ref="B233:B242"/>
    <mergeCell ref="K233:K235"/>
    <mergeCell ref="K236:K238"/>
    <mergeCell ref="K239:K241"/>
    <mergeCell ref="B245:J245"/>
    <mergeCell ref="B193:B201"/>
    <mergeCell ref="K193:K195"/>
    <mergeCell ref="K196:K198"/>
    <mergeCell ref="K199:K201"/>
    <mergeCell ref="B202:B213"/>
    <mergeCell ref="K202:K204"/>
    <mergeCell ref="K205:K207"/>
    <mergeCell ref="K208:K210"/>
    <mergeCell ref="K211:K213"/>
    <mergeCell ref="B175:B183"/>
    <mergeCell ref="K175:K177"/>
    <mergeCell ref="K178:K180"/>
    <mergeCell ref="K181:K183"/>
    <mergeCell ref="B184:B192"/>
    <mergeCell ref="K184:K186"/>
    <mergeCell ref="K187:K189"/>
    <mergeCell ref="K190:K192"/>
    <mergeCell ref="B174:J174"/>
    <mergeCell ref="B4:B5"/>
    <mergeCell ref="C4:C5"/>
    <mergeCell ref="D4:F4"/>
    <mergeCell ref="H4:H5"/>
    <mergeCell ref="J4:J5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Ｐゴシック,標準"2.人      口</oddHeader>
    <oddFooter>&amp;C&amp;"ＭＳ Ｐゴシック,標準"-19-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54C33-A7CF-4297-BE3A-9F758529CBA1}">
  <sheetPr codeName="Sheet12">
    <pageSetUpPr fitToPage="1"/>
  </sheetPr>
  <dimension ref="A1:L141"/>
  <sheetViews>
    <sheetView showGridLines="0" zoomScaleNormal="100" zoomScaleSheetLayoutView="100" zoomScalePageLayoutView="85" workbookViewId="0"/>
  </sheetViews>
  <sheetFormatPr defaultColWidth="9" defaultRowHeight="13.5" x14ac:dyDescent="0.15"/>
  <cols>
    <col min="1" max="1" width="1.625" style="13" customWidth="1"/>
    <col min="2" max="8" width="14.625" style="13" customWidth="1"/>
    <col min="9" max="9" width="6" style="13" hidden="1" customWidth="1"/>
    <col min="10" max="16384" width="9" style="13"/>
  </cols>
  <sheetData>
    <row r="1" spans="1:9" ht="30" customHeight="1" x14ac:dyDescent="0.15">
      <c r="A1" s="494" t="s">
        <v>705</v>
      </c>
    </row>
    <row r="2" spans="1:9" ht="7.5" customHeight="1" x14ac:dyDescent="0.15">
      <c r="A2" s="494"/>
    </row>
    <row r="3" spans="1:9" ht="22.5" customHeight="1" x14ac:dyDescent="0.15">
      <c r="B3" s="13" t="s">
        <v>706</v>
      </c>
    </row>
    <row r="4" spans="1:9" s="64" customFormat="1" ht="15" customHeight="1" x14ac:dyDescent="0.15">
      <c r="B4" s="901" t="s">
        <v>613</v>
      </c>
      <c r="C4" s="904" t="s">
        <v>707</v>
      </c>
      <c r="D4" s="904"/>
      <c r="E4" s="905" t="s">
        <v>708</v>
      </c>
      <c r="F4" s="905"/>
      <c r="G4" s="905"/>
      <c r="H4" s="905"/>
      <c r="I4" s="906" t="s">
        <v>709</v>
      </c>
    </row>
    <row r="5" spans="1:9" s="64" customFormat="1" ht="15" customHeight="1" x14ac:dyDescent="0.15">
      <c r="B5" s="902"/>
      <c r="C5" s="904" t="s">
        <v>710</v>
      </c>
      <c r="D5" s="904" t="s">
        <v>711</v>
      </c>
      <c r="E5" s="901" t="s">
        <v>711</v>
      </c>
      <c r="F5" s="904"/>
      <c r="G5" s="904"/>
      <c r="H5" s="905" t="s">
        <v>712</v>
      </c>
      <c r="I5" s="907"/>
    </row>
    <row r="6" spans="1:9" s="64" customFormat="1" ht="13.5" customHeight="1" x14ac:dyDescent="0.15">
      <c r="B6" s="903"/>
      <c r="C6" s="904"/>
      <c r="D6" s="904"/>
      <c r="E6" s="495" t="s">
        <v>713</v>
      </c>
      <c r="F6" s="496" t="s">
        <v>87</v>
      </c>
      <c r="G6" s="497" t="s">
        <v>88</v>
      </c>
      <c r="H6" s="905"/>
      <c r="I6" s="908"/>
    </row>
    <row r="7" spans="1:9" s="64" customFormat="1" ht="15" hidden="1" customHeight="1" x14ac:dyDescent="0.15">
      <c r="B7" s="498" t="s">
        <v>714</v>
      </c>
      <c r="C7" s="499" t="s">
        <v>715</v>
      </c>
      <c r="D7" s="499" t="s">
        <v>715</v>
      </c>
      <c r="E7" s="500">
        <f>SUM(E8:E11)</f>
        <v>90232</v>
      </c>
      <c r="F7" s="501">
        <f>SUM(F8:F11)</f>
        <v>43768</v>
      </c>
      <c r="G7" s="502">
        <f>SUM(G8:G11)</f>
        <v>46464</v>
      </c>
      <c r="H7" s="500">
        <f>SUM(H8:H11)</f>
        <v>25076</v>
      </c>
      <c r="I7" s="503" t="s">
        <v>715</v>
      </c>
    </row>
    <row r="8" spans="1:9" s="64" customFormat="1" ht="15" hidden="1" customHeight="1" x14ac:dyDescent="0.15">
      <c r="B8" s="504" t="s">
        <v>36</v>
      </c>
      <c r="C8" s="505">
        <v>11377</v>
      </c>
      <c r="D8" s="505">
        <v>29707</v>
      </c>
      <c r="E8" s="506">
        <f>SUM(F8:G8)</f>
        <v>24261</v>
      </c>
      <c r="F8" s="507">
        <v>11633</v>
      </c>
      <c r="G8" s="508">
        <v>12628</v>
      </c>
      <c r="H8" s="506">
        <v>7087</v>
      </c>
      <c r="I8" s="504" t="s">
        <v>715</v>
      </c>
    </row>
    <row r="9" spans="1:9" s="64" customFormat="1" ht="15" hidden="1" customHeight="1" x14ac:dyDescent="0.15">
      <c r="B9" s="504" t="s">
        <v>103</v>
      </c>
      <c r="C9" s="505" t="s">
        <v>715</v>
      </c>
      <c r="D9" s="505" t="s">
        <v>715</v>
      </c>
      <c r="E9" s="506">
        <f>SUM(F9:G9)</f>
        <v>30535</v>
      </c>
      <c r="F9" s="507">
        <v>14896</v>
      </c>
      <c r="G9" s="508">
        <v>15639</v>
      </c>
      <c r="H9" s="506">
        <v>8544</v>
      </c>
      <c r="I9" s="504" t="s">
        <v>715</v>
      </c>
    </row>
    <row r="10" spans="1:9" s="64" customFormat="1" ht="15" hidden="1" customHeight="1" x14ac:dyDescent="0.15">
      <c r="B10" s="504" t="s">
        <v>105</v>
      </c>
      <c r="C10" s="505">
        <v>8110</v>
      </c>
      <c r="D10" s="505">
        <v>22064</v>
      </c>
      <c r="E10" s="506">
        <f>SUM(F10:G10)</f>
        <v>22699</v>
      </c>
      <c r="F10" s="507">
        <v>11100</v>
      </c>
      <c r="G10" s="508">
        <v>11599</v>
      </c>
      <c r="H10" s="506">
        <v>6264</v>
      </c>
      <c r="I10" s="504" t="s">
        <v>715</v>
      </c>
    </row>
    <row r="11" spans="1:9" s="64" customFormat="1" ht="15" hidden="1" customHeight="1" x14ac:dyDescent="0.15">
      <c r="B11" s="509" t="s">
        <v>107</v>
      </c>
      <c r="C11" s="510" t="s">
        <v>715</v>
      </c>
      <c r="D11" s="510" t="s">
        <v>715</v>
      </c>
      <c r="E11" s="511">
        <f>SUM(F11:G11)</f>
        <v>12737</v>
      </c>
      <c r="F11" s="512">
        <v>6139</v>
      </c>
      <c r="G11" s="513">
        <v>6598</v>
      </c>
      <c r="H11" s="511">
        <v>3181</v>
      </c>
      <c r="I11" s="509" t="s">
        <v>715</v>
      </c>
    </row>
    <row r="12" spans="1:9" s="64" customFormat="1" ht="15" hidden="1" customHeight="1" x14ac:dyDescent="0.15">
      <c r="B12" s="498" t="s">
        <v>716</v>
      </c>
      <c r="C12" s="499">
        <f t="shared" ref="C12:H12" si="0">SUM(C13:C16)</f>
        <v>37103</v>
      </c>
      <c r="D12" s="499">
        <f t="shared" si="0"/>
        <v>95505</v>
      </c>
      <c r="E12" s="500">
        <f t="shared" si="0"/>
        <v>91021</v>
      </c>
      <c r="F12" s="501">
        <f t="shared" si="0"/>
        <v>44122</v>
      </c>
      <c r="G12" s="502">
        <f t="shared" si="0"/>
        <v>46899</v>
      </c>
      <c r="H12" s="500">
        <f t="shared" si="0"/>
        <v>25489</v>
      </c>
      <c r="I12" s="503" t="s">
        <v>715</v>
      </c>
    </row>
    <row r="13" spans="1:9" s="64" customFormat="1" ht="15" hidden="1" customHeight="1" x14ac:dyDescent="0.15">
      <c r="B13" s="504" t="s">
        <v>36</v>
      </c>
      <c r="C13" s="505">
        <v>11402</v>
      </c>
      <c r="D13" s="505">
        <v>26567</v>
      </c>
      <c r="E13" s="506">
        <f>SUM(F13:G13)</f>
        <v>24197</v>
      </c>
      <c r="F13" s="507">
        <v>11592</v>
      </c>
      <c r="G13" s="508">
        <v>12605</v>
      </c>
      <c r="H13" s="506">
        <v>7108</v>
      </c>
      <c r="I13" s="504" t="s">
        <v>715</v>
      </c>
    </row>
    <row r="14" spans="1:9" s="64" customFormat="1" ht="15" hidden="1" customHeight="1" x14ac:dyDescent="0.15">
      <c r="B14" s="504" t="s">
        <v>103</v>
      </c>
      <c r="C14" s="505">
        <v>12041</v>
      </c>
      <c r="D14" s="505">
        <v>32593</v>
      </c>
      <c r="E14" s="506">
        <f>SUM(F14:G14)</f>
        <v>30992</v>
      </c>
      <c r="F14" s="507">
        <v>15111</v>
      </c>
      <c r="G14" s="508">
        <v>15881</v>
      </c>
      <c r="H14" s="506">
        <v>8745</v>
      </c>
      <c r="I14" s="504" t="s">
        <v>715</v>
      </c>
    </row>
    <row r="15" spans="1:9" s="64" customFormat="1" ht="15" hidden="1" customHeight="1" x14ac:dyDescent="0.15">
      <c r="B15" s="504" t="s">
        <v>105</v>
      </c>
      <c r="C15" s="505">
        <v>8237</v>
      </c>
      <c r="D15" s="505">
        <v>22277</v>
      </c>
      <c r="E15" s="506">
        <f>SUM(F15:G15)</f>
        <v>22970</v>
      </c>
      <c r="F15" s="507">
        <v>11225</v>
      </c>
      <c r="G15" s="508">
        <v>11745</v>
      </c>
      <c r="H15" s="506">
        <v>6382</v>
      </c>
      <c r="I15" s="504" t="s">
        <v>715</v>
      </c>
    </row>
    <row r="16" spans="1:9" s="64" customFormat="1" ht="15" hidden="1" customHeight="1" x14ac:dyDescent="0.15">
      <c r="B16" s="509" t="s">
        <v>107</v>
      </c>
      <c r="C16" s="510">
        <v>5423</v>
      </c>
      <c r="D16" s="510">
        <v>14068</v>
      </c>
      <c r="E16" s="511">
        <f>SUM(F16:G16)</f>
        <v>12862</v>
      </c>
      <c r="F16" s="512">
        <v>6194</v>
      </c>
      <c r="G16" s="513">
        <v>6668</v>
      </c>
      <c r="H16" s="511">
        <v>3254</v>
      </c>
      <c r="I16" s="509"/>
    </row>
    <row r="17" spans="2:10" s="64" customFormat="1" ht="15" hidden="1" customHeight="1" x14ac:dyDescent="0.15">
      <c r="B17" s="498" t="s">
        <v>717</v>
      </c>
      <c r="C17" s="499">
        <f t="shared" ref="C17:H17" si="1">SUM(C18:C21)</f>
        <v>37338</v>
      </c>
      <c r="D17" s="499">
        <f t="shared" si="1"/>
        <v>98717</v>
      </c>
      <c r="E17" s="500">
        <f t="shared" si="1"/>
        <v>91871</v>
      </c>
      <c r="F17" s="501">
        <f t="shared" si="1"/>
        <v>44553</v>
      </c>
      <c r="G17" s="502">
        <f t="shared" si="1"/>
        <v>47318</v>
      </c>
      <c r="H17" s="500">
        <f t="shared" si="1"/>
        <v>25950</v>
      </c>
      <c r="I17" s="503" t="s">
        <v>715</v>
      </c>
    </row>
    <row r="18" spans="2:10" s="64" customFormat="1" ht="15" hidden="1" customHeight="1" x14ac:dyDescent="0.15">
      <c r="B18" s="504" t="s">
        <v>36</v>
      </c>
      <c r="C18" s="505">
        <v>11390</v>
      </c>
      <c r="D18" s="505">
        <v>29379</v>
      </c>
      <c r="E18" s="506">
        <f>SUM(F18:G18)</f>
        <v>24203</v>
      </c>
      <c r="F18" s="507">
        <v>11624</v>
      </c>
      <c r="G18" s="508">
        <v>12579</v>
      </c>
      <c r="H18" s="506">
        <v>7160</v>
      </c>
      <c r="I18" s="504" t="s">
        <v>715</v>
      </c>
    </row>
    <row r="19" spans="2:10" s="64" customFormat="1" ht="15" hidden="1" customHeight="1" x14ac:dyDescent="0.15">
      <c r="B19" s="504" t="s">
        <v>103</v>
      </c>
      <c r="C19" s="505">
        <v>12142</v>
      </c>
      <c r="D19" s="505">
        <v>32719</v>
      </c>
      <c r="E19" s="506">
        <f>SUM(F19:G19)</f>
        <v>31430</v>
      </c>
      <c r="F19" s="507">
        <v>15316</v>
      </c>
      <c r="G19" s="508">
        <v>16114</v>
      </c>
      <c r="H19" s="506">
        <v>8949</v>
      </c>
      <c r="I19" s="504" t="s">
        <v>715</v>
      </c>
    </row>
    <row r="20" spans="2:10" s="64" customFormat="1" ht="15" hidden="1" customHeight="1" x14ac:dyDescent="0.15">
      <c r="B20" s="504" t="s">
        <v>105</v>
      </c>
      <c r="C20" s="505">
        <v>8356</v>
      </c>
      <c r="D20" s="505">
        <v>22543</v>
      </c>
      <c r="E20" s="506">
        <f>SUM(F20:G20)</f>
        <v>23176</v>
      </c>
      <c r="F20" s="507">
        <v>11352</v>
      </c>
      <c r="G20" s="508">
        <v>11824</v>
      </c>
      <c r="H20" s="506">
        <v>6523</v>
      </c>
      <c r="I20" s="504" t="s">
        <v>715</v>
      </c>
    </row>
    <row r="21" spans="2:10" s="64" customFormat="1" ht="15" hidden="1" customHeight="1" x14ac:dyDescent="0.15">
      <c r="B21" s="509" t="s">
        <v>107</v>
      </c>
      <c r="C21" s="510">
        <v>5450</v>
      </c>
      <c r="D21" s="510">
        <v>14076</v>
      </c>
      <c r="E21" s="511">
        <f>SUM(F21:G21)</f>
        <v>13062</v>
      </c>
      <c r="F21" s="512">
        <v>6261</v>
      </c>
      <c r="G21" s="513">
        <v>6801</v>
      </c>
      <c r="H21" s="511">
        <v>3318</v>
      </c>
      <c r="I21" s="509" t="s">
        <v>715</v>
      </c>
    </row>
    <row r="22" spans="2:10" s="64" customFormat="1" ht="15" hidden="1" customHeight="1" x14ac:dyDescent="0.15">
      <c r="B22" s="498" t="s">
        <v>718</v>
      </c>
      <c r="C22" s="499">
        <f t="shared" ref="C22:H22" si="2">SUM(C23:C26)</f>
        <v>37584</v>
      </c>
      <c r="D22" s="499">
        <f t="shared" si="2"/>
        <v>98885</v>
      </c>
      <c r="E22" s="500">
        <f t="shared" si="2"/>
        <v>92557</v>
      </c>
      <c r="F22" s="501">
        <f t="shared" si="2"/>
        <v>44854</v>
      </c>
      <c r="G22" s="502">
        <f t="shared" si="2"/>
        <v>47703</v>
      </c>
      <c r="H22" s="500">
        <f t="shared" si="2"/>
        <v>26283</v>
      </c>
      <c r="I22" s="503" t="s">
        <v>715</v>
      </c>
    </row>
    <row r="23" spans="2:10" s="64" customFormat="1" ht="15" hidden="1" customHeight="1" x14ac:dyDescent="0.15">
      <c r="B23" s="504" t="s">
        <v>36</v>
      </c>
      <c r="C23" s="505">
        <v>11401</v>
      </c>
      <c r="D23" s="505">
        <v>29264</v>
      </c>
      <c r="E23" s="506">
        <f>SUM(F23:G23)</f>
        <v>24217</v>
      </c>
      <c r="F23" s="507">
        <v>11626</v>
      </c>
      <c r="G23" s="508">
        <v>12591</v>
      </c>
      <c r="H23" s="506">
        <v>7187</v>
      </c>
      <c r="I23" s="504" t="s">
        <v>715</v>
      </c>
    </row>
    <row r="24" spans="2:10" s="64" customFormat="1" ht="15" hidden="1" customHeight="1" x14ac:dyDescent="0.15">
      <c r="B24" s="504" t="s">
        <v>103</v>
      </c>
      <c r="C24" s="505">
        <v>12271</v>
      </c>
      <c r="D24" s="505">
        <v>32871</v>
      </c>
      <c r="E24" s="506">
        <f>SUM(F24:G24)</f>
        <v>31697</v>
      </c>
      <c r="F24" s="507">
        <v>15455</v>
      </c>
      <c r="G24" s="508">
        <v>16242</v>
      </c>
      <c r="H24" s="506">
        <v>9070</v>
      </c>
      <c r="I24" s="504" t="s">
        <v>715</v>
      </c>
    </row>
    <row r="25" spans="2:10" s="64" customFormat="1" ht="15" hidden="1" customHeight="1" x14ac:dyDescent="0.15">
      <c r="B25" s="504" t="s">
        <v>105</v>
      </c>
      <c r="C25" s="505">
        <v>8455</v>
      </c>
      <c r="D25" s="505">
        <v>22672</v>
      </c>
      <c r="E25" s="506">
        <f>SUM(F25:G25)</f>
        <v>23497</v>
      </c>
      <c r="F25" s="507">
        <v>11491</v>
      </c>
      <c r="G25" s="508">
        <v>12006</v>
      </c>
      <c r="H25" s="506">
        <v>6672</v>
      </c>
      <c r="I25" s="504" t="s">
        <v>715</v>
      </c>
    </row>
    <row r="26" spans="2:10" s="64" customFormat="1" ht="15" hidden="1" customHeight="1" x14ac:dyDescent="0.15">
      <c r="B26" s="509" t="s">
        <v>107</v>
      </c>
      <c r="C26" s="510">
        <v>5457</v>
      </c>
      <c r="D26" s="510">
        <v>14078</v>
      </c>
      <c r="E26" s="511">
        <f>SUM(F26:G26)</f>
        <v>13146</v>
      </c>
      <c r="F26" s="512">
        <v>6282</v>
      </c>
      <c r="G26" s="513">
        <v>6864</v>
      </c>
      <c r="H26" s="511">
        <v>3354</v>
      </c>
      <c r="I26" s="509" t="s">
        <v>715</v>
      </c>
    </row>
    <row r="27" spans="2:10" s="64" customFormat="1" ht="15" hidden="1" customHeight="1" x14ac:dyDescent="0.15">
      <c r="B27" s="498" t="s">
        <v>719</v>
      </c>
      <c r="C27" s="499">
        <f t="shared" ref="C27:I27" si="3">SUM(C28:C31)</f>
        <v>37876</v>
      </c>
      <c r="D27" s="499">
        <f t="shared" si="3"/>
        <v>99205</v>
      </c>
      <c r="E27" s="500">
        <f t="shared" si="3"/>
        <v>92950</v>
      </c>
      <c r="F27" s="501">
        <f t="shared" si="3"/>
        <v>44969</v>
      </c>
      <c r="G27" s="502">
        <f t="shared" si="3"/>
        <v>47981</v>
      </c>
      <c r="H27" s="500">
        <f t="shared" si="3"/>
        <v>26584</v>
      </c>
      <c r="I27" s="500">
        <f t="shared" si="3"/>
        <v>679</v>
      </c>
    </row>
    <row r="28" spans="2:10" s="64" customFormat="1" ht="15" hidden="1" customHeight="1" x14ac:dyDescent="0.15">
      <c r="B28" s="504" t="s">
        <v>36</v>
      </c>
      <c r="C28" s="505">
        <v>11391</v>
      </c>
      <c r="D28" s="505">
        <v>29071</v>
      </c>
      <c r="E28" s="506">
        <f>SUM(F28:G28)</f>
        <v>24165</v>
      </c>
      <c r="F28" s="507">
        <v>11595</v>
      </c>
      <c r="G28" s="508">
        <v>12570</v>
      </c>
      <c r="H28" s="506">
        <v>7244</v>
      </c>
      <c r="I28" s="514">
        <v>115</v>
      </c>
    </row>
    <row r="29" spans="2:10" s="64" customFormat="1" ht="15" hidden="1" customHeight="1" x14ac:dyDescent="0.15">
      <c r="B29" s="504" t="s">
        <v>103</v>
      </c>
      <c r="C29" s="505">
        <v>12372</v>
      </c>
      <c r="D29" s="505">
        <v>32986</v>
      </c>
      <c r="E29" s="506">
        <f>SUM(F29:G29)</f>
        <v>31784</v>
      </c>
      <c r="F29" s="507">
        <v>15419</v>
      </c>
      <c r="G29" s="508">
        <v>16365</v>
      </c>
      <c r="H29" s="506">
        <v>9154</v>
      </c>
      <c r="I29" s="514">
        <v>259</v>
      </c>
      <c r="J29" s="515"/>
    </row>
    <row r="30" spans="2:10" s="64" customFormat="1" ht="15" hidden="1" customHeight="1" x14ac:dyDescent="0.15">
      <c r="B30" s="504" t="s">
        <v>105</v>
      </c>
      <c r="C30" s="505">
        <v>8611</v>
      </c>
      <c r="D30" s="505">
        <v>22953</v>
      </c>
      <c r="E30" s="516">
        <f>SUM(F30:G30)</f>
        <v>23749</v>
      </c>
      <c r="F30" s="517">
        <v>11600</v>
      </c>
      <c r="G30" s="518">
        <v>12149</v>
      </c>
      <c r="H30" s="516">
        <v>6788</v>
      </c>
      <c r="I30" s="514">
        <v>239</v>
      </c>
      <c r="J30" s="515"/>
    </row>
    <row r="31" spans="2:10" s="64" customFormat="1" ht="15" hidden="1" customHeight="1" x14ac:dyDescent="0.15">
      <c r="B31" s="509" t="s">
        <v>107</v>
      </c>
      <c r="C31" s="510">
        <v>5502</v>
      </c>
      <c r="D31" s="510">
        <v>14195</v>
      </c>
      <c r="E31" s="519">
        <f>SUM(F31:G31)</f>
        <v>13252</v>
      </c>
      <c r="F31" s="520">
        <v>6355</v>
      </c>
      <c r="G31" s="521">
        <v>6897</v>
      </c>
      <c r="H31" s="519">
        <v>3398</v>
      </c>
      <c r="I31" s="522">
        <v>66</v>
      </c>
    </row>
    <row r="32" spans="2:10" s="64" customFormat="1" ht="15" hidden="1" customHeight="1" x14ac:dyDescent="0.15">
      <c r="B32" s="498" t="s">
        <v>720</v>
      </c>
      <c r="C32" s="499">
        <f t="shared" ref="C32:I32" si="4">SUM(C33:C36)</f>
        <v>38128</v>
      </c>
      <c r="D32" s="499">
        <f t="shared" si="4"/>
        <v>99422</v>
      </c>
      <c r="E32" s="500">
        <f t="shared" si="4"/>
        <v>93342</v>
      </c>
      <c r="F32" s="501">
        <f t="shared" si="4"/>
        <v>45219</v>
      </c>
      <c r="G32" s="502">
        <f t="shared" si="4"/>
        <v>48123</v>
      </c>
      <c r="H32" s="500">
        <f t="shared" si="4"/>
        <v>26944</v>
      </c>
      <c r="I32" s="500">
        <f t="shared" si="4"/>
        <v>735</v>
      </c>
    </row>
    <row r="33" spans="2:10" s="64" customFormat="1" ht="15" hidden="1" customHeight="1" x14ac:dyDescent="0.15">
      <c r="B33" s="504" t="s">
        <v>36</v>
      </c>
      <c r="C33" s="505">
        <v>11401</v>
      </c>
      <c r="D33" s="505">
        <v>28930</v>
      </c>
      <c r="E33" s="516">
        <f>SUM(F33:G33)</f>
        <v>24019</v>
      </c>
      <c r="F33" s="517">
        <v>11528</v>
      </c>
      <c r="G33" s="518">
        <v>12491</v>
      </c>
      <c r="H33" s="516">
        <v>7270</v>
      </c>
      <c r="I33" s="514">
        <v>136</v>
      </c>
    </row>
    <row r="34" spans="2:10" s="64" customFormat="1" ht="15" hidden="1" customHeight="1" x14ac:dyDescent="0.15">
      <c r="B34" s="504" t="s">
        <v>103</v>
      </c>
      <c r="C34" s="505">
        <v>12476</v>
      </c>
      <c r="D34" s="505">
        <v>33176</v>
      </c>
      <c r="E34" s="516">
        <f>SUM(F34:G34)</f>
        <v>32066</v>
      </c>
      <c r="F34" s="517">
        <v>15590</v>
      </c>
      <c r="G34" s="518">
        <v>16476</v>
      </c>
      <c r="H34" s="516">
        <v>9301</v>
      </c>
      <c r="I34" s="514">
        <v>248</v>
      </c>
      <c r="J34" s="515"/>
    </row>
    <row r="35" spans="2:10" s="64" customFormat="1" ht="15" hidden="1" customHeight="1" x14ac:dyDescent="0.15">
      <c r="B35" s="504" t="s">
        <v>105</v>
      </c>
      <c r="C35" s="505">
        <v>8701</v>
      </c>
      <c r="D35" s="505">
        <v>23042</v>
      </c>
      <c r="E35" s="516">
        <f>SUM(F35:G35)</f>
        <v>23949</v>
      </c>
      <c r="F35" s="517">
        <v>11708</v>
      </c>
      <c r="G35" s="518">
        <v>12241</v>
      </c>
      <c r="H35" s="516">
        <v>6941</v>
      </c>
      <c r="I35" s="514">
        <v>259</v>
      </c>
      <c r="J35" s="515"/>
    </row>
    <row r="36" spans="2:10" s="64" customFormat="1" ht="15" hidden="1" customHeight="1" x14ac:dyDescent="0.15">
      <c r="B36" s="509" t="s">
        <v>107</v>
      </c>
      <c r="C36" s="510">
        <v>5550</v>
      </c>
      <c r="D36" s="510">
        <v>14274</v>
      </c>
      <c r="E36" s="519">
        <f>SUM(F36:G36)</f>
        <v>13308</v>
      </c>
      <c r="F36" s="520">
        <v>6393</v>
      </c>
      <c r="G36" s="521">
        <v>6915</v>
      </c>
      <c r="H36" s="519">
        <v>3432</v>
      </c>
      <c r="I36" s="522">
        <v>92</v>
      </c>
    </row>
    <row r="37" spans="2:10" s="64" customFormat="1" ht="15" hidden="1" customHeight="1" x14ac:dyDescent="0.15">
      <c r="B37" s="498" t="s">
        <v>721</v>
      </c>
      <c r="C37" s="499">
        <f t="shared" ref="C37:I37" si="5">SUM(C38:C41)</f>
        <v>38215</v>
      </c>
      <c r="D37" s="499">
        <f t="shared" si="5"/>
        <v>99486</v>
      </c>
      <c r="E37" s="500">
        <f t="shared" si="5"/>
        <v>93554</v>
      </c>
      <c r="F37" s="501">
        <f t="shared" si="5"/>
        <v>45432</v>
      </c>
      <c r="G37" s="502">
        <f t="shared" si="5"/>
        <v>48122</v>
      </c>
      <c r="H37" s="500">
        <f t="shared" si="5"/>
        <v>27329</v>
      </c>
      <c r="I37" s="500">
        <f t="shared" si="5"/>
        <v>790</v>
      </c>
    </row>
    <row r="38" spans="2:10" s="64" customFormat="1" ht="15" hidden="1" customHeight="1" x14ac:dyDescent="0.15">
      <c r="B38" s="504" t="s">
        <v>36</v>
      </c>
      <c r="C38" s="505">
        <v>11368</v>
      </c>
      <c r="D38" s="505">
        <v>28653</v>
      </c>
      <c r="E38" s="516">
        <f>SUM(F38:G38)</f>
        <v>23763</v>
      </c>
      <c r="F38" s="517">
        <v>11458</v>
      </c>
      <c r="G38" s="518">
        <v>12305</v>
      </c>
      <c r="H38" s="516">
        <v>7288</v>
      </c>
      <c r="I38" s="514">
        <v>116</v>
      </c>
      <c r="J38" s="515"/>
    </row>
    <row r="39" spans="2:10" s="64" customFormat="1" ht="15" hidden="1" customHeight="1" x14ac:dyDescent="0.15">
      <c r="B39" s="504" t="s">
        <v>103</v>
      </c>
      <c r="C39" s="505">
        <v>12550</v>
      </c>
      <c r="D39" s="505">
        <v>33295</v>
      </c>
      <c r="E39" s="516">
        <f>SUM(F39:G39)</f>
        <v>32419</v>
      </c>
      <c r="F39" s="517">
        <v>15803</v>
      </c>
      <c r="G39" s="518">
        <v>16616</v>
      </c>
      <c r="H39" s="516">
        <v>9552</v>
      </c>
      <c r="I39" s="514">
        <v>272</v>
      </c>
      <c r="J39" s="515"/>
    </row>
    <row r="40" spans="2:10" s="64" customFormat="1" ht="15" hidden="1" customHeight="1" x14ac:dyDescent="0.15">
      <c r="B40" s="504" t="s">
        <v>105</v>
      </c>
      <c r="C40" s="505">
        <v>8765</v>
      </c>
      <c r="D40" s="505">
        <v>23260</v>
      </c>
      <c r="E40" s="516">
        <f>SUM(F40:G40)</f>
        <v>24043</v>
      </c>
      <c r="F40" s="517">
        <v>11772</v>
      </c>
      <c r="G40" s="518">
        <v>12271</v>
      </c>
      <c r="H40" s="516">
        <v>7034</v>
      </c>
      <c r="I40" s="514">
        <v>288</v>
      </c>
      <c r="J40" s="515"/>
    </row>
    <row r="41" spans="2:10" s="64" customFormat="1" ht="15" hidden="1" customHeight="1" x14ac:dyDescent="0.15">
      <c r="B41" s="509" t="s">
        <v>107</v>
      </c>
      <c r="C41" s="510">
        <v>5532</v>
      </c>
      <c r="D41" s="510">
        <v>14278</v>
      </c>
      <c r="E41" s="519">
        <f>SUM(F41:G41)</f>
        <v>13329</v>
      </c>
      <c r="F41" s="520">
        <v>6399</v>
      </c>
      <c r="G41" s="521">
        <v>6930</v>
      </c>
      <c r="H41" s="519">
        <v>3455</v>
      </c>
      <c r="I41" s="522">
        <v>114</v>
      </c>
      <c r="J41" s="515"/>
    </row>
    <row r="42" spans="2:10" s="64" customFormat="1" ht="15" hidden="1" customHeight="1" x14ac:dyDescent="0.15">
      <c r="B42" s="498" t="s">
        <v>722</v>
      </c>
      <c r="C42" s="499">
        <f t="shared" ref="C42:I42" si="6">SUM(C43:C46)</f>
        <v>38345</v>
      </c>
      <c r="D42" s="499">
        <f t="shared" si="6"/>
        <v>99453</v>
      </c>
      <c r="E42" s="500">
        <f t="shared" si="6"/>
        <v>93671</v>
      </c>
      <c r="F42" s="501">
        <f t="shared" si="6"/>
        <v>45475</v>
      </c>
      <c r="G42" s="502">
        <f t="shared" si="6"/>
        <v>48196</v>
      </c>
      <c r="H42" s="500">
        <f t="shared" si="6"/>
        <v>27607</v>
      </c>
      <c r="I42" s="500">
        <f t="shared" si="6"/>
        <v>862</v>
      </c>
    </row>
    <row r="43" spans="2:10" s="64" customFormat="1" ht="15" hidden="1" customHeight="1" x14ac:dyDescent="0.15">
      <c r="B43" s="504" t="s">
        <v>36</v>
      </c>
      <c r="C43" s="505">
        <v>11328</v>
      </c>
      <c r="D43" s="505">
        <v>28450</v>
      </c>
      <c r="E43" s="516">
        <f>SUM(F43:G43)</f>
        <v>23625</v>
      </c>
      <c r="F43" s="517">
        <v>11372</v>
      </c>
      <c r="G43" s="518">
        <v>12253</v>
      </c>
      <c r="H43" s="516">
        <v>7272</v>
      </c>
      <c r="I43" s="514">
        <v>87</v>
      </c>
      <c r="J43" s="515"/>
    </row>
    <row r="44" spans="2:10" s="64" customFormat="1" ht="15" hidden="1" customHeight="1" x14ac:dyDescent="0.15">
      <c r="B44" s="504" t="s">
        <v>103</v>
      </c>
      <c r="C44" s="505">
        <v>12607</v>
      </c>
      <c r="D44" s="505">
        <v>33356</v>
      </c>
      <c r="E44" s="516">
        <f>SUM(F44:G44)</f>
        <v>32592</v>
      </c>
      <c r="F44" s="517">
        <v>15880</v>
      </c>
      <c r="G44" s="518">
        <v>16712</v>
      </c>
      <c r="H44" s="516">
        <v>9706</v>
      </c>
      <c r="I44" s="514">
        <v>314</v>
      </c>
      <c r="J44" s="515"/>
    </row>
    <row r="45" spans="2:10" s="64" customFormat="1" ht="15" hidden="1" customHeight="1" x14ac:dyDescent="0.15">
      <c r="B45" s="504" t="s">
        <v>105</v>
      </c>
      <c r="C45" s="505">
        <v>8840</v>
      </c>
      <c r="D45" s="505">
        <v>23338</v>
      </c>
      <c r="E45" s="516">
        <f>SUM(F45:G45)</f>
        <v>24110</v>
      </c>
      <c r="F45" s="517">
        <v>11829</v>
      </c>
      <c r="G45" s="518">
        <v>12281</v>
      </c>
      <c r="H45" s="516">
        <v>7135</v>
      </c>
      <c r="I45" s="514">
        <v>333</v>
      </c>
      <c r="J45" s="515"/>
    </row>
    <row r="46" spans="2:10" s="64" customFormat="1" ht="15" hidden="1" customHeight="1" x14ac:dyDescent="0.15">
      <c r="B46" s="509" t="s">
        <v>107</v>
      </c>
      <c r="C46" s="510">
        <v>5570</v>
      </c>
      <c r="D46" s="510">
        <v>14309</v>
      </c>
      <c r="E46" s="519">
        <f>SUM(F46:G46)</f>
        <v>13344</v>
      </c>
      <c r="F46" s="520">
        <v>6394</v>
      </c>
      <c r="G46" s="521">
        <v>6950</v>
      </c>
      <c r="H46" s="519">
        <v>3494</v>
      </c>
      <c r="I46" s="522">
        <v>128</v>
      </c>
      <c r="J46" s="515"/>
    </row>
    <row r="47" spans="2:10" s="64" customFormat="1" ht="15" hidden="1" customHeight="1" x14ac:dyDescent="0.15">
      <c r="B47" s="498" t="s">
        <v>723</v>
      </c>
      <c r="C47" s="499">
        <v>38496</v>
      </c>
      <c r="D47" s="499">
        <v>99936</v>
      </c>
      <c r="E47" s="501">
        <f>SUM(E48:E51)</f>
        <v>93556</v>
      </c>
      <c r="F47" s="501">
        <f>SUM(F48:F51)</f>
        <v>45443</v>
      </c>
      <c r="G47" s="502">
        <f>SUM(G48:G51)</f>
        <v>48113</v>
      </c>
      <c r="H47" s="500">
        <f>SUM(H48:H51)</f>
        <v>27819</v>
      </c>
      <c r="I47" s="523">
        <v>927</v>
      </c>
    </row>
    <row r="48" spans="2:10" s="64" customFormat="1" ht="15" hidden="1" customHeight="1" x14ac:dyDescent="0.15">
      <c r="B48" s="504" t="s">
        <v>36</v>
      </c>
      <c r="C48" s="505" t="s">
        <v>715</v>
      </c>
      <c r="D48" s="505" t="s">
        <v>715</v>
      </c>
      <c r="E48" s="516">
        <f>SUM(F48:G48)</f>
        <v>23482</v>
      </c>
      <c r="F48" s="517">
        <v>11300</v>
      </c>
      <c r="G48" s="518">
        <v>12182</v>
      </c>
      <c r="H48" s="516">
        <v>7302</v>
      </c>
      <c r="I48" s="514">
        <v>87</v>
      </c>
      <c r="J48" s="515"/>
    </row>
    <row r="49" spans="2:10" s="64" customFormat="1" ht="15" hidden="1" customHeight="1" x14ac:dyDescent="0.15">
      <c r="B49" s="504" t="s">
        <v>103</v>
      </c>
      <c r="C49" s="505" t="s">
        <v>715</v>
      </c>
      <c r="D49" s="505" t="s">
        <v>715</v>
      </c>
      <c r="E49" s="516">
        <f>SUM(F49:G49)</f>
        <v>32624</v>
      </c>
      <c r="F49" s="517">
        <v>15883</v>
      </c>
      <c r="G49" s="518">
        <v>16741</v>
      </c>
      <c r="H49" s="516">
        <v>9779</v>
      </c>
      <c r="I49" s="514">
        <v>314</v>
      </c>
      <c r="J49" s="515"/>
    </row>
    <row r="50" spans="2:10" s="64" customFormat="1" ht="15" hidden="1" customHeight="1" x14ac:dyDescent="0.15">
      <c r="B50" s="504" t="s">
        <v>105</v>
      </c>
      <c r="C50" s="505" t="s">
        <v>715</v>
      </c>
      <c r="D50" s="505" t="s">
        <v>715</v>
      </c>
      <c r="E50" s="516">
        <f>SUM(F50:G50)</f>
        <v>24110</v>
      </c>
      <c r="F50" s="517">
        <v>11852</v>
      </c>
      <c r="G50" s="518">
        <v>12258</v>
      </c>
      <c r="H50" s="516">
        <v>7215</v>
      </c>
      <c r="I50" s="514">
        <v>333</v>
      </c>
      <c r="J50" s="515"/>
    </row>
    <row r="51" spans="2:10" s="64" customFormat="1" ht="15" hidden="1" customHeight="1" x14ac:dyDescent="0.15">
      <c r="B51" s="509" t="s">
        <v>107</v>
      </c>
      <c r="C51" s="510" t="s">
        <v>715</v>
      </c>
      <c r="D51" s="510" t="s">
        <v>715</v>
      </c>
      <c r="E51" s="519">
        <f>SUM(F51:G51)</f>
        <v>13340</v>
      </c>
      <c r="F51" s="520">
        <v>6408</v>
      </c>
      <c r="G51" s="521">
        <v>6932</v>
      </c>
      <c r="H51" s="519">
        <v>3523</v>
      </c>
      <c r="I51" s="522">
        <v>128</v>
      </c>
      <c r="J51" s="515"/>
    </row>
    <row r="52" spans="2:10" s="64" customFormat="1" ht="15" hidden="1" customHeight="1" x14ac:dyDescent="0.15">
      <c r="B52" s="498" t="s">
        <v>724</v>
      </c>
      <c r="C52" s="499">
        <v>38652</v>
      </c>
      <c r="D52" s="499">
        <v>99924</v>
      </c>
      <c r="E52" s="501">
        <f>SUM(E53:E56)</f>
        <v>93642</v>
      </c>
      <c r="F52" s="501">
        <f>SUM(F53:F56)</f>
        <v>45497</v>
      </c>
      <c r="G52" s="502">
        <f>SUM(G53:G56)</f>
        <v>48145</v>
      </c>
      <c r="H52" s="500">
        <f>SUM(H53:H56)</f>
        <v>28075</v>
      </c>
      <c r="I52" s="523"/>
    </row>
    <row r="53" spans="2:10" s="64" customFormat="1" ht="14.25" hidden="1" customHeight="1" x14ac:dyDescent="0.15">
      <c r="B53" s="504" t="s">
        <v>36</v>
      </c>
      <c r="C53" s="505" t="s">
        <v>715</v>
      </c>
      <c r="D53" s="505" t="s">
        <v>715</v>
      </c>
      <c r="E53" s="516">
        <f>SUM(F53:G53)</f>
        <v>23320</v>
      </c>
      <c r="F53" s="517">
        <v>11221</v>
      </c>
      <c r="G53" s="518">
        <v>12099</v>
      </c>
      <c r="H53" s="516">
        <v>7306</v>
      </c>
      <c r="I53" s="514">
        <v>87</v>
      </c>
      <c r="J53" s="515"/>
    </row>
    <row r="54" spans="2:10" s="64" customFormat="1" ht="14.1" hidden="1" customHeight="1" x14ac:dyDescent="0.15">
      <c r="B54" s="504" t="s">
        <v>103</v>
      </c>
      <c r="C54" s="505" t="s">
        <v>715</v>
      </c>
      <c r="D54" s="505" t="s">
        <v>715</v>
      </c>
      <c r="E54" s="516">
        <f>SUM(F54:G54)</f>
        <v>32738</v>
      </c>
      <c r="F54" s="517">
        <v>15942</v>
      </c>
      <c r="G54" s="518">
        <v>16796</v>
      </c>
      <c r="H54" s="516">
        <v>9910</v>
      </c>
      <c r="I54" s="514">
        <v>314</v>
      </c>
      <c r="J54" s="515"/>
    </row>
    <row r="55" spans="2:10" s="64" customFormat="1" ht="14.1" hidden="1" customHeight="1" x14ac:dyDescent="0.15">
      <c r="B55" s="504" t="s">
        <v>105</v>
      </c>
      <c r="C55" s="505" t="s">
        <v>715</v>
      </c>
      <c r="D55" s="505" t="s">
        <v>715</v>
      </c>
      <c r="E55" s="516">
        <f>SUM(F55:G55)</f>
        <v>24273</v>
      </c>
      <c r="F55" s="517">
        <v>11944</v>
      </c>
      <c r="G55" s="518">
        <v>12329</v>
      </c>
      <c r="H55" s="516">
        <v>7308</v>
      </c>
      <c r="I55" s="514">
        <v>333</v>
      </c>
      <c r="J55" s="515"/>
    </row>
    <row r="56" spans="2:10" s="64" customFormat="1" ht="14.1" hidden="1" customHeight="1" x14ac:dyDescent="0.15">
      <c r="B56" s="509" t="s">
        <v>107</v>
      </c>
      <c r="C56" s="510" t="s">
        <v>715</v>
      </c>
      <c r="D56" s="510" t="s">
        <v>715</v>
      </c>
      <c r="E56" s="519">
        <f>SUM(F56:G56)</f>
        <v>13311</v>
      </c>
      <c r="F56" s="520">
        <v>6390</v>
      </c>
      <c r="G56" s="521">
        <v>6921</v>
      </c>
      <c r="H56" s="519">
        <v>3551</v>
      </c>
      <c r="I56" s="522">
        <v>128</v>
      </c>
      <c r="J56" s="515"/>
    </row>
    <row r="57" spans="2:10" s="64" customFormat="1" ht="15" hidden="1" customHeight="1" x14ac:dyDescent="0.15">
      <c r="B57" s="498" t="s">
        <v>725</v>
      </c>
      <c r="C57" s="499">
        <v>38823</v>
      </c>
      <c r="D57" s="499">
        <v>99932</v>
      </c>
      <c r="E57" s="501">
        <f>SUM(E58:E61)</f>
        <v>93624</v>
      </c>
      <c r="F57" s="501">
        <f>SUM(F58:F61)</f>
        <v>45539</v>
      </c>
      <c r="G57" s="502">
        <f>SUM(G58:G61)</f>
        <v>48085</v>
      </c>
      <c r="H57" s="500">
        <f>SUM(H58:H61)</f>
        <v>28306</v>
      </c>
      <c r="I57" s="523"/>
    </row>
    <row r="58" spans="2:10" s="64" customFormat="1" ht="14.1" hidden="1" customHeight="1" x14ac:dyDescent="0.15">
      <c r="B58" s="504" t="s">
        <v>36</v>
      </c>
      <c r="C58" s="505" t="s">
        <v>715</v>
      </c>
      <c r="D58" s="505" t="s">
        <v>715</v>
      </c>
      <c r="E58" s="516">
        <f>SUM(F58:G58)</f>
        <v>23119</v>
      </c>
      <c r="F58" s="517">
        <v>11124</v>
      </c>
      <c r="G58" s="518">
        <v>11995</v>
      </c>
      <c r="H58" s="516">
        <v>7315</v>
      </c>
      <c r="I58" s="514">
        <v>87</v>
      </c>
      <c r="J58" s="515"/>
    </row>
    <row r="59" spans="2:10" s="64" customFormat="1" ht="14.1" hidden="1" customHeight="1" x14ac:dyDescent="0.15">
      <c r="B59" s="504" t="s">
        <v>103</v>
      </c>
      <c r="C59" s="505" t="s">
        <v>715</v>
      </c>
      <c r="D59" s="505" t="s">
        <v>715</v>
      </c>
      <c r="E59" s="516">
        <f>SUM(F59:G59)</f>
        <v>32794</v>
      </c>
      <c r="F59" s="517">
        <v>15998</v>
      </c>
      <c r="G59" s="518">
        <v>16796</v>
      </c>
      <c r="H59" s="516">
        <v>10002</v>
      </c>
      <c r="I59" s="514">
        <v>314</v>
      </c>
      <c r="J59" s="515"/>
    </row>
    <row r="60" spans="2:10" s="64" customFormat="1" ht="14.1" hidden="1" customHeight="1" x14ac:dyDescent="0.15">
      <c r="B60" s="504" t="s">
        <v>105</v>
      </c>
      <c r="C60" s="505" t="s">
        <v>715</v>
      </c>
      <c r="D60" s="505" t="s">
        <v>715</v>
      </c>
      <c r="E60" s="516">
        <f>SUM(F60:G60)</f>
        <v>24466</v>
      </c>
      <c r="F60" s="517">
        <v>12045</v>
      </c>
      <c r="G60" s="518">
        <v>12421</v>
      </c>
      <c r="H60" s="516">
        <v>7439</v>
      </c>
      <c r="I60" s="514">
        <v>333</v>
      </c>
      <c r="J60" s="515"/>
    </row>
    <row r="61" spans="2:10" s="64" customFormat="1" ht="14.1" hidden="1" customHeight="1" x14ac:dyDescent="0.15">
      <c r="B61" s="509" t="s">
        <v>107</v>
      </c>
      <c r="C61" s="510" t="s">
        <v>715</v>
      </c>
      <c r="D61" s="510" t="s">
        <v>715</v>
      </c>
      <c r="E61" s="519">
        <f>SUM(F61:G61)</f>
        <v>13245</v>
      </c>
      <c r="F61" s="520">
        <v>6372</v>
      </c>
      <c r="G61" s="521">
        <v>6873</v>
      </c>
      <c r="H61" s="519">
        <v>3550</v>
      </c>
      <c r="I61" s="522">
        <v>128</v>
      </c>
      <c r="J61" s="515"/>
    </row>
    <row r="62" spans="2:10" s="64" customFormat="1" ht="14.25" hidden="1" customHeight="1" x14ac:dyDescent="0.15">
      <c r="B62" s="498" t="s">
        <v>726</v>
      </c>
      <c r="C62" s="499">
        <v>38956</v>
      </c>
      <c r="D62" s="499">
        <v>99904</v>
      </c>
      <c r="E62" s="501">
        <f>SUM(E63:E66)</f>
        <v>93590</v>
      </c>
      <c r="F62" s="501">
        <f>SUM(F63:F66)</f>
        <v>45523</v>
      </c>
      <c r="G62" s="502">
        <f>SUM(G63:G66)</f>
        <v>48067</v>
      </c>
      <c r="H62" s="500">
        <f>SUM(H63:H66)</f>
        <v>28532</v>
      </c>
      <c r="I62" s="500"/>
    </row>
    <row r="63" spans="2:10" s="64" customFormat="1" ht="14.1" hidden="1" customHeight="1" x14ac:dyDescent="0.15">
      <c r="B63" s="504" t="s">
        <v>36</v>
      </c>
      <c r="C63" s="505" t="s">
        <v>715</v>
      </c>
      <c r="D63" s="505" t="s">
        <v>715</v>
      </c>
      <c r="E63" s="516">
        <f>SUM(F63:G63)</f>
        <v>22971</v>
      </c>
      <c r="F63" s="517">
        <v>11064</v>
      </c>
      <c r="G63" s="518">
        <v>11907</v>
      </c>
      <c r="H63" s="516">
        <v>7358</v>
      </c>
      <c r="I63" s="514">
        <v>87</v>
      </c>
      <c r="J63" s="515"/>
    </row>
    <row r="64" spans="2:10" s="64" customFormat="1" ht="14.1" hidden="1" customHeight="1" x14ac:dyDescent="0.15">
      <c r="B64" s="504" t="s">
        <v>103</v>
      </c>
      <c r="C64" s="505" t="s">
        <v>715</v>
      </c>
      <c r="D64" s="505" t="s">
        <v>715</v>
      </c>
      <c r="E64" s="516">
        <f>SUM(F64:G64)</f>
        <v>32731</v>
      </c>
      <c r="F64" s="517">
        <v>15970</v>
      </c>
      <c r="G64" s="518">
        <v>16761</v>
      </c>
      <c r="H64" s="516">
        <v>10066</v>
      </c>
      <c r="I64" s="514">
        <v>314</v>
      </c>
      <c r="J64" s="515"/>
    </row>
    <row r="65" spans="2:10" s="64" customFormat="1" ht="14.1" hidden="1" customHeight="1" x14ac:dyDescent="0.15">
      <c r="B65" s="504" t="s">
        <v>105</v>
      </c>
      <c r="C65" s="505" t="s">
        <v>715</v>
      </c>
      <c r="D65" s="505" t="s">
        <v>715</v>
      </c>
      <c r="E65" s="516">
        <f>SUM(F65:G65)</f>
        <v>24639</v>
      </c>
      <c r="F65" s="517">
        <v>12120</v>
      </c>
      <c r="G65" s="518">
        <v>12519</v>
      </c>
      <c r="H65" s="516">
        <v>7526</v>
      </c>
      <c r="I65" s="514">
        <v>333</v>
      </c>
      <c r="J65" s="515"/>
    </row>
    <row r="66" spans="2:10" s="64" customFormat="1" ht="14.1" hidden="1" customHeight="1" x14ac:dyDescent="0.15">
      <c r="B66" s="509" t="s">
        <v>107</v>
      </c>
      <c r="C66" s="510" t="s">
        <v>715</v>
      </c>
      <c r="D66" s="510" t="s">
        <v>715</v>
      </c>
      <c r="E66" s="519">
        <f>SUM(F66:G66)</f>
        <v>13249</v>
      </c>
      <c r="F66" s="520">
        <v>6369</v>
      </c>
      <c r="G66" s="521">
        <v>6880</v>
      </c>
      <c r="H66" s="519">
        <v>3582</v>
      </c>
      <c r="I66" s="522">
        <v>128</v>
      </c>
      <c r="J66" s="515"/>
    </row>
    <row r="67" spans="2:10" s="64" customFormat="1" ht="13.5" hidden="1" customHeight="1" x14ac:dyDescent="0.15">
      <c r="B67" s="498" t="s">
        <v>727</v>
      </c>
      <c r="C67" s="499">
        <v>39070</v>
      </c>
      <c r="D67" s="499">
        <v>99867</v>
      </c>
      <c r="E67" s="501">
        <f>SUM(E68:E71)</f>
        <v>93452</v>
      </c>
      <c r="F67" s="501">
        <f>SUM(F68:F71)</f>
        <v>45425</v>
      </c>
      <c r="G67" s="502">
        <f>SUM(G68:G71)</f>
        <v>48027</v>
      </c>
      <c r="H67" s="500">
        <f>SUM(H68:H71)</f>
        <v>28746</v>
      </c>
      <c r="I67" s="500"/>
    </row>
    <row r="68" spans="2:10" s="64" customFormat="1" ht="13.5" hidden="1" customHeight="1" x14ac:dyDescent="0.15">
      <c r="B68" s="504" t="s">
        <v>36</v>
      </c>
      <c r="C68" s="505" t="s">
        <v>715</v>
      </c>
      <c r="D68" s="505" t="s">
        <v>715</v>
      </c>
      <c r="E68" s="516">
        <f>SUM(F68:G68)</f>
        <v>22828</v>
      </c>
      <c r="F68" s="517">
        <v>10988</v>
      </c>
      <c r="G68" s="518">
        <v>11840</v>
      </c>
      <c r="H68" s="516">
        <v>7399</v>
      </c>
      <c r="I68" s="514">
        <v>87</v>
      </c>
      <c r="J68" s="515"/>
    </row>
    <row r="69" spans="2:10" s="64" customFormat="1" ht="13.5" hidden="1" customHeight="1" x14ac:dyDescent="0.15">
      <c r="B69" s="504" t="s">
        <v>103</v>
      </c>
      <c r="C69" s="505" t="s">
        <v>715</v>
      </c>
      <c r="D69" s="505" t="s">
        <v>715</v>
      </c>
      <c r="E69" s="516">
        <f>SUM(F69:G69)</f>
        <v>32710</v>
      </c>
      <c r="F69" s="517">
        <v>15962</v>
      </c>
      <c r="G69" s="518">
        <v>16748</v>
      </c>
      <c r="H69" s="516">
        <v>10139</v>
      </c>
      <c r="I69" s="514">
        <v>314</v>
      </c>
      <c r="J69" s="515"/>
    </row>
    <row r="70" spans="2:10" s="64" customFormat="1" ht="13.5" hidden="1" customHeight="1" x14ac:dyDescent="0.15">
      <c r="B70" s="504" t="s">
        <v>105</v>
      </c>
      <c r="C70" s="505" t="s">
        <v>715</v>
      </c>
      <c r="D70" s="505" t="s">
        <v>715</v>
      </c>
      <c r="E70" s="516">
        <f>SUM(F70:G70)</f>
        <v>24667</v>
      </c>
      <c r="F70" s="517">
        <v>12093</v>
      </c>
      <c r="G70" s="518">
        <v>12574</v>
      </c>
      <c r="H70" s="516">
        <v>7583</v>
      </c>
      <c r="I70" s="514">
        <v>333</v>
      </c>
      <c r="J70" s="515"/>
    </row>
    <row r="71" spans="2:10" s="64" customFormat="1" ht="13.5" hidden="1" customHeight="1" x14ac:dyDescent="0.15">
      <c r="B71" s="509" t="s">
        <v>107</v>
      </c>
      <c r="C71" s="510" t="s">
        <v>715</v>
      </c>
      <c r="D71" s="510" t="s">
        <v>715</v>
      </c>
      <c r="E71" s="519">
        <f>SUM(F71:G71)</f>
        <v>13247</v>
      </c>
      <c r="F71" s="520">
        <v>6382</v>
      </c>
      <c r="G71" s="521">
        <v>6865</v>
      </c>
      <c r="H71" s="519">
        <v>3625</v>
      </c>
      <c r="I71" s="522">
        <v>128</v>
      </c>
      <c r="J71" s="515"/>
    </row>
    <row r="72" spans="2:10" s="64" customFormat="1" ht="13.5" hidden="1" customHeight="1" x14ac:dyDescent="0.15">
      <c r="B72" s="498" t="s">
        <v>728</v>
      </c>
      <c r="C72" s="499">
        <v>38983</v>
      </c>
      <c r="D72" s="499">
        <v>99546</v>
      </c>
      <c r="E72" s="501">
        <f>SUM(E73:E76)</f>
        <v>93167</v>
      </c>
      <c r="F72" s="501">
        <f>SUM(F73:F76)</f>
        <v>45231</v>
      </c>
      <c r="G72" s="502">
        <f>SUM(G73:G76)</f>
        <v>47936</v>
      </c>
      <c r="H72" s="500">
        <f>SUM(H73:H76)</f>
        <v>28908</v>
      </c>
      <c r="I72" s="500"/>
    </row>
    <row r="73" spans="2:10" s="64" customFormat="1" ht="13.5" hidden="1" customHeight="1" x14ac:dyDescent="0.15">
      <c r="B73" s="504" t="s">
        <v>36</v>
      </c>
      <c r="C73" s="505" t="s">
        <v>715</v>
      </c>
      <c r="D73" s="505" t="s">
        <v>715</v>
      </c>
      <c r="E73" s="516">
        <f>SUM(F73:G73)</f>
        <v>22633</v>
      </c>
      <c r="F73" s="517">
        <v>10869</v>
      </c>
      <c r="G73" s="518">
        <v>11764</v>
      </c>
      <c r="H73" s="516">
        <v>7387</v>
      </c>
      <c r="I73" s="514">
        <v>87</v>
      </c>
      <c r="J73" s="515"/>
    </row>
    <row r="74" spans="2:10" s="64" customFormat="1" ht="13.5" hidden="1" customHeight="1" x14ac:dyDescent="0.15">
      <c r="B74" s="504" t="s">
        <v>103</v>
      </c>
      <c r="C74" s="505" t="s">
        <v>715</v>
      </c>
      <c r="D74" s="505" t="s">
        <v>715</v>
      </c>
      <c r="E74" s="516">
        <f>SUM(F74:G74)</f>
        <v>32599</v>
      </c>
      <c r="F74" s="517">
        <v>15885</v>
      </c>
      <c r="G74" s="518">
        <v>16714</v>
      </c>
      <c r="H74" s="516">
        <v>10171</v>
      </c>
      <c r="I74" s="514">
        <v>314</v>
      </c>
      <c r="J74" s="515"/>
    </row>
    <row r="75" spans="2:10" s="64" customFormat="1" ht="13.5" hidden="1" customHeight="1" x14ac:dyDescent="0.15">
      <c r="B75" s="504" t="s">
        <v>105</v>
      </c>
      <c r="C75" s="505" t="s">
        <v>715</v>
      </c>
      <c r="D75" s="505" t="s">
        <v>715</v>
      </c>
      <c r="E75" s="516">
        <f>SUM(F75:G75)</f>
        <v>24667</v>
      </c>
      <c r="F75" s="517">
        <v>12091</v>
      </c>
      <c r="G75" s="518">
        <v>12576</v>
      </c>
      <c r="H75" s="516">
        <v>7670</v>
      </c>
      <c r="I75" s="514">
        <v>333</v>
      </c>
      <c r="J75" s="515"/>
    </row>
    <row r="76" spans="2:10" s="64" customFormat="1" ht="13.5" hidden="1" customHeight="1" x14ac:dyDescent="0.15">
      <c r="B76" s="509" t="s">
        <v>107</v>
      </c>
      <c r="C76" s="510" t="s">
        <v>715</v>
      </c>
      <c r="D76" s="510" t="s">
        <v>715</v>
      </c>
      <c r="E76" s="519">
        <f>SUM(F76:G76)</f>
        <v>13268</v>
      </c>
      <c r="F76" s="520">
        <v>6386</v>
      </c>
      <c r="G76" s="521">
        <v>6882</v>
      </c>
      <c r="H76" s="519">
        <v>3680</v>
      </c>
      <c r="I76" s="522">
        <v>128</v>
      </c>
      <c r="J76" s="515"/>
    </row>
    <row r="77" spans="2:10" s="64" customFormat="1" ht="13.5" hidden="1" customHeight="1" x14ac:dyDescent="0.15">
      <c r="B77" s="498" t="s">
        <v>729</v>
      </c>
      <c r="C77" s="499">
        <v>38912</v>
      </c>
      <c r="D77" s="499">
        <v>99249</v>
      </c>
      <c r="E77" s="501">
        <f>SUM(E78:E81)</f>
        <v>93080</v>
      </c>
      <c r="F77" s="501">
        <f>SUM(F78:F81)</f>
        <v>45188</v>
      </c>
      <c r="G77" s="502">
        <f>SUM(G78:G81)</f>
        <v>47892</v>
      </c>
      <c r="H77" s="500">
        <f>SUM(H78:H81)</f>
        <v>29178</v>
      </c>
      <c r="I77" s="500"/>
    </row>
    <row r="78" spans="2:10" s="64" customFormat="1" ht="13.5" hidden="1" customHeight="1" x14ac:dyDescent="0.15">
      <c r="B78" s="504" t="s">
        <v>36</v>
      </c>
      <c r="C78" s="505" t="s">
        <v>715</v>
      </c>
      <c r="D78" s="505" t="s">
        <v>715</v>
      </c>
      <c r="E78" s="516">
        <f>SUM(F78:G78)</f>
        <v>22480</v>
      </c>
      <c r="F78" s="517">
        <v>10787</v>
      </c>
      <c r="G78" s="518">
        <v>11693</v>
      </c>
      <c r="H78" s="516">
        <v>7429</v>
      </c>
      <c r="I78" s="514">
        <v>87</v>
      </c>
      <c r="J78" s="515"/>
    </row>
    <row r="79" spans="2:10" s="64" customFormat="1" ht="13.5" hidden="1" customHeight="1" x14ac:dyDescent="0.15">
      <c r="B79" s="504" t="s">
        <v>103</v>
      </c>
      <c r="C79" s="505" t="s">
        <v>715</v>
      </c>
      <c r="D79" s="505" t="s">
        <v>715</v>
      </c>
      <c r="E79" s="516">
        <f>SUM(F79:G79)</f>
        <v>32575</v>
      </c>
      <c r="F79" s="517">
        <v>15883</v>
      </c>
      <c r="G79" s="518">
        <v>16692</v>
      </c>
      <c r="H79" s="516">
        <v>10230</v>
      </c>
      <c r="I79" s="514">
        <v>314</v>
      </c>
      <c r="J79" s="515"/>
    </row>
    <row r="80" spans="2:10" s="64" customFormat="1" ht="13.5" hidden="1" customHeight="1" x14ac:dyDescent="0.15">
      <c r="B80" s="504" t="s">
        <v>105</v>
      </c>
      <c r="C80" s="505" t="s">
        <v>715</v>
      </c>
      <c r="D80" s="505" t="s">
        <v>715</v>
      </c>
      <c r="E80" s="516">
        <f>SUM(F80:G80)</f>
        <v>24819</v>
      </c>
      <c r="F80" s="517">
        <v>12168</v>
      </c>
      <c r="G80" s="518">
        <v>12651</v>
      </c>
      <c r="H80" s="516">
        <v>7808</v>
      </c>
      <c r="I80" s="514">
        <v>333</v>
      </c>
      <c r="J80" s="515"/>
    </row>
    <row r="81" spans="2:10" s="64" customFormat="1" ht="13.5" hidden="1" customHeight="1" x14ac:dyDescent="0.15">
      <c r="B81" s="509" t="s">
        <v>107</v>
      </c>
      <c r="C81" s="510" t="s">
        <v>715</v>
      </c>
      <c r="D81" s="510" t="s">
        <v>715</v>
      </c>
      <c r="E81" s="519">
        <f>SUM(F81:G81)</f>
        <v>13206</v>
      </c>
      <c r="F81" s="520">
        <v>6350</v>
      </c>
      <c r="G81" s="521">
        <v>6856</v>
      </c>
      <c r="H81" s="519">
        <v>3711</v>
      </c>
      <c r="I81" s="522">
        <v>128</v>
      </c>
      <c r="J81" s="515"/>
    </row>
    <row r="82" spans="2:10" s="64" customFormat="1" ht="13.5" hidden="1" customHeight="1" x14ac:dyDescent="0.15">
      <c r="B82" s="498" t="s">
        <v>730</v>
      </c>
      <c r="C82" s="499">
        <v>38977</v>
      </c>
      <c r="D82" s="499">
        <v>99090</v>
      </c>
      <c r="E82" s="501">
        <v>94010</v>
      </c>
      <c r="F82" s="501">
        <v>45500</v>
      </c>
      <c r="G82" s="502">
        <v>48510</v>
      </c>
      <c r="H82" s="500">
        <v>30225</v>
      </c>
      <c r="I82" s="500"/>
    </row>
    <row r="83" spans="2:10" s="64" customFormat="1" ht="13.5" hidden="1" customHeight="1" x14ac:dyDescent="0.15">
      <c r="B83" s="504" t="s">
        <v>36</v>
      </c>
      <c r="C83" s="505" t="s">
        <v>715</v>
      </c>
      <c r="D83" s="505" t="s">
        <v>715</v>
      </c>
      <c r="E83" s="516">
        <v>22454</v>
      </c>
      <c r="F83" s="517">
        <v>10778</v>
      </c>
      <c r="G83" s="518">
        <v>11676</v>
      </c>
      <c r="H83" s="516">
        <v>7569</v>
      </c>
      <c r="I83" s="514">
        <v>87</v>
      </c>
      <c r="J83" s="515"/>
    </row>
    <row r="84" spans="2:10" s="64" customFormat="1" ht="13.5" hidden="1" customHeight="1" x14ac:dyDescent="0.15">
      <c r="B84" s="504" t="s">
        <v>103</v>
      </c>
      <c r="C84" s="505" t="s">
        <v>715</v>
      </c>
      <c r="D84" s="505" t="s">
        <v>715</v>
      </c>
      <c r="E84" s="516">
        <v>33073</v>
      </c>
      <c r="F84" s="517">
        <v>16085</v>
      </c>
      <c r="G84" s="518">
        <v>16988</v>
      </c>
      <c r="H84" s="516">
        <v>10672</v>
      </c>
      <c r="I84" s="514">
        <v>314</v>
      </c>
      <c r="J84" s="515"/>
    </row>
    <row r="85" spans="2:10" s="64" customFormat="1" ht="13.5" hidden="1" customHeight="1" x14ac:dyDescent="0.15">
      <c r="B85" s="504" t="s">
        <v>105</v>
      </c>
      <c r="C85" s="505" t="s">
        <v>715</v>
      </c>
      <c r="D85" s="505" t="s">
        <v>715</v>
      </c>
      <c r="E85" s="516">
        <v>25152</v>
      </c>
      <c r="F85" s="517">
        <v>12237</v>
      </c>
      <c r="G85" s="518">
        <v>12915</v>
      </c>
      <c r="H85" s="516">
        <v>8151</v>
      </c>
      <c r="I85" s="514">
        <v>333</v>
      </c>
      <c r="J85" s="515"/>
    </row>
    <row r="86" spans="2:10" s="64" customFormat="1" ht="13.5" hidden="1" customHeight="1" x14ac:dyDescent="0.15">
      <c r="B86" s="509" t="s">
        <v>107</v>
      </c>
      <c r="C86" s="510" t="s">
        <v>715</v>
      </c>
      <c r="D86" s="510" t="s">
        <v>715</v>
      </c>
      <c r="E86" s="519">
        <v>13331</v>
      </c>
      <c r="F86" s="520">
        <v>6400</v>
      </c>
      <c r="G86" s="521">
        <v>6931</v>
      </c>
      <c r="H86" s="519">
        <v>3833</v>
      </c>
      <c r="I86" s="522">
        <v>128</v>
      </c>
      <c r="J86" s="515"/>
    </row>
    <row r="87" spans="2:10" s="64" customFormat="1" ht="13.5" customHeight="1" x14ac:dyDescent="0.15">
      <c r="B87" s="498" t="s">
        <v>731</v>
      </c>
      <c r="C87" s="499">
        <v>39017</v>
      </c>
      <c r="D87" s="499">
        <v>98966</v>
      </c>
      <c r="E87" s="501">
        <f>SUM(E88:E91)</f>
        <v>93818</v>
      </c>
      <c r="F87" s="501">
        <f>SUM(F88:F91)</f>
        <v>45460</v>
      </c>
      <c r="G87" s="524">
        <f>SUM(G88:G91)</f>
        <v>48358</v>
      </c>
      <c r="H87" s="500">
        <f>SUM(H88:H91)</f>
        <v>30476</v>
      </c>
      <c r="I87" s="500"/>
    </row>
    <row r="88" spans="2:10" s="64" customFormat="1" ht="13.5" customHeight="1" x14ac:dyDescent="0.15">
      <c r="B88" s="504" t="s">
        <v>36</v>
      </c>
      <c r="C88" s="505" t="s">
        <v>715</v>
      </c>
      <c r="D88" s="505" t="s">
        <v>715</v>
      </c>
      <c r="E88" s="516">
        <f>SUM(F88:G88)</f>
        <v>22280</v>
      </c>
      <c r="F88" s="517">
        <v>10714</v>
      </c>
      <c r="G88" s="525">
        <v>11566</v>
      </c>
      <c r="H88" s="516">
        <v>7598</v>
      </c>
      <c r="I88" s="514">
        <v>87</v>
      </c>
      <c r="J88" s="515"/>
    </row>
    <row r="89" spans="2:10" s="64" customFormat="1" ht="13.5" customHeight="1" x14ac:dyDescent="0.15">
      <c r="B89" s="504" t="s">
        <v>103</v>
      </c>
      <c r="C89" s="505" t="s">
        <v>715</v>
      </c>
      <c r="D89" s="505" t="s">
        <v>715</v>
      </c>
      <c r="E89" s="516">
        <f>SUM(F89:G89)</f>
        <v>33032</v>
      </c>
      <c r="F89" s="517">
        <v>16100</v>
      </c>
      <c r="G89" s="525">
        <v>16932</v>
      </c>
      <c r="H89" s="516">
        <v>10774</v>
      </c>
      <c r="I89" s="514">
        <v>314</v>
      </c>
      <c r="J89" s="515"/>
    </row>
    <row r="90" spans="2:10" s="64" customFormat="1" ht="13.5" customHeight="1" x14ac:dyDescent="0.15">
      <c r="B90" s="504" t="s">
        <v>105</v>
      </c>
      <c r="C90" s="505" t="s">
        <v>715</v>
      </c>
      <c r="D90" s="505" t="s">
        <v>715</v>
      </c>
      <c r="E90" s="516">
        <f>SUM(F90:G90)</f>
        <v>25151</v>
      </c>
      <c r="F90" s="517">
        <v>12244</v>
      </c>
      <c r="G90" s="525">
        <v>12907</v>
      </c>
      <c r="H90" s="516">
        <v>8236</v>
      </c>
      <c r="I90" s="514">
        <v>333</v>
      </c>
      <c r="J90" s="515"/>
    </row>
    <row r="91" spans="2:10" s="64" customFormat="1" ht="13.5" customHeight="1" x14ac:dyDescent="0.15">
      <c r="B91" s="509" t="s">
        <v>107</v>
      </c>
      <c r="C91" s="510" t="s">
        <v>715</v>
      </c>
      <c r="D91" s="510" t="s">
        <v>715</v>
      </c>
      <c r="E91" s="516">
        <f>SUM(F91:G91)</f>
        <v>13355</v>
      </c>
      <c r="F91" s="520">
        <v>6402</v>
      </c>
      <c r="G91" s="526">
        <v>6953</v>
      </c>
      <c r="H91" s="519">
        <v>3868</v>
      </c>
      <c r="I91" s="522">
        <v>128</v>
      </c>
      <c r="J91" s="515"/>
    </row>
    <row r="92" spans="2:10" s="64" customFormat="1" ht="13.5" customHeight="1" x14ac:dyDescent="0.15">
      <c r="B92" s="498" t="s">
        <v>35</v>
      </c>
      <c r="C92" s="499">
        <v>38974</v>
      </c>
      <c r="D92" s="499">
        <v>98594</v>
      </c>
      <c r="E92" s="501">
        <f>SUM(E93:E96)</f>
        <v>93099</v>
      </c>
      <c r="F92" s="501">
        <f>SUM(F93:F96)</f>
        <v>45123</v>
      </c>
      <c r="G92" s="524">
        <f>SUM(G93:G96)</f>
        <v>47976</v>
      </c>
      <c r="H92" s="500">
        <f>SUM(H93:H96)</f>
        <v>30585</v>
      </c>
      <c r="I92" s="514"/>
      <c r="J92" s="515"/>
    </row>
    <row r="93" spans="2:10" s="64" customFormat="1" ht="13.5" customHeight="1" x14ac:dyDescent="0.15">
      <c r="B93" s="504" t="s">
        <v>732</v>
      </c>
      <c r="C93" s="505" t="s">
        <v>715</v>
      </c>
      <c r="D93" s="505" t="s">
        <v>715</v>
      </c>
      <c r="E93" s="516">
        <f>SUM(F93:G93)</f>
        <v>21928</v>
      </c>
      <c r="F93" s="517">
        <v>10540</v>
      </c>
      <c r="G93" s="518">
        <v>11388</v>
      </c>
      <c r="H93" s="516">
        <v>7567</v>
      </c>
      <c r="I93" s="514"/>
      <c r="J93" s="515"/>
    </row>
    <row r="94" spans="2:10" s="64" customFormat="1" ht="13.5" customHeight="1" x14ac:dyDescent="0.15">
      <c r="B94" s="504" t="s">
        <v>103</v>
      </c>
      <c r="C94" s="505" t="s">
        <v>715</v>
      </c>
      <c r="D94" s="505" t="s">
        <v>715</v>
      </c>
      <c r="E94" s="516">
        <f>SUM(F94:G94)</f>
        <v>32733</v>
      </c>
      <c r="F94" s="517">
        <v>15945</v>
      </c>
      <c r="G94" s="518">
        <v>16788</v>
      </c>
      <c r="H94" s="516">
        <v>10793</v>
      </c>
      <c r="I94" s="514"/>
      <c r="J94" s="515"/>
    </row>
    <row r="95" spans="2:10" s="64" customFormat="1" ht="13.5" customHeight="1" x14ac:dyDescent="0.15">
      <c r="B95" s="504" t="s">
        <v>105</v>
      </c>
      <c r="C95" s="505" t="s">
        <v>715</v>
      </c>
      <c r="D95" s="505" t="s">
        <v>715</v>
      </c>
      <c r="E95" s="516">
        <f>SUM(F95:G95)</f>
        <v>25115</v>
      </c>
      <c r="F95" s="517">
        <v>12229</v>
      </c>
      <c r="G95" s="518">
        <v>12886</v>
      </c>
      <c r="H95" s="516">
        <v>8332</v>
      </c>
      <c r="I95" s="514"/>
      <c r="J95" s="515"/>
    </row>
    <row r="96" spans="2:10" s="64" customFormat="1" ht="13.5" customHeight="1" x14ac:dyDescent="0.15">
      <c r="B96" s="509" t="s">
        <v>107</v>
      </c>
      <c r="C96" s="510" t="s">
        <v>715</v>
      </c>
      <c r="D96" s="510" t="s">
        <v>715</v>
      </c>
      <c r="E96" s="519">
        <f>SUM(F96:G96)</f>
        <v>13323</v>
      </c>
      <c r="F96" s="520">
        <v>6409</v>
      </c>
      <c r="G96" s="521">
        <v>6914</v>
      </c>
      <c r="H96" s="519">
        <v>3893</v>
      </c>
      <c r="I96" s="514"/>
      <c r="J96" s="515"/>
    </row>
    <row r="97" spans="2:12" s="64" customFormat="1" ht="13.5" customHeight="1" x14ac:dyDescent="0.15">
      <c r="B97" s="498" t="s">
        <v>677</v>
      </c>
      <c r="C97" s="499">
        <v>38978</v>
      </c>
      <c r="D97" s="499">
        <v>98362</v>
      </c>
      <c r="E97" s="501">
        <f>SUM(E98:E101)</f>
        <v>92761</v>
      </c>
      <c r="F97" s="501">
        <f>SUM(F98:F101)</f>
        <v>44985</v>
      </c>
      <c r="G97" s="524">
        <f>SUM(G98:G101)</f>
        <v>47776</v>
      </c>
      <c r="H97" s="500">
        <f>SUM(H98:H101)</f>
        <v>30844</v>
      </c>
      <c r="I97" s="514"/>
      <c r="J97" s="515"/>
    </row>
    <row r="98" spans="2:12" s="64" customFormat="1" ht="13.5" customHeight="1" x14ac:dyDescent="0.15">
      <c r="B98" s="504" t="s">
        <v>732</v>
      </c>
      <c r="C98" s="505" t="s">
        <v>715</v>
      </c>
      <c r="D98" s="505" t="s">
        <v>715</v>
      </c>
      <c r="E98" s="516">
        <f>SUM(F98:G98)</f>
        <v>21815</v>
      </c>
      <c r="F98" s="517">
        <v>10510</v>
      </c>
      <c r="G98" s="518">
        <v>11305</v>
      </c>
      <c r="H98" s="516">
        <v>7590</v>
      </c>
      <c r="I98" s="514"/>
      <c r="J98" s="515"/>
    </row>
    <row r="99" spans="2:12" s="64" customFormat="1" ht="13.5" customHeight="1" x14ac:dyDescent="0.15">
      <c r="B99" s="504" t="s">
        <v>103</v>
      </c>
      <c r="C99" s="505" t="s">
        <v>715</v>
      </c>
      <c r="D99" s="505" t="s">
        <v>715</v>
      </c>
      <c r="E99" s="516">
        <f>SUM(F99:G99)</f>
        <v>32437</v>
      </c>
      <c r="F99" s="517">
        <v>15826</v>
      </c>
      <c r="G99" s="518">
        <v>16611</v>
      </c>
      <c r="H99" s="516">
        <v>10824</v>
      </c>
      <c r="I99" s="514"/>
      <c r="J99" s="515"/>
    </row>
    <row r="100" spans="2:12" s="64" customFormat="1" ht="13.5" customHeight="1" x14ac:dyDescent="0.15">
      <c r="B100" s="504" t="s">
        <v>105</v>
      </c>
      <c r="C100" s="505" t="s">
        <v>715</v>
      </c>
      <c r="D100" s="505" t="s">
        <v>715</v>
      </c>
      <c r="E100" s="516">
        <f>SUM(F100:G100)</f>
        <v>25190</v>
      </c>
      <c r="F100" s="517">
        <v>12258</v>
      </c>
      <c r="G100" s="518">
        <v>12932</v>
      </c>
      <c r="H100" s="516">
        <v>8486</v>
      </c>
      <c r="I100" s="514"/>
      <c r="J100" s="515"/>
    </row>
    <row r="101" spans="2:12" s="64" customFormat="1" ht="13.5" customHeight="1" x14ac:dyDescent="0.15">
      <c r="B101" s="509" t="s">
        <v>107</v>
      </c>
      <c r="C101" s="510" t="s">
        <v>715</v>
      </c>
      <c r="D101" s="510" t="s">
        <v>715</v>
      </c>
      <c r="E101" s="519">
        <f>SUM(F101:G101)</f>
        <v>13319</v>
      </c>
      <c r="F101" s="520">
        <v>6391</v>
      </c>
      <c r="G101" s="521">
        <v>6928</v>
      </c>
      <c r="H101" s="519">
        <v>3944</v>
      </c>
      <c r="I101" s="514"/>
      <c r="J101" s="515"/>
    </row>
    <row r="102" spans="2:12" s="64" customFormat="1" ht="13.5" customHeight="1" x14ac:dyDescent="0.15">
      <c r="B102" s="498" t="s">
        <v>679</v>
      </c>
      <c r="C102" s="499">
        <v>38881</v>
      </c>
      <c r="D102" s="499">
        <v>98038</v>
      </c>
      <c r="E102" s="501">
        <v>92478</v>
      </c>
      <c r="F102" s="501">
        <v>44877</v>
      </c>
      <c r="G102" s="524">
        <v>47601</v>
      </c>
      <c r="H102" s="500">
        <v>31104</v>
      </c>
      <c r="I102" s="514"/>
      <c r="J102" s="515"/>
    </row>
    <row r="103" spans="2:12" s="64" customFormat="1" ht="13.5" customHeight="1" x14ac:dyDescent="0.15">
      <c r="B103" s="504" t="s">
        <v>732</v>
      </c>
      <c r="C103" s="505" t="s">
        <v>715</v>
      </c>
      <c r="D103" s="505" t="s">
        <v>715</v>
      </c>
      <c r="E103" s="516">
        <v>21652</v>
      </c>
      <c r="F103" s="517">
        <v>10440</v>
      </c>
      <c r="G103" s="518">
        <v>11212</v>
      </c>
      <c r="H103" s="516">
        <v>7603</v>
      </c>
      <c r="I103" s="514"/>
      <c r="J103" s="515"/>
    </row>
    <row r="104" spans="2:12" s="64" customFormat="1" ht="13.5" customHeight="1" x14ac:dyDescent="0.15">
      <c r="B104" s="504" t="s">
        <v>103</v>
      </c>
      <c r="C104" s="505" t="s">
        <v>715</v>
      </c>
      <c r="D104" s="505" t="s">
        <v>715</v>
      </c>
      <c r="E104" s="516">
        <v>32286</v>
      </c>
      <c r="F104" s="517">
        <v>15762</v>
      </c>
      <c r="G104" s="518">
        <v>16524</v>
      </c>
      <c r="H104" s="516">
        <v>10875</v>
      </c>
      <c r="I104" s="514"/>
      <c r="J104" s="515"/>
    </row>
    <row r="105" spans="2:12" s="64" customFormat="1" ht="13.5" customHeight="1" x14ac:dyDescent="0.15">
      <c r="B105" s="504" t="s">
        <v>105</v>
      </c>
      <c r="C105" s="505" t="s">
        <v>715</v>
      </c>
      <c r="D105" s="505" t="s">
        <v>715</v>
      </c>
      <c r="E105" s="516">
        <v>25287</v>
      </c>
      <c r="F105" s="517">
        <v>12325</v>
      </c>
      <c r="G105" s="518">
        <v>12962</v>
      </c>
      <c r="H105" s="516">
        <v>8648</v>
      </c>
      <c r="I105" s="514"/>
      <c r="J105" s="515"/>
    </row>
    <row r="106" spans="2:12" s="64" customFormat="1" ht="13.5" customHeight="1" x14ac:dyDescent="0.15">
      <c r="B106" s="509" t="s">
        <v>107</v>
      </c>
      <c r="C106" s="510" t="s">
        <v>715</v>
      </c>
      <c r="D106" s="510" t="s">
        <v>715</v>
      </c>
      <c r="E106" s="519">
        <v>13253</v>
      </c>
      <c r="F106" s="520">
        <v>6350</v>
      </c>
      <c r="G106" s="521">
        <v>6903</v>
      </c>
      <c r="H106" s="519">
        <v>3978</v>
      </c>
      <c r="I106" s="514"/>
      <c r="J106" s="515"/>
    </row>
    <row r="107" spans="2:12" s="64" customFormat="1" ht="13.5" customHeight="1" x14ac:dyDescent="0.15">
      <c r="B107" s="498" t="s">
        <v>681</v>
      </c>
      <c r="C107" s="499">
        <v>38862</v>
      </c>
      <c r="D107" s="499">
        <v>97655</v>
      </c>
      <c r="E107" s="501">
        <v>92134</v>
      </c>
      <c r="F107" s="501">
        <v>44650</v>
      </c>
      <c r="G107" s="524">
        <v>47484</v>
      </c>
      <c r="H107" s="500">
        <v>31441</v>
      </c>
      <c r="I107" s="514"/>
      <c r="J107" s="515"/>
    </row>
    <row r="108" spans="2:12" s="64" customFormat="1" ht="13.5" customHeight="1" x14ac:dyDescent="0.15">
      <c r="B108" s="504" t="s">
        <v>732</v>
      </c>
      <c r="C108" s="505" t="s">
        <v>715</v>
      </c>
      <c r="D108" s="505" t="s">
        <v>715</v>
      </c>
      <c r="E108" s="516">
        <v>21500</v>
      </c>
      <c r="F108" s="517">
        <v>10358</v>
      </c>
      <c r="G108" s="518">
        <v>11142</v>
      </c>
      <c r="H108" s="516">
        <v>7668</v>
      </c>
      <c r="I108" s="514"/>
      <c r="J108" s="515"/>
      <c r="L108" s="527"/>
    </row>
    <row r="109" spans="2:12" s="64" customFormat="1" ht="13.5" customHeight="1" x14ac:dyDescent="0.15">
      <c r="B109" s="504" t="s">
        <v>103</v>
      </c>
      <c r="C109" s="505" t="s">
        <v>715</v>
      </c>
      <c r="D109" s="505" t="s">
        <v>715</v>
      </c>
      <c r="E109" s="516">
        <v>32067</v>
      </c>
      <c r="F109" s="517">
        <v>15635</v>
      </c>
      <c r="G109" s="518">
        <v>16432</v>
      </c>
      <c r="H109" s="516">
        <v>10946</v>
      </c>
      <c r="I109" s="514"/>
      <c r="J109" s="515"/>
      <c r="L109" s="527"/>
    </row>
    <row r="110" spans="2:12" s="64" customFormat="1" ht="13.5" customHeight="1" x14ac:dyDescent="0.15">
      <c r="B110" s="504" t="s">
        <v>105</v>
      </c>
      <c r="C110" s="505" t="s">
        <v>715</v>
      </c>
      <c r="D110" s="505" t="s">
        <v>715</v>
      </c>
      <c r="E110" s="516">
        <v>25416</v>
      </c>
      <c r="F110" s="517">
        <v>12394</v>
      </c>
      <c r="G110" s="518">
        <v>13022</v>
      </c>
      <c r="H110" s="516">
        <v>8817</v>
      </c>
      <c r="I110" s="514"/>
      <c r="J110" s="515"/>
      <c r="L110" s="527"/>
    </row>
    <row r="111" spans="2:12" s="64" customFormat="1" ht="13.5" customHeight="1" x14ac:dyDescent="0.15">
      <c r="B111" s="509" t="s">
        <v>107</v>
      </c>
      <c r="C111" s="510" t="s">
        <v>715</v>
      </c>
      <c r="D111" s="510" t="s">
        <v>715</v>
      </c>
      <c r="E111" s="519">
        <v>13151</v>
      </c>
      <c r="F111" s="520">
        <v>6263</v>
      </c>
      <c r="G111" s="521">
        <v>6888</v>
      </c>
      <c r="H111" s="519">
        <v>4010</v>
      </c>
      <c r="I111" s="514"/>
      <c r="J111" s="515"/>
      <c r="L111" s="527"/>
    </row>
    <row r="112" spans="2:12" s="64" customFormat="1" ht="13.5" customHeight="1" x14ac:dyDescent="0.15">
      <c r="B112" s="498" t="s">
        <v>683</v>
      </c>
      <c r="C112" s="499">
        <v>38747</v>
      </c>
      <c r="D112" s="499">
        <v>97305</v>
      </c>
      <c r="E112" s="501">
        <v>91638</v>
      </c>
      <c r="F112" s="501">
        <v>44438</v>
      </c>
      <c r="G112" s="524">
        <v>47200</v>
      </c>
      <c r="H112" s="500">
        <v>31777</v>
      </c>
      <c r="I112" s="514"/>
      <c r="J112" s="515"/>
    </row>
    <row r="113" spans="2:12" s="64" customFormat="1" ht="13.5" customHeight="1" x14ac:dyDescent="0.15">
      <c r="B113" s="504" t="s">
        <v>732</v>
      </c>
      <c r="C113" s="505" t="s">
        <v>715</v>
      </c>
      <c r="D113" s="505" t="s">
        <v>715</v>
      </c>
      <c r="E113" s="516">
        <v>21244</v>
      </c>
      <c r="F113" s="517">
        <v>10262</v>
      </c>
      <c r="G113" s="518">
        <v>10982</v>
      </c>
      <c r="H113" s="516">
        <v>7679</v>
      </c>
      <c r="I113" s="514"/>
      <c r="J113" s="515"/>
      <c r="L113" s="527"/>
    </row>
    <row r="114" spans="2:12" s="64" customFormat="1" ht="13.5" customHeight="1" x14ac:dyDescent="0.15">
      <c r="B114" s="504" t="s">
        <v>103</v>
      </c>
      <c r="C114" s="505" t="s">
        <v>715</v>
      </c>
      <c r="D114" s="505" t="s">
        <v>715</v>
      </c>
      <c r="E114" s="516">
        <v>31822</v>
      </c>
      <c r="F114" s="517">
        <v>15557</v>
      </c>
      <c r="G114" s="518">
        <v>16265</v>
      </c>
      <c r="H114" s="516">
        <v>11046</v>
      </c>
      <c r="I114" s="514"/>
      <c r="J114" s="515"/>
      <c r="L114" s="527"/>
    </row>
    <row r="115" spans="2:12" s="64" customFormat="1" ht="13.5" customHeight="1" x14ac:dyDescent="0.15">
      <c r="B115" s="504" t="s">
        <v>105</v>
      </c>
      <c r="C115" s="505" t="s">
        <v>715</v>
      </c>
      <c r="D115" s="505" t="s">
        <v>715</v>
      </c>
      <c r="E115" s="516">
        <v>25536</v>
      </c>
      <c r="F115" s="517">
        <v>12404</v>
      </c>
      <c r="G115" s="518">
        <v>13132</v>
      </c>
      <c r="H115" s="516">
        <v>9003</v>
      </c>
      <c r="I115" s="514"/>
      <c r="J115" s="515"/>
      <c r="L115" s="527"/>
    </row>
    <row r="116" spans="2:12" s="64" customFormat="1" ht="13.5" customHeight="1" x14ac:dyDescent="0.15">
      <c r="B116" s="509" t="s">
        <v>107</v>
      </c>
      <c r="C116" s="510" t="s">
        <v>715</v>
      </c>
      <c r="D116" s="510" t="s">
        <v>715</v>
      </c>
      <c r="E116" s="519">
        <v>13036</v>
      </c>
      <c r="F116" s="520">
        <v>6215</v>
      </c>
      <c r="G116" s="521">
        <v>6821</v>
      </c>
      <c r="H116" s="519">
        <v>4049</v>
      </c>
      <c r="I116" s="514"/>
      <c r="J116" s="515"/>
      <c r="L116" s="527"/>
    </row>
    <row r="117" spans="2:12" s="64" customFormat="1" ht="13.5" customHeight="1" x14ac:dyDescent="0.15">
      <c r="B117" s="498" t="s">
        <v>39</v>
      </c>
      <c r="C117" s="499">
        <v>38715</v>
      </c>
      <c r="D117" s="499">
        <v>96747</v>
      </c>
      <c r="E117" s="501">
        <f>SUM(E118:E121)</f>
        <v>91069</v>
      </c>
      <c r="F117" s="528">
        <f>SUM(F118:F121)</f>
        <v>44255</v>
      </c>
      <c r="G117" s="502">
        <f>SUM(G118:G121)</f>
        <v>46814</v>
      </c>
      <c r="H117" s="500">
        <f>SUM(H118:H121)</f>
        <v>32147</v>
      </c>
      <c r="I117" s="514"/>
      <c r="J117" s="515"/>
    </row>
    <row r="118" spans="2:12" s="64" customFormat="1" ht="13.5" customHeight="1" x14ac:dyDescent="0.15">
      <c r="B118" s="504" t="s">
        <v>732</v>
      </c>
      <c r="C118" s="505" t="s">
        <v>715</v>
      </c>
      <c r="D118" s="505" t="s">
        <v>715</v>
      </c>
      <c r="E118" s="516">
        <f>SUM(F118:G118)</f>
        <v>20939</v>
      </c>
      <c r="F118" s="517">
        <v>10134</v>
      </c>
      <c r="G118" s="518">
        <v>10805</v>
      </c>
      <c r="H118" s="516">
        <v>7688</v>
      </c>
      <c r="I118" s="514"/>
      <c r="J118" s="515"/>
      <c r="L118" s="527"/>
    </row>
    <row r="119" spans="2:12" s="64" customFormat="1" ht="13.5" customHeight="1" x14ac:dyDescent="0.15">
      <c r="B119" s="504" t="s">
        <v>103</v>
      </c>
      <c r="C119" s="505" t="s">
        <v>715</v>
      </c>
      <c r="D119" s="505" t="s">
        <v>715</v>
      </c>
      <c r="E119" s="516">
        <f>SUM(F119:G119)</f>
        <v>31563</v>
      </c>
      <c r="F119" s="517">
        <v>15457</v>
      </c>
      <c r="G119" s="518">
        <v>16106</v>
      </c>
      <c r="H119" s="516">
        <v>11156</v>
      </c>
      <c r="I119" s="514"/>
      <c r="J119" s="515"/>
      <c r="L119" s="527"/>
    </row>
    <row r="120" spans="2:12" s="64" customFormat="1" ht="13.5" customHeight="1" x14ac:dyDescent="0.15">
      <c r="B120" s="504" t="s">
        <v>105</v>
      </c>
      <c r="C120" s="505" t="s">
        <v>715</v>
      </c>
      <c r="D120" s="505" t="s">
        <v>715</v>
      </c>
      <c r="E120" s="516">
        <f>SUM(F120:G120)</f>
        <v>25610</v>
      </c>
      <c r="F120" s="517">
        <v>12476</v>
      </c>
      <c r="G120" s="518">
        <v>13134</v>
      </c>
      <c r="H120" s="516">
        <v>9189</v>
      </c>
      <c r="I120" s="514"/>
      <c r="J120" s="515"/>
      <c r="L120" s="527"/>
    </row>
    <row r="121" spans="2:12" s="64" customFormat="1" ht="13.5" customHeight="1" x14ac:dyDescent="0.15">
      <c r="B121" s="509" t="s">
        <v>107</v>
      </c>
      <c r="C121" s="510" t="s">
        <v>715</v>
      </c>
      <c r="D121" s="510" t="s">
        <v>715</v>
      </c>
      <c r="E121" s="519">
        <f>SUM(F121:G121)</f>
        <v>12957</v>
      </c>
      <c r="F121" s="520">
        <v>6188</v>
      </c>
      <c r="G121" s="521">
        <v>6769</v>
      </c>
      <c r="H121" s="519">
        <v>4114</v>
      </c>
      <c r="I121" s="514"/>
      <c r="J121" s="515"/>
      <c r="L121" s="527"/>
    </row>
    <row r="122" spans="2:12" s="64" customFormat="1" ht="13.5" customHeight="1" x14ac:dyDescent="0.15">
      <c r="B122" s="498" t="s">
        <v>686</v>
      </c>
      <c r="C122" s="499">
        <v>38607</v>
      </c>
      <c r="D122" s="499">
        <v>96238</v>
      </c>
      <c r="E122" s="501">
        <f>SUM(E123:E126)</f>
        <v>90491</v>
      </c>
      <c r="F122" s="528">
        <f>SUM(F123:F126)</f>
        <v>43963</v>
      </c>
      <c r="G122" s="502">
        <f>SUM(G123:G126)</f>
        <v>46528</v>
      </c>
      <c r="H122" s="500">
        <f>SUM(H123:H126)</f>
        <v>32475</v>
      </c>
      <c r="I122" s="514"/>
      <c r="J122" s="515"/>
      <c r="L122" s="527"/>
    </row>
    <row r="123" spans="2:12" s="64" customFormat="1" ht="13.5" customHeight="1" x14ac:dyDescent="0.15">
      <c r="B123" s="504" t="s">
        <v>732</v>
      </c>
      <c r="C123" s="505" t="s">
        <v>715</v>
      </c>
      <c r="D123" s="505" t="s">
        <v>715</v>
      </c>
      <c r="E123" s="516">
        <f>SUM(F123:G123)</f>
        <v>20729</v>
      </c>
      <c r="F123" s="517">
        <v>10039</v>
      </c>
      <c r="G123" s="518">
        <v>10690</v>
      </c>
      <c r="H123" s="516">
        <v>7779</v>
      </c>
      <c r="I123" s="514"/>
      <c r="J123" s="515"/>
      <c r="L123" s="527"/>
    </row>
    <row r="124" spans="2:12" s="64" customFormat="1" ht="13.5" customHeight="1" x14ac:dyDescent="0.15">
      <c r="B124" s="504" t="s">
        <v>103</v>
      </c>
      <c r="C124" s="505" t="s">
        <v>715</v>
      </c>
      <c r="D124" s="505" t="s">
        <v>715</v>
      </c>
      <c r="E124" s="516">
        <f>SUM(F124:G124)</f>
        <v>31240</v>
      </c>
      <c r="F124" s="517">
        <v>15288</v>
      </c>
      <c r="G124" s="518">
        <v>15952</v>
      </c>
      <c r="H124" s="516">
        <v>11212</v>
      </c>
      <c r="I124" s="514"/>
      <c r="J124" s="515"/>
      <c r="L124" s="527"/>
    </row>
    <row r="125" spans="2:12" s="64" customFormat="1" ht="13.5" customHeight="1" x14ac:dyDescent="0.15">
      <c r="B125" s="504" t="s">
        <v>105</v>
      </c>
      <c r="C125" s="505" t="s">
        <v>715</v>
      </c>
      <c r="D125" s="505" t="s">
        <v>715</v>
      </c>
      <c r="E125" s="516">
        <f>SUM(F125:G125)</f>
        <v>25650</v>
      </c>
      <c r="F125" s="517">
        <v>12479</v>
      </c>
      <c r="G125" s="518">
        <v>13171</v>
      </c>
      <c r="H125" s="516">
        <v>9327</v>
      </c>
      <c r="I125" s="514"/>
      <c r="J125" s="515"/>
      <c r="L125" s="527"/>
    </row>
    <row r="126" spans="2:12" s="64" customFormat="1" ht="13.5" customHeight="1" x14ac:dyDescent="0.15">
      <c r="B126" s="509" t="s">
        <v>107</v>
      </c>
      <c r="C126" s="510" t="s">
        <v>715</v>
      </c>
      <c r="D126" s="510" t="s">
        <v>715</v>
      </c>
      <c r="E126" s="519">
        <f>SUM(F126:G126)</f>
        <v>12872</v>
      </c>
      <c r="F126" s="520">
        <v>6157</v>
      </c>
      <c r="G126" s="521">
        <v>6715</v>
      </c>
      <c r="H126" s="519">
        <v>4157</v>
      </c>
      <c r="I126" s="514"/>
      <c r="J126" s="515"/>
      <c r="L126" s="527"/>
    </row>
    <row r="127" spans="2:12" s="64" customFormat="1" ht="13.5" customHeight="1" x14ac:dyDescent="0.15">
      <c r="B127" s="498" t="s">
        <v>688</v>
      </c>
      <c r="C127" s="499">
        <v>38450</v>
      </c>
      <c r="D127" s="499">
        <v>95650</v>
      </c>
      <c r="E127" s="501">
        <f>SUM(E128:E131)</f>
        <v>89565</v>
      </c>
      <c r="F127" s="528">
        <f>SUM(F128:F131)</f>
        <v>43522</v>
      </c>
      <c r="G127" s="502">
        <f>SUM(G128:G131)</f>
        <v>46043</v>
      </c>
      <c r="H127" s="500">
        <f>SUM(H128:H131)</f>
        <v>32509</v>
      </c>
      <c r="I127" s="514"/>
      <c r="J127" s="515"/>
      <c r="L127" s="527"/>
    </row>
    <row r="128" spans="2:12" s="64" customFormat="1" ht="13.5" customHeight="1" x14ac:dyDescent="0.15">
      <c r="B128" s="504" t="s">
        <v>732</v>
      </c>
      <c r="C128" s="505" t="s">
        <v>715</v>
      </c>
      <c r="D128" s="505" t="s">
        <v>715</v>
      </c>
      <c r="E128" s="516">
        <f>SUM(F128:G128)</f>
        <v>20417</v>
      </c>
      <c r="F128" s="517">
        <v>9864</v>
      </c>
      <c r="G128" s="518">
        <v>10553</v>
      </c>
      <c r="H128" s="516">
        <v>7768</v>
      </c>
      <c r="I128" s="514"/>
      <c r="J128" s="515"/>
      <c r="L128" s="527"/>
    </row>
    <row r="129" spans="2:12" s="64" customFormat="1" ht="13.5" customHeight="1" x14ac:dyDescent="0.15">
      <c r="B129" s="504" t="s">
        <v>103</v>
      </c>
      <c r="C129" s="505" t="s">
        <v>715</v>
      </c>
      <c r="D129" s="505" t="s">
        <v>715</v>
      </c>
      <c r="E129" s="516">
        <f>SUM(F129:G129)</f>
        <v>30948</v>
      </c>
      <c r="F129" s="517">
        <v>15151</v>
      </c>
      <c r="G129" s="518">
        <v>15797</v>
      </c>
      <c r="H129" s="516">
        <v>11259</v>
      </c>
      <c r="I129" s="514"/>
      <c r="J129" s="515"/>
      <c r="L129" s="527"/>
    </row>
    <row r="130" spans="2:12" s="64" customFormat="1" ht="13.5" customHeight="1" x14ac:dyDescent="0.15">
      <c r="B130" s="504" t="s">
        <v>105</v>
      </c>
      <c r="C130" s="505" t="s">
        <v>715</v>
      </c>
      <c r="D130" s="505" t="s">
        <v>715</v>
      </c>
      <c r="E130" s="516">
        <f>SUM(F130:G130)</f>
        <v>25507</v>
      </c>
      <c r="F130" s="517">
        <v>12429</v>
      </c>
      <c r="G130" s="518">
        <v>13078</v>
      </c>
      <c r="H130" s="516">
        <v>9332</v>
      </c>
      <c r="I130" s="514"/>
      <c r="J130" s="515"/>
      <c r="L130" s="527"/>
    </row>
    <row r="131" spans="2:12" s="64" customFormat="1" ht="13.5" customHeight="1" x14ac:dyDescent="0.15">
      <c r="B131" s="509" t="s">
        <v>107</v>
      </c>
      <c r="C131" s="510" t="s">
        <v>715</v>
      </c>
      <c r="D131" s="510" t="s">
        <v>715</v>
      </c>
      <c r="E131" s="519">
        <f>SUM(F131:G131)</f>
        <v>12693</v>
      </c>
      <c r="F131" s="520">
        <v>6078</v>
      </c>
      <c r="G131" s="521">
        <v>6615</v>
      </c>
      <c r="H131" s="519">
        <v>4150</v>
      </c>
      <c r="I131" s="514"/>
      <c r="J131" s="515"/>
      <c r="L131" s="527"/>
    </row>
    <row r="132" spans="2:12" s="64" customFormat="1" ht="13.5" customHeight="1" x14ac:dyDescent="0.15">
      <c r="B132" s="498" t="s">
        <v>147</v>
      </c>
      <c r="C132" s="499">
        <v>38450</v>
      </c>
      <c r="D132" s="499">
        <v>95650</v>
      </c>
      <c r="E132" s="501">
        <f>SUM(E133:E136)</f>
        <v>89102</v>
      </c>
      <c r="F132" s="528">
        <f>SUM(F133:F136)</f>
        <v>43394</v>
      </c>
      <c r="G132" s="502">
        <f>SUM(G133:G136)</f>
        <v>45708</v>
      </c>
      <c r="H132" s="500">
        <f>SUM(H133:H136)</f>
        <v>32963</v>
      </c>
      <c r="I132" s="514"/>
      <c r="J132" s="515"/>
      <c r="L132" s="527"/>
    </row>
    <row r="133" spans="2:12" s="64" customFormat="1" ht="13.5" customHeight="1" x14ac:dyDescent="0.15">
      <c r="B133" s="504" t="s">
        <v>732</v>
      </c>
      <c r="C133" s="505" t="s">
        <v>715</v>
      </c>
      <c r="D133" s="505" t="s">
        <v>715</v>
      </c>
      <c r="E133" s="516">
        <f>SUM(F133:G133)</f>
        <v>20189</v>
      </c>
      <c r="F133" s="517">
        <v>9799</v>
      </c>
      <c r="G133" s="518">
        <v>10390</v>
      </c>
      <c r="H133" s="516">
        <v>7816</v>
      </c>
      <c r="I133" s="514"/>
      <c r="J133" s="515"/>
      <c r="L133" s="527"/>
    </row>
    <row r="134" spans="2:12" s="64" customFormat="1" ht="13.5" customHeight="1" x14ac:dyDescent="0.15">
      <c r="B134" s="504" t="s">
        <v>103</v>
      </c>
      <c r="C134" s="505" t="s">
        <v>715</v>
      </c>
      <c r="D134" s="505" t="s">
        <v>715</v>
      </c>
      <c r="E134" s="516">
        <f>SUM(F134:G134)</f>
        <v>30755</v>
      </c>
      <c r="F134" s="517">
        <v>15112</v>
      </c>
      <c r="G134" s="518">
        <v>15643</v>
      </c>
      <c r="H134" s="516">
        <v>11422</v>
      </c>
      <c r="I134" s="514"/>
      <c r="J134" s="515"/>
      <c r="L134" s="527"/>
    </row>
    <row r="135" spans="2:12" s="64" customFormat="1" ht="13.5" customHeight="1" x14ac:dyDescent="0.15">
      <c r="B135" s="504" t="s">
        <v>105</v>
      </c>
      <c r="C135" s="505" t="s">
        <v>715</v>
      </c>
      <c r="D135" s="505" t="s">
        <v>715</v>
      </c>
      <c r="E135" s="516">
        <f>SUM(F135:G135)</f>
        <v>25544</v>
      </c>
      <c r="F135" s="517">
        <v>12435</v>
      </c>
      <c r="G135" s="518">
        <v>13109</v>
      </c>
      <c r="H135" s="516">
        <v>9513</v>
      </c>
      <c r="I135" s="514"/>
      <c r="J135" s="515"/>
      <c r="L135" s="527"/>
    </row>
    <row r="136" spans="2:12" s="64" customFormat="1" ht="13.5" customHeight="1" x14ac:dyDescent="0.15">
      <c r="B136" s="509" t="s">
        <v>107</v>
      </c>
      <c r="C136" s="510" t="s">
        <v>715</v>
      </c>
      <c r="D136" s="510" t="s">
        <v>715</v>
      </c>
      <c r="E136" s="519">
        <f>SUM(F136:G136)</f>
        <v>12614</v>
      </c>
      <c r="F136" s="520">
        <v>6048</v>
      </c>
      <c r="G136" s="521">
        <v>6566</v>
      </c>
      <c r="H136" s="519">
        <v>4212</v>
      </c>
      <c r="I136" s="514"/>
      <c r="J136" s="515"/>
      <c r="L136" s="527"/>
    </row>
    <row r="137" spans="2:12" s="64" customFormat="1" ht="13.5" customHeight="1" x14ac:dyDescent="0.15">
      <c r="B137" s="451" t="s">
        <v>609</v>
      </c>
      <c r="C137" s="13"/>
      <c r="D137" s="13"/>
      <c r="E137" s="13"/>
      <c r="F137" s="13"/>
      <c r="G137" s="13"/>
      <c r="H137" s="65"/>
      <c r="I137" s="514">
        <v>87</v>
      </c>
      <c r="J137" s="515"/>
    </row>
    <row r="138" spans="2:12" s="64" customFormat="1" ht="15" customHeight="1" x14ac:dyDescent="0.15">
      <c r="B138" s="451"/>
      <c r="C138" s="13"/>
      <c r="D138" s="13"/>
      <c r="E138" s="13"/>
      <c r="F138" s="13"/>
      <c r="G138" s="13"/>
      <c r="H138" s="13"/>
      <c r="I138" s="514">
        <v>314</v>
      </c>
      <c r="J138" s="515"/>
    </row>
    <row r="139" spans="2:12" s="64" customFormat="1" ht="15" customHeight="1" x14ac:dyDescent="0.15">
      <c r="B139" s="13"/>
      <c r="C139" s="13"/>
      <c r="D139" s="13"/>
      <c r="E139" s="13"/>
      <c r="F139" s="13"/>
      <c r="G139" s="13"/>
      <c r="H139" s="13"/>
      <c r="I139" s="514">
        <v>333</v>
      </c>
      <c r="J139" s="515"/>
    </row>
    <row r="140" spans="2:12" s="64" customFormat="1" ht="15" customHeight="1" x14ac:dyDescent="0.15">
      <c r="B140" s="13"/>
      <c r="C140" s="13"/>
      <c r="D140" s="13"/>
      <c r="E140" s="13"/>
      <c r="F140" s="13"/>
      <c r="G140" s="13"/>
      <c r="H140" s="13"/>
      <c r="I140" s="522">
        <v>128</v>
      </c>
      <c r="J140" s="515"/>
    </row>
    <row r="141" spans="2:12" ht="15" customHeight="1" x14ac:dyDescent="0.15"/>
  </sheetData>
  <mergeCells count="8">
    <mergeCell ref="B4:B6"/>
    <mergeCell ref="C4:D4"/>
    <mergeCell ref="E4:H4"/>
    <mergeCell ref="I4:I6"/>
    <mergeCell ref="C5:C6"/>
    <mergeCell ref="D5:D6"/>
    <mergeCell ref="E5:G5"/>
    <mergeCell ref="H5:H6"/>
  </mergeCells>
  <phoneticPr fontId="3"/>
  <pageMargins left="0.59055118110236227" right="0.59055118110236227" top="0.78740157480314965" bottom="0.78740157480314965" header="0.39370078740157483" footer="0.39370078740157483"/>
  <pageSetup paperSize="9" scale="88" fitToHeight="0" orientation="portrait" r:id="rId1"/>
  <headerFooter alignWithMargins="0">
    <oddHeader>&amp;R&amp;"ＭＳ Ｐゴシック,標準"2．人      口</oddHeader>
    <oddFooter>&amp;C&amp;"ＭＳ Ｐゴシック,標準"-20-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071F-00A8-40A8-8591-03731ACFEEBA}">
  <sheetPr codeName="Sheet13">
    <pageSetUpPr fitToPage="1"/>
  </sheetPr>
  <dimension ref="A1:I122"/>
  <sheetViews>
    <sheetView showGridLines="0" zoomScale="115" zoomScaleNormal="115" zoomScaleSheetLayoutView="100" workbookViewId="0">
      <pane xSplit="3" ySplit="31" topLeftCell="D67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1.625" style="530" customWidth="1"/>
    <col min="2" max="2" width="3.875" style="530" customWidth="1"/>
    <col min="3" max="3" width="8.75" style="530" customWidth="1"/>
    <col min="4" max="9" width="13.625" style="530" customWidth="1"/>
    <col min="10" max="16384" width="9" style="530"/>
  </cols>
  <sheetData>
    <row r="1" spans="1:9" ht="30" customHeight="1" x14ac:dyDescent="0.15">
      <c r="A1" s="529" t="s">
        <v>733</v>
      </c>
      <c r="B1" s="529"/>
      <c r="D1" s="531"/>
      <c r="E1" s="531"/>
      <c r="F1" s="531"/>
      <c r="G1" s="531"/>
      <c r="H1" s="531"/>
      <c r="I1" s="531"/>
    </row>
    <row r="2" spans="1:9" ht="7.5" customHeight="1" x14ac:dyDescent="0.15">
      <c r="A2" s="529"/>
      <c r="B2" s="529"/>
      <c r="D2" s="531"/>
      <c r="E2" s="531"/>
      <c r="F2" s="531"/>
      <c r="G2" s="531"/>
      <c r="H2" s="531"/>
      <c r="I2" s="531"/>
    </row>
    <row r="3" spans="1:9" ht="22.5" customHeight="1" x14ac:dyDescent="0.15">
      <c r="B3" s="532" t="s">
        <v>734</v>
      </c>
      <c r="D3" s="531"/>
      <c r="E3" s="531"/>
      <c r="F3" s="531"/>
      <c r="G3" s="531"/>
      <c r="H3" s="531"/>
      <c r="I3" s="533"/>
    </row>
    <row r="4" spans="1:9" ht="15" customHeight="1" x14ac:dyDescent="0.15">
      <c r="B4" s="534" t="s">
        <v>735</v>
      </c>
      <c r="C4" s="535"/>
      <c r="D4" s="911" t="s">
        <v>736</v>
      </c>
      <c r="E4" s="912"/>
      <c r="F4" s="913"/>
      <c r="G4" s="914" t="s">
        <v>737</v>
      </c>
      <c r="H4" s="536" t="s">
        <v>738</v>
      </c>
      <c r="I4" s="536" t="s">
        <v>739</v>
      </c>
    </row>
    <row r="5" spans="1:9" ht="15" customHeight="1" x14ac:dyDescent="0.15">
      <c r="B5" s="537"/>
      <c r="C5" s="538" t="s">
        <v>740</v>
      </c>
      <c r="D5" s="539" t="s">
        <v>741</v>
      </c>
      <c r="E5" s="540" t="s">
        <v>742</v>
      </c>
      <c r="F5" s="541" t="s">
        <v>743</v>
      </c>
      <c r="G5" s="914"/>
      <c r="H5" s="542" t="s">
        <v>744</v>
      </c>
      <c r="I5" s="543" t="s">
        <v>745</v>
      </c>
    </row>
    <row r="6" spans="1:9" s="544" customFormat="1" ht="15" hidden="1" customHeight="1" x14ac:dyDescent="0.15">
      <c r="B6" s="909" t="s">
        <v>746</v>
      </c>
      <c r="C6" s="910"/>
      <c r="D6" s="545">
        <v>404428</v>
      </c>
      <c r="E6" s="546">
        <v>195595</v>
      </c>
      <c r="F6" s="547">
        <v>208833</v>
      </c>
      <c r="G6" s="545">
        <v>134323</v>
      </c>
      <c r="H6" s="548">
        <f>SUM(H7:H18)</f>
        <v>957.41000000000008</v>
      </c>
      <c r="I6" s="549">
        <v>442.04</v>
      </c>
    </row>
    <row r="7" spans="1:9" ht="15" hidden="1" customHeight="1" x14ac:dyDescent="0.15">
      <c r="B7" s="550"/>
      <c r="C7" s="551" t="s">
        <v>747</v>
      </c>
      <c r="D7" s="552">
        <v>252104</v>
      </c>
      <c r="E7" s="553">
        <v>122668</v>
      </c>
      <c r="F7" s="554">
        <v>129436</v>
      </c>
      <c r="G7" s="552">
        <v>87922</v>
      </c>
      <c r="H7" s="555">
        <v>340.6</v>
      </c>
      <c r="I7" s="555">
        <v>740.18</v>
      </c>
    </row>
    <row r="8" spans="1:9" ht="15" hidden="1" customHeight="1" x14ac:dyDescent="0.15">
      <c r="B8" s="550"/>
      <c r="C8" s="551" t="s">
        <v>748</v>
      </c>
      <c r="D8" s="552">
        <v>31554</v>
      </c>
      <c r="E8" s="553">
        <v>14758</v>
      </c>
      <c r="F8" s="554">
        <v>16796</v>
      </c>
      <c r="G8" s="552">
        <v>9666</v>
      </c>
      <c r="H8" s="555">
        <v>116.99</v>
      </c>
      <c r="I8" s="555">
        <v>269.72000000000003</v>
      </c>
    </row>
    <row r="9" spans="1:9" ht="15" hidden="1" customHeight="1" x14ac:dyDescent="0.15">
      <c r="B9" s="550"/>
      <c r="C9" s="551" t="s">
        <v>749</v>
      </c>
      <c r="D9" s="552">
        <v>5008</v>
      </c>
      <c r="E9" s="553">
        <v>2385</v>
      </c>
      <c r="F9" s="554">
        <v>2623</v>
      </c>
      <c r="G9" s="552">
        <v>1393</v>
      </c>
      <c r="H9" s="555">
        <v>137.72999999999999</v>
      </c>
      <c r="I9" s="555">
        <v>36.36</v>
      </c>
    </row>
    <row r="10" spans="1:9" ht="15" hidden="1" customHeight="1" x14ac:dyDescent="0.15">
      <c r="B10" s="550"/>
      <c r="C10" s="551" t="s">
        <v>750</v>
      </c>
      <c r="D10" s="552">
        <v>11089</v>
      </c>
      <c r="E10" s="553">
        <v>5285</v>
      </c>
      <c r="F10" s="554">
        <v>5804</v>
      </c>
      <c r="G10" s="552">
        <v>4063</v>
      </c>
      <c r="H10" s="555">
        <v>18.59</v>
      </c>
      <c r="I10" s="555">
        <v>596.5</v>
      </c>
    </row>
    <row r="11" spans="1:9" ht="15" hidden="1" customHeight="1" x14ac:dyDescent="0.15">
      <c r="B11" s="550"/>
      <c r="C11" s="551" t="s">
        <v>751</v>
      </c>
      <c r="D11" s="552">
        <v>6502</v>
      </c>
      <c r="E11" s="553">
        <v>3259</v>
      </c>
      <c r="F11" s="554">
        <v>3243</v>
      </c>
      <c r="G11" s="552">
        <v>1897</v>
      </c>
      <c r="H11" s="555">
        <v>50.4</v>
      </c>
      <c r="I11" s="555">
        <v>129.01</v>
      </c>
    </row>
    <row r="12" spans="1:9" ht="15" hidden="1" customHeight="1" x14ac:dyDescent="0.15">
      <c r="B12" s="550"/>
      <c r="C12" s="551" t="s">
        <v>752</v>
      </c>
      <c r="D12" s="552">
        <v>3483</v>
      </c>
      <c r="E12" s="553">
        <v>1648</v>
      </c>
      <c r="F12" s="554">
        <v>1835</v>
      </c>
      <c r="G12" s="556">
        <v>905</v>
      </c>
      <c r="H12" s="555">
        <v>25.35</v>
      </c>
      <c r="I12" s="555">
        <v>137.4</v>
      </c>
    </row>
    <row r="13" spans="1:9" ht="15" hidden="1" customHeight="1" x14ac:dyDescent="0.15">
      <c r="B13" s="550"/>
      <c r="C13" s="551" t="s">
        <v>753</v>
      </c>
      <c r="D13" s="552">
        <v>23147</v>
      </c>
      <c r="E13" s="553">
        <v>11141</v>
      </c>
      <c r="F13" s="554">
        <v>12006</v>
      </c>
      <c r="G13" s="552">
        <v>7294</v>
      </c>
      <c r="H13" s="555">
        <v>46.42</v>
      </c>
      <c r="I13" s="555">
        <v>498.64</v>
      </c>
    </row>
    <row r="14" spans="1:9" ht="15" hidden="1" customHeight="1" x14ac:dyDescent="0.15">
      <c r="B14" s="550"/>
      <c r="C14" s="551" t="s">
        <v>754</v>
      </c>
      <c r="D14" s="552">
        <v>32670</v>
      </c>
      <c r="E14" s="553">
        <v>15766</v>
      </c>
      <c r="F14" s="554">
        <v>16904</v>
      </c>
      <c r="G14" s="552">
        <v>9803</v>
      </c>
      <c r="H14" s="555">
        <v>107.36</v>
      </c>
      <c r="I14" s="555">
        <v>304.3</v>
      </c>
    </row>
    <row r="15" spans="1:9" ht="15" hidden="1" customHeight="1" x14ac:dyDescent="0.15">
      <c r="B15" s="550"/>
      <c r="C15" s="551" t="s">
        <v>755</v>
      </c>
      <c r="D15" s="552">
        <v>23979</v>
      </c>
      <c r="E15" s="553">
        <v>11651</v>
      </c>
      <c r="F15" s="554">
        <v>12328</v>
      </c>
      <c r="G15" s="552">
        <v>7318</v>
      </c>
      <c r="H15" s="555">
        <v>24.43</v>
      </c>
      <c r="I15" s="555">
        <v>981.54</v>
      </c>
    </row>
    <row r="16" spans="1:9" ht="15" hidden="1" customHeight="1" x14ac:dyDescent="0.15">
      <c r="B16" s="550"/>
      <c r="C16" s="551" t="s">
        <v>756</v>
      </c>
      <c r="D16" s="552">
        <v>13099</v>
      </c>
      <c r="E16" s="553">
        <v>6189</v>
      </c>
      <c r="F16" s="554">
        <v>6910</v>
      </c>
      <c r="G16" s="552">
        <v>3468</v>
      </c>
      <c r="H16" s="555">
        <v>31.7</v>
      </c>
      <c r="I16" s="555">
        <v>413.22</v>
      </c>
    </row>
    <row r="17" spans="2:9" ht="15" hidden="1" customHeight="1" x14ac:dyDescent="0.15">
      <c r="B17" s="550"/>
      <c r="C17" s="551" t="s">
        <v>757</v>
      </c>
      <c r="D17" s="552">
        <v>1793</v>
      </c>
      <c r="E17" s="557">
        <v>845</v>
      </c>
      <c r="F17" s="554">
        <v>948</v>
      </c>
      <c r="G17" s="556">
        <v>594</v>
      </c>
      <c r="H17" s="555">
        <v>15.35</v>
      </c>
      <c r="I17" s="555">
        <v>116.81</v>
      </c>
    </row>
    <row r="18" spans="2:9" ht="15" hidden="1" customHeight="1" x14ac:dyDescent="0.15">
      <c r="B18" s="558"/>
      <c r="C18" s="559" t="s">
        <v>758</v>
      </c>
      <c r="D18" s="560">
        <v>10347</v>
      </c>
      <c r="E18" s="561">
        <v>5042</v>
      </c>
      <c r="F18" s="562">
        <v>5305</v>
      </c>
      <c r="G18" s="560">
        <v>2786</v>
      </c>
      <c r="H18" s="563">
        <v>42.49</v>
      </c>
      <c r="I18" s="563">
        <v>243.52</v>
      </c>
    </row>
    <row r="19" spans="2:9" s="544" customFormat="1" ht="15" hidden="1" customHeight="1" x14ac:dyDescent="0.15">
      <c r="B19" s="909" t="s">
        <v>759</v>
      </c>
      <c r="C19" s="910"/>
      <c r="D19" s="545">
        <f>SUM(D20:D31)</f>
        <v>413305</v>
      </c>
      <c r="E19" s="546">
        <f>SUM(E20:E31)</f>
        <v>199742</v>
      </c>
      <c r="F19" s="547">
        <f>SUM(F20:F31)</f>
        <v>213563</v>
      </c>
      <c r="G19" s="545">
        <f>SUM(G20:G31)</f>
        <v>138157</v>
      </c>
      <c r="H19" s="564">
        <f>SUM(H20:H31)</f>
        <v>957.41000000000008</v>
      </c>
      <c r="I19" s="549">
        <f t="shared" ref="I19:I46" si="0">ROUND(D19/H19,2)</f>
        <v>431.69</v>
      </c>
    </row>
    <row r="20" spans="2:9" ht="15" hidden="1" customHeight="1" x14ac:dyDescent="0.15">
      <c r="B20" s="550"/>
      <c r="C20" s="551" t="s">
        <v>747</v>
      </c>
      <c r="D20" s="552">
        <f>SUM(E20:F20)</f>
        <v>252224</v>
      </c>
      <c r="E20" s="553">
        <v>122737</v>
      </c>
      <c r="F20" s="554">
        <v>129487</v>
      </c>
      <c r="G20" s="552">
        <v>88867</v>
      </c>
      <c r="H20" s="555">
        <v>340.6</v>
      </c>
      <c r="I20" s="555">
        <f t="shared" si="0"/>
        <v>740.53</v>
      </c>
    </row>
    <row r="21" spans="2:9" ht="15" hidden="1" customHeight="1" x14ac:dyDescent="0.15">
      <c r="B21" s="550"/>
      <c r="C21" s="551" t="s">
        <v>748</v>
      </c>
      <c r="D21" s="552">
        <f t="shared" ref="D21:D31" si="1">SUM(E21:F21)</f>
        <v>31080</v>
      </c>
      <c r="E21" s="553">
        <v>14493</v>
      </c>
      <c r="F21" s="554">
        <v>16587</v>
      </c>
      <c r="G21" s="552">
        <v>9647</v>
      </c>
      <c r="H21" s="555">
        <v>116.99</v>
      </c>
      <c r="I21" s="555">
        <f t="shared" si="0"/>
        <v>265.66000000000003</v>
      </c>
    </row>
    <row r="22" spans="2:9" ht="15" hidden="1" customHeight="1" x14ac:dyDescent="0.15">
      <c r="B22" s="550"/>
      <c r="C22" s="551" t="s">
        <v>749</v>
      </c>
      <c r="D22" s="552">
        <f t="shared" si="1"/>
        <v>4941</v>
      </c>
      <c r="E22" s="553">
        <v>2327</v>
      </c>
      <c r="F22" s="554">
        <v>2614</v>
      </c>
      <c r="G22" s="552">
        <v>1378</v>
      </c>
      <c r="H22" s="555">
        <v>137.72999999999999</v>
      </c>
      <c r="I22" s="555">
        <f t="shared" si="0"/>
        <v>35.869999999999997</v>
      </c>
    </row>
    <row r="23" spans="2:9" ht="15" hidden="1" customHeight="1" x14ac:dyDescent="0.15">
      <c r="B23" s="550"/>
      <c r="C23" s="551" t="s">
        <v>750</v>
      </c>
      <c r="D23" s="552">
        <f t="shared" si="1"/>
        <v>10966</v>
      </c>
      <c r="E23" s="553">
        <v>5298</v>
      </c>
      <c r="F23" s="554">
        <v>5668</v>
      </c>
      <c r="G23" s="552">
        <v>4060</v>
      </c>
      <c r="H23" s="555">
        <v>18.59</v>
      </c>
      <c r="I23" s="555">
        <f t="shared" si="0"/>
        <v>589.89</v>
      </c>
    </row>
    <row r="24" spans="2:9" ht="15" hidden="1" customHeight="1" x14ac:dyDescent="0.15">
      <c r="B24" s="550"/>
      <c r="C24" s="551" t="s">
        <v>751</v>
      </c>
      <c r="D24" s="552">
        <f t="shared" si="1"/>
        <v>6386</v>
      </c>
      <c r="E24" s="553">
        <v>3183</v>
      </c>
      <c r="F24" s="554">
        <v>3203</v>
      </c>
      <c r="G24" s="552">
        <v>1899</v>
      </c>
      <c r="H24" s="555">
        <v>50.4</v>
      </c>
      <c r="I24" s="555">
        <f t="shared" si="0"/>
        <v>126.71</v>
      </c>
    </row>
    <row r="25" spans="2:9" ht="15" hidden="1" customHeight="1" x14ac:dyDescent="0.15">
      <c r="B25" s="550"/>
      <c r="C25" s="551" t="s">
        <v>752</v>
      </c>
      <c r="D25" s="552">
        <f t="shared" si="1"/>
        <v>3414</v>
      </c>
      <c r="E25" s="553">
        <v>1597</v>
      </c>
      <c r="F25" s="554">
        <v>1817</v>
      </c>
      <c r="G25" s="556">
        <v>917</v>
      </c>
      <c r="H25" s="555">
        <v>25.35</v>
      </c>
      <c r="I25" s="555">
        <f t="shared" si="0"/>
        <v>134.66999999999999</v>
      </c>
    </row>
    <row r="26" spans="2:9" ht="15" hidden="1" customHeight="1" x14ac:dyDescent="0.15">
      <c r="B26" s="550"/>
      <c r="C26" s="551" t="s">
        <v>753</v>
      </c>
      <c r="D26" s="552">
        <f t="shared" si="1"/>
        <v>22935</v>
      </c>
      <c r="E26" s="553">
        <v>10984</v>
      </c>
      <c r="F26" s="554">
        <v>11951</v>
      </c>
      <c r="G26" s="552">
        <v>7242</v>
      </c>
      <c r="H26" s="555">
        <v>46.42</v>
      </c>
      <c r="I26" s="555">
        <f t="shared" si="0"/>
        <v>494.08</v>
      </c>
    </row>
    <row r="27" spans="2:9" ht="15" hidden="1" customHeight="1" x14ac:dyDescent="0.15">
      <c r="B27" s="550"/>
      <c r="C27" s="551" t="s">
        <v>754</v>
      </c>
      <c r="D27" s="552">
        <f t="shared" si="1"/>
        <v>32456</v>
      </c>
      <c r="E27" s="553">
        <v>15621</v>
      </c>
      <c r="F27" s="554">
        <v>16835</v>
      </c>
      <c r="G27" s="552">
        <v>9846</v>
      </c>
      <c r="H27" s="555">
        <v>107.36</v>
      </c>
      <c r="I27" s="555">
        <f t="shared" si="0"/>
        <v>302.31</v>
      </c>
    </row>
    <row r="28" spans="2:9" ht="15" hidden="1" customHeight="1" x14ac:dyDescent="0.15">
      <c r="B28" s="550"/>
      <c r="C28" s="551" t="s">
        <v>755</v>
      </c>
      <c r="D28" s="552">
        <f t="shared" si="1"/>
        <v>23968</v>
      </c>
      <c r="E28" s="553">
        <v>11634</v>
      </c>
      <c r="F28" s="554">
        <v>12334</v>
      </c>
      <c r="G28" s="552">
        <v>7452</v>
      </c>
      <c r="H28" s="555">
        <v>24.43</v>
      </c>
      <c r="I28" s="555">
        <f t="shared" si="0"/>
        <v>981.09</v>
      </c>
    </row>
    <row r="29" spans="2:9" ht="15" hidden="1" customHeight="1" x14ac:dyDescent="0.15">
      <c r="B29" s="550"/>
      <c r="C29" s="551" t="s">
        <v>756</v>
      </c>
      <c r="D29" s="552">
        <f t="shared" si="1"/>
        <v>12953</v>
      </c>
      <c r="E29" s="553">
        <v>6115</v>
      </c>
      <c r="F29" s="554">
        <v>6838</v>
      </c>
      <c r="G29" s="552">
        <v>3479</v>
      </c>
      <c r="H29" s="555">
        <v>31.7</v>
      </c>
      <c r="I29" s="555">
        <f t="shared" si="0"/>
        <v>408.61</v>
      </c>
    </row>
    <row r="30" spans="2:9" ht="15" hidden="1" customHeight="1" x14ac:dyDescent="0.15">
      <c r="B30" s="550"/>
      <c r="C30" s="551" t="s">
        <v>757</v>
      </c>
      <c r="D30" s="552">
        <f t="shared" si="1"/>
        <v>1629</v>
      </c>
      <c r="E30" s="557">
        <v>758</v>
      </c>
      <c r="F30" s="554">
        <v>871</v>
      </c>
      <c r="G30" s="556">
        <v>556</v>
      </c>
      <c r="H30" s="555">
        <v>15.35</v>
      </c>
      <c r="I30" s="555">
        <f t="shared" si="0"/>
        <v>106.12</v>
      </c>
    </row>
    <row r="31" spans="2:9" ht="15" hidden="1" customHeight="1" x14ac:dyDescent="0.15">
      <c r="B31" s="558"/>
      <c r="C31" s="559" t="s">
        <v>758</v>
      </c>
      <c r="D31" s="560">
        <f t="shared" si="1"/>
        <v>10353</v>
      </c>
      <c r="E31" s="561">
        <v>4995</v>
      </c>
      <c r="F31" s="562">
        <v>5358</v>
      </c>
      <c r="G31" s="560">
        <v>2814</v>
      </c>
      <c r="H31" s="563">
        <v>42.49</v>
      </c>
      <c r="I31" s="563">
        <f t="shared" si="0"/>
        <v>243.66</v>
      </c>
    </row>
    <row r="32" spans="2:9" s="544" customFormat="1" ht="12" hidden="1" customHeight="1" x14ac:dyDescent="0.15">
      <c r="B32" s="909" t="s">
        <v>760</v>
      </c>
      <c r="C32" s="910"/>
      <c r="D32" s="545">
        <f>SUM(D33:D36)</f>
        <v>412880</v>
      </c>
      <c r="E32" s="546">
        <f>SUM(E33:E36)</f>
        <v>199608</v>
      </c>
      <c r="F32" s="547">
        <f>SUM(F33:F36)</f>
        <v>213272</v>
      </c>
      <c r="G32" s="545">
        <f>SUM(G33:G36)</f>
        <v>139625</v>
      </c>
      <c r="H32" s="564">
        <f>SUM(H33:H36)</f>
        <v>957.41000000000008</v>
      </c>
      <c r="I32" s="549">
        <f>ROUND(D32/H32,2)</f>
        <v>431.25</v>
      </c>
    </row>
    <row r="33" spans="2:9" ht="12" hidden="1" customHeight="1" x14ac:dyDescent="0.15">
      <c r="B33" s="550"/>
      <c r="C33" s="565" t="s">
        <v>747</v>
      </c>
      <c r="D33" s="552">
        <v>268955</v>
      </c>
      <c r="E33" s="553">
        <v>130758</v>
      </c>
      <c r="F33" s="554">
        <v>138197</v>
      </c>
      <c r="G33" s="552">
        <v>94629</v>
      </c>
      <c r="H33" s="555">
        <f>+H20+H22+H30+H31</f>
        <v>536.17000000000007</v>
      </c>
      <c r="I33" s="555">
        <f t="shared" si="0"/>
        <v>501.62</v>
      </c>
    </row>
    <row r="34" spans="2:9" ht="12" hidden="1" customHeight="1" x14ac:dyDescent="0.15">
      <c r="B34" s="550"/>
      <c r="C34" s="565" t="s">
        <v>761</v>
      </c>
      <c r="D34" s="552">
        <v>92468</v>
      </c>
      <c r="E34" s="553">
        <v>44458</v>
      </c>
      <c r="F34" s="554">
        <v>48010</v>
      </c>
      <c r="G34" s="552">
        <v>28422</v>
      </c>
      <c r="H34" s="555">
        <f>+H26+H27+H28+H29</f>
        <v>209.91</v>
      </c>
      <c r="I34" s="555">
        <f t="shared" si="0"/>
        <v>440.51</v>
      </c>
    </row>
    <row r="35" spans="2:9" ht="12" hidden="1" customHeight="1" x14ac:dyDescent="0.15">
      <c r="B35" s="550"/>
      <c r="C35" s="565" t="s">
        <v>748</v>
      </c>
      <c r="D35" s="552">
        <v>30797</v>
      </c>
      <c r="E35" s="553">
        <v>14387</v>
      </c>
      <c r="F35" s="554">
        <v>16410</v>
      </c>
      <c r="G35" s="552">
        <v>9678</v>
      </c>
      <c r="H35" s="555">
        <f>+H21</f>
        <v>116.99</v>
      </c>
      <c r="I35" s="555">
        <f t="shared" si="0"/>
        <v>263.24</v>
      </c>
    </row>
    <row r="36" spans="2:9" ht="12" hidden="1" customHeight="1" x14ac:dyDescent="0.15">
      <c r="B36" s="558"/>
      <c r="C36" s="566" t="s">
        <v>751</v>
      </c>
      <c r="D36" s="560">
        <v>20660</v>
      </c>
      <c r="E36" s="561">
        <v>10005</v>
      </c>
      <c r="F36" s="562">
        <v>10655</v>
      </c>
      <c r="G36" s="560">
        <v>6896</v>
      </c>
      <c r="H36" s="563">
        <f>+H23+H24+H25</f>
        <v>94.34</v>
      </c>
      <c r="I36" s="563">
        <f t="shared" si="0"/>
        <v>219</v>
      </c>
    </row>
    <row r="37" spans="2:9" s="544" customFormat="1" ht="12" hidden="1" customHeight="1" x14ac:dyDescent="0.15">
      <c r="B37" s="909" t="s">
        <v>762</v>
      </c>
      <c r="C37" s="910"/>
      <c r="D37" s="545">
        <f>SUM(D38:D41)</f>
        <v>412289</v>
      </c>
      <c r="E37" s="546">
        <f>SUM(E38:E41)</f>
        <v>199264</v>
      </c>
      <c r="F37" s="547">
        <f>SUM(F38:F41)</f>
        <v>213025</v>
      </c>
      <c r="G37" s="545">
        <f>SUM(G38:G41)</f>
        <v>140621</v>
      </c>
      <c r="H37" s="564">
        <f>SUM(H38:H41)</f>
        <v>957.41</v>
      </c>
      <c r="I37" s="549">
        <f t="shared" si="0"/>
        <v>430.63</v>
      </c>
    </row>
    <row r="38" spans="2:9" ht="12" hidden="1" customHeight="1" x14ac:dyDescent="0.15">
      <c r="B38" s="550"/>
      <c r="C38" s="565" t="s">
        <v>747</v>
      </c>
      <c r="D38" s="552">
        <f>+E38+F38</f>
        <v>268507</v>
      </c>
      <c r="E38" s="553">
        <v>130493</v>
      </c>
      <c r="F38" s="554">
        <v>138014</v>
      </c>
      <c r="G38" s="552">
        <v>95269</v>
      </c>
      <c r="H38" s="555">
        <v>536.16999999999996</v>
      </c>
      <c r="I38" s="555">
        <f t="shared" si="0"/>
        <v>500.79</v>
      </c>
    </row>
    <row r="39" spans="2:9" ht="12" hidden="1" customHeight="1" x14ac:dyDescent="0.15">
      <c r="B39" s="550"/>
      <c r="C39" s="565" t="s">
        <v>761</v>
      </c>
      <c r="D39" s="552">
        <f>+E39+F39</f>
        <v>92434</v>
      </c>
      <c r="E39" s="553">
        <v>44473</v>
      </c>
      <c r="F39" s="554">
        <v>47961</v>
      </c>
      <c r="G39" s="552">
        <v>28638</v>
      </c>
      <c r="H39" s="555">
        <v>209.91</v>
      </c>
      <c r="I39" s="555">
        <f t="shared" si="0"/>
        <v>440.35</v>
      </c>
    </row>
    <row r="40" spans="2:9" ht="12" hidden="1" customHeight="1" x14ac:dyDescent="0.15">
      <c r="B40" s="550"/>
      <c r="C40" s="565" t="s">
        <v>748</v>
      </c>
      <c r="D40" s="552">
        <f>+E40+F40</f>
        <v>30781</v>
      </c>
      <c r="E40" s="553">
        <v>14363</v>
      </c>
      <c r="F40" s="554">
        <v>16418</v>
      </c>
      <c r="G40" s="552">
        <v>9834</v>
      </c>
      <c r="H40" s="555">
        <v>116.99</v>
      </c>
      <c r="I40" s="555">
        <f t="shared" si="0"/>
        <v>263.11</v>
      </c>
    </row>
    <row r="41" spans="2:9" ht="12" hidden="1" customHeight="1" x14ac:dyDescent="0.15">
      <c r="B41" s="558"/>
      <c r="C41" s="566" t="s">
        <v>751</v>
      </c>
      <c r="D41" s="560">
        <f>+E41+F41</f>
        <v>20567</v>
      </c>
      <c r="E41" s="561">
        <v>9935</v>
      </c>
      <c r="F41" s="562">
        <v>10632</v>
      </c>
      <c r="G41" s="560">
        <v>6880</v>
      </c>
      <c r="H41" s="563">
        <v>94.34</v>
      </c>
      <c r="I41" s="563">
        <f t="shared" si="0"/>
        <v>218.01</v>
      </c>
    </row>
    <row r="42" spans="2:9" s="544" customFormat="1" ht="12" hidden="1" customHeight="1" x14ac:dyDescent="0.15">
      <c r="B42" s="909" t="s">
        <v>763</v>
      </c>
      <c r="C42" s="910"/>
      <c r="D42" s="545">
        <f>SUM(D43:D46)</f>
        <v>411602</v>
      </c>
      <c r="E42" s="546">
        <f>SUM(E43:E46)</f>
        <v>198956</v>
      </c>
      <c r="F42" s="547">
        <f>SUM(F43:F46)</f>
        <v>212646</v>
      </c>
      <c r="G42" s="545">
        <f>SUM(G43:G46)</f>
        <v>141661</v>
      </c>
      <c r="H42" s="564">
        <f>SUM(H43:H46)</f>
        <v>957.41</v>
      </c>
      <c r="I42" s="549">
        <f t="shared" si="0"/>
        <v>429.91</v>
      </c>
    </row>
    <row r="43" spans="2:9" ht="12" hidden="1" customHeight="1" x14ac:dyDescent="0.15">
      <c r="B43" s="550"/>
      <c r="C43" s="565" t="s">
        <v>747</v>
      </c>
      <c r="D43" s="552">
        <f>+E43+F43</f>
        <v>268173</v>
      </c>
      <c r="E43" s="553">
        <v>130283</v>
      </c>
      <c r="F43" s="554">
        <v>137890</v>
      </c>
      <c r="G43" s="552">
        <v>96077</v>
      </c>
      <c r="H43" s="555">
        <v>536.16999999999996</v>
      </c>
      <c r="I43" s="555">
        <f t="shared" si="0"/>
        <v>500.16</v>
      </c>
    </row>
    <row r="44" spans="2:9" ht="12" hidden="1" customHeight="1" x14ac:dyDescent="0.15">
      <c r="B44" s="550"/>
      <c r="C44" s="565" t="s">
        <v>761</v>
      </c>
      <c r="D44" s="552">
        <f>+E44+F44</f>
        <v>92300</v>
      </c>
      <c r="E44" s="553">
        <v>44485</v>
      </c>
      <c r="F44" s="554">
        <v>47815</v>
      </c>
      <c r="G44" s="552">
        <v>28832</v>
      </c>
      <c r="H44" s="555">
        <v>209.91</v>
      </c>
      <c r="I44" s="555">
        <f>ROUND(D44/H44,2)</f>
        <v>439.71</v>
      </c>
    </row>
    <row r="45" spans="2:9" ht="12" hidden="1" customHeight="1" x14ac:dyDescent="0.15">
      <c r="B45" s="550"/>
      <c r="C45" s="565" t="s">
        <v>748</v>
      </c>
      <c r="D45" s="552">
        <f>+E45+F45</f>
        <v>30660</v>
      </c>
      <c r="E45" s="553">
        <v>14328</v>
      </c>
      <c r="F45" s="554">
        <v>16332</v>
      </c>
      <c r="G45" s="552">
        <v>9884</v>
      </c>
      <c r="H45" s="555">
        <v>116.99</v>
      </c>
      <c r="I45" s="555">
        <f t="shared" si="0"/>
        <v>262.07</v>
      </c>
    </row>
    <row r="46" spans="2:9" ht="12" hidden="1" customHeight="1" x14ac:dyDescent="0.15">
      <c r="B46" s="558"/>
      <c r="C46" s="566" t="s">
        <v>751</v>
      </c>
      <c r="D46" s="560">
        <f>+E46+F46</f>
        <v>20469</v>
      </c>
      <c r="E46" s="561">
        <v>9860</v>
      </c>
      <c r="F46" s="562">
        <v>10609</v>
      </c>
      <c r="G46" s="560">
        <v>6868</v>
      </c>
      <c r="H46" s="563">
        <v>94.34</v>
      </c>
      <c r="I46" s="563">
        <f t="shared" si="0"/>
        <v>216.97</v>
      </c>
    </row>
    <row r="47" spans="2:9" s="544" customFormat="1" ht="12.75" hidden="1" customHeight="1" x14ac:dyDescent="0.15">
      <c r="B47" s="909" t="s">
        <v>764</v>
      </c>
      <c r="C47" s="910"/>
      <c r="D47" s="545">
        <f>SUM(D48:D51)</f>
        <v>410163</v>
      </c>
      <c r="E47" s="546">
        <f>SUM(E48:E51)</f>
        <v>198238</v>
      </c>
      <c r="F47" s="547">
        <f>SUM(F48:F51)</f>
        <v>211925</v>
      </c>
      <c r="G47" s="545">
        <f>SUM(G48:G51)</f>
        <v>142481</v>
      </c>
      <c r="H47" s="564">
        <f>SUM(H48:H51)</f>
        <v>957.41</v>
      </c>
      <c r="I47" s="549">
        <f>ROUND(D47/H47,2)</f>
        <v>428.41</v>
      </c>
    </row>
    <row r="48" spans="2:9" ht="12.75" hidden="1" customHeight="1" x14ac:dyDescent="0.15">
      <c r="B48" s="550"/>
      <c r="C48" s="565" t="s">
        <v>747</v>
      </c>
      <c r="D48" s="552">
        <v>267398</v>
      </c>
      <c r="E48" s="553">
        <v>129899</v>
      </c>
      <c r="F48" s="554">
        <v>137499</v>
      </c>
      <c r="G48" s="552">
        <v>96945</v>
      </c>
      <c r="H48" s="555">
        <v>536.16999999999996</v>
      </c>
      <c r="I48" s="555">
        <v>498.71868996773401</v>
      </c>
    </row>
    <row r="49" spans="2:9" ht="12.75" hidden="1" customHeight="1" x14ac:dyDescent="0.15">
      <c r="B49" s="550"/>
      <c r="C49" s="565" t="s">
        <v>761</v>
      </c>
      <c r="D49" s="552">
        <v>92110</v>
      </c>
      <c r="E49" s="553">
        <v>44373</v>
      </c>
      <c r="F49" s="554">
        <v>47737</v>
      </c>
      <c r="G49" s="552">
        <v>28832</v>
      </c>
      <c r="H49" s="555">
        <v>209.91</v>
      </c>
      <c r="I49" s="555">
        <v>438.80710780810801</v>
      </c>
    </row>
    <row r="50" spans="2:9" ht="12.75" hidden="1" customHeight="1" x14ac:dyDescent="0.15">
      <c r="B50" s="550"/>
      <c r="C50" s="565" t="s">
        <v>748</v>
      </c>
      <c r="D50" s="552">
        <v>30299</v>
      </c>
      <c r="E50" s="553">
        <v>14149</v>
      </c>
      <c r="F50" s="554">
        <v>16150</v>
      </c>
      <c r="G50" s="552">
        <v>9833</v>
      </c>
      <c r="H50" s="555">
        <v>116.99</v>
      </c>
      <c r="I50" s="555">
        <v>258.98794768783699</v>
      </c>
    </row>
    <row r="51" spans="2:9" ht="12.75" hidden="1" customHeight="1" x14ac:dyDescent="0.15">
      <c r="B51" s="558"/>
      <c r="C51" s="566" t="s">
        <v>751</v>
      </c>
      <c r="D51" s="560">
        <v>20356</v>
      </c>
      <c r="E51" s="561">
        <v>9817</v>
      </c>
      <c r="F51" s="562">
        <v>10539</v>
      </c>
      <c r="G51" s="560">
        <v>6871</v>
      </c>
      <c r="H51" s="563">
        <v>94.34</v>
      </c>
      <c r="I51" s="563">
        <v>215.77273690905201</v>
      </c>
    </row>
    <row r="52" spans="2:9" s="544" customFormat="1" ht="12.75" hidden="1" customHeight="1" x14ac:dyDescent="0.15">
      <c r="B52" s="909" t="s">
        <v>765</v>
      </c>
      <c r="C52" s="910"/>
      <c r="D52" s="545">
        <f>SUM(D53:D56)</f>
        <v>409332</v>
      </c>
      <c r="E52" s="567">
        <f>SUM(E53:E56)</f>
        <v>197034</v>
      </c>
      <c r="F52" s="547">
        <f>SUM(F53:F56)</f>
        <v>212298</v>
      </c>
      <c r="G52" s="545">
        <f>SUM(G53:G56)</f>
        <v>143038</v>
      </c>
      <c r="H52" s="564">
        <f>SUM(H53:H56)</f>
        <v>957.43000000000006</v>
      </c>
      <c r="I52" s="549">
        <f t="shared" ref="I52:I115" si="2">ROUND(D52/H52,2)</f>
        <v>427.53</v>
      </c>
    </row>
    <row r="53" spans="2:9" ht="12.75" hidden="1" customHeight="1" x14ac:dyDescent="0.15">
      <c r="B53" s="550"/>
      <c r="C53" s="565" t="s">
        <v>747</v>
      </c>
      <c r="D53" s="552">
        <v>266796</v>
      </c>
      <c r="E53" s="568">
        <v>128692</v>
      </c>
      <c r="F53" s="569">
        <v>138104</v>
      </c>
      <c r="G53" s="552">
        <v>97339</v>
      </c>
      <c r="H53" s="555">
        <v>536.19000000000005</v>
      </c>
      <c r="I53" s="555">
        <f t="shared" si="2"/>
        <v>497.58</v>
      </c>
    </row>
    <row r="54" spans="2:9" ht="12.75" hidden="1" customHeight="1" x14ac:dyDescent="0.15">
      <c r="B54" s="550"/>
      <c r="C54" s="565" t="s">
        <v>761</v>
      </c>
      <c r="D54" s="552">
        <v>91900</v>
      </c>
      <c r="E54" s="568">
        <v>44235</v>
      </c>
      <c r="F54" s="569">
        <v>47665</v>
      </c>
      <c r="G54" s="552">
        <v>28754</v>
      </c>
      <c r="H54" s="555">
        <v>209.91</v>
      </c>
      <c r="I54" s="555">
        <f t="shared" si="2"/>
        <v>437.81</v>
      </c>
    </row>
    <row r="55" spans="2:9" ht="12.75" hidden="1" customHeight="1" x14ac:dyDescent="0.15">
      <c r="B55" s="550"/>
      <c r="C55" s="565" t="s">
        <v>748</v>
      </c>
      <c r="D55" s="552">
        <v>29989</v>
      </c>
      <c r="E55" s="568">
        <v>14081</v>
      </c>
      <c r="F55" s="569">
        <v>15908</v>
      </c>
      <c r="G55" s="552">
        <v>9732</v>
      </c>
      <c r="H55" s="555">
        <v>116.99</v>
      </c>
      <c r="I55" s="555">
        <f>ROUND(D55/H55,2)</f>
        <v>256.33999999999997</v>
      </c>
    </row>
    <row r="56" spans="2:9" ht="12.75" hidden="1" customHeight="1" x14ac:dyDescent="0.15">
      <c r="B56" s="558"/>
      <c r="C56" s="566" t="s">
        <v>751</v>
      </c>
      <c r="D56" s="560">
        <v>20647</v>
      </c>
      <c r="E56" s="570">
        <v>10026</v>
      </c>
      <c r="F56" s="571">
        <v>10621</v>
      </c>
      <c r="G56" s="560">
        <v>7213</v>
      </c>
      <c r="H56" s="563">
        <v>94.34</v>
      </c>
      <c r="I56" s="563">
        <f t="shared" si="2"/>
        <v>218.86</v>
      </c>
    </row>
    <row r="57" spans="2:9" s="544" customFormat="1" ht="12.75" hidden="1" customHeight="1" x14ac:dyDescent="0.15">
      <c r="B57" s="909" t="s">
        <v>766</v>
      </c>
      <c r="C57" s="910"/>
      <c r="D57" s="545">
        <f>SUM(D58:D61)</f>
        <v>408480</v>
      </c>
      <c r="E57" s="572">
        <f>SUM(E58:E61)</f>
        <v>196630</v>
      </c>
      <c r="F57" s="573">
        <f>SUM(F58:F61)</f>
        <v>211850</v>
      </c>
      <c r="G57" s="545">
        <f>SUM(G58:G61)</f>
        <v>144232</v>
      </c>
      <c r="H57" s="564">
        <f>SUM(H58:H61)</f>
        <v>957.43000000000006</v>
      </c>
      <c r="I57" s="549">
        <f t="shared" si="2"/>
        <v>426.64</v>
      </c>
    </row>
    <row r="58" spans="2:9" ht="12.75" hidden="1" customHeight="1" x14ac:dyDescent="0.15">
      <c r="B58" s="550"/>
      <c r="C58" s="565" t="s">
        <v>747</v>
      </c>
      <c r="D58" s="552">
        <v>266540</v>
      </c>
      <c r="E58" s="568">
        <v>128614</v>
      </c>
      <c r="F58" s="569">
        <v>137926</v>
      </c>
      <c r="G58" s="552">
        <v>98320</v>
      </c>
      <c r="H58" s="555">
        <v>536.19000000000005</v>
      </c>
      <c r="I58" s="555">
        <f>ROUND(D58/H58,2)</f>
        <v>497.1</v>
      </c>
    </row>
    <row r="59" spans="2:9" ht="12.75" hidden="1" customHeight="1" x14ac:dyDescent="0.15">
      <c r="B59" s="550"/>
      <c r="C59" s="565" t="s">
        <v>761</v>
      </c>
      <c r="D59" s="552">
        <v>91700</v>
      </c>
      <c r="E59" s="568">
        <v>44064</v>
      </c>
      <c r="F59" s="569">
        <v>47636</v>
      </c>
      <c r="G59" s="552">
        <v>28989</v>
      </c>
      <c r="H59" s="555">
        <v>209.91</v>
      </c>
      <c r="I59" s="555">
        <f t="shared" si="2"/>
        <v>436.85</v>
      </c>
    </row>
    <row r="60" spans="2:9" ht="12.75" hidden="1" customHeight="1" x14ac:dyDescent="0.15">
      <c r="B60" s="550"/>
      <c r="C60" s="565" t="s">
        <v>748</v>
      </c>
      <c r="D60" s="552">
        <v>29697</v>
      </c>
      <c r="E60" s="568">
        <v>13939</v>
      </c>
      <c r="F60" s="569">
        <v>15758</v>
      </c>
      <c r="G60" s="552">
        <v>9680</v>
      </c>
      <c r="H60" s="555">
        <v>116.99</v>
      </c>
      <c r="I60" s="555">
        <f t="shared" si="2"/>
        <v>253.84</v>
      </c>
    </row>
    <row r="61" spans="2:9" ht="12.75" hidden="1" customHeight="1" x14ac:dyDescent="0.15">
      <c r="B61" s="558"/>
      <c r="C61" s="566" t="s">
        <v>751</v>
      </c>
      <c r="D61" s="560">
        <v>20543</v>
      </c>
      <c r="E61" s="570">
        <v>10013</v>
      </c>
      <c r="F61" s="571">
        <v>10530</v>
      </c>
      <c r="G61" s="560">
        <v>7243</v>
      </c>
      <c r="H61" s="563">
        <v>94.34</v>
      </c>
      <c r="I61" s="563">
        <f t="shared" si="2"/>
        <v>217.75</v>
      </c>
    </row>
    <row r="62" spans="2:9" s="544" customFormat="1" ht="12.75" hidden="1" customHeight="1" x14ac:dyDescent="0.15">
      <c r="B62" s="909" t="s">
        <v>767</v>
      </c>
      <c r="C62" s="910"/>
      <c r="D62" s="545">
        <f>SUM(D63:D66)</f>
        <v>407405</v>
      </c>
      <c r="E62" s="572">
        <f>SUM(E63:E66)</f>
        <v>196201</v>
      </c>
      <c r="F62" s="573">
        <f>SUM(F63:F66)</f>
        <v>211204</v>
      </c>
      <c r="G62" s="545">
        <f>SUM(G63:G66)</f>
        <v>144273</v>
      </c>
      <c r="H62" s="564">
        <f>SUM(H63:H66)</f>
        <v>957.43000000000006</v>
      </c>
      <c r="I62" s="549">
        <f t="shared" si="2"/>
        <v>425.52</v>
      </c>
    </row>
    <row r="63" spans="2:9" ht="12.75" hidden="1" customHeight="1" x14ac:dyDescent="0.15">
      <c r="B63" s="550"/>
      <c r="C63" s="565" t="s">
        <v>747</v>
      </c>
      <c r="D63" s="552">
        <f>E63+F63</f>
        <v>266052</v>
      </c>
      <c r="E63" s="568">
        <v>128450</v>
      </c>
      <c r="F63" s="569">
        <v>137602</v>
      </c>
      <c r="G63" s="552">
        <v>98089</v>
      </c>
      <c r="H63" s="555">
        <v>536.19000000000005</v>
      </c>
      <c r="I63" s="555">
        <f t="shared" si="2"/>
        <v>496.19</v>
      </c>
    </row>
    <row r="64" spans="2:9" ht="12.75" hidden="1" customHeight="1" x14ac:dyDescent="0.15">
      <c r="B64" s="550"/>
      <c r="C64" s="565" t="s">
        <v>761</v>
      </c>
      <c r="D64" s="552">
        <f>E64+F64</f>
        <v>91514</v>
      </c>
      <c r="E64" s="568">
        <v>43954</v>
      </c>
      <c r="F64" s="569">
        <v>47560</v>
      </c>
      <c r="G64" s="552">
        <v>29309</v>
      </c>
      <c r="H64" s="555">
        <v>209.91</v>
      </c>
      <c r="I64" s="555">
        <f t="shared" si="2"/>
        <v>435.97</v>
      </c>
    </row>
    <row r="65" spans="2:9" ht="12.75" hidden="1" customHeight="1" x14ac:dyDescent="0.15">
      <c r="B65" s="550"/>
      <c r="C65" s="565" t="s">
        <v>748</v>
      </c>
      <c r="D65" s="552">
        <f>E65+F65</f>
        <v>29444</v>
      </c>
      <c r="E65" s="568">
        <v>13837</v>
      </c>
      <c r="F65" s="569">
        <v>15607</v>
      </c>
      <c r="G65" s="552">
        <v>9630</v>
      </c>
      <c r="H65" s="555">
        <v>116.99</v>
      </c>
      <c r="I65" s="555">
        <f t="shared" si="2"/>
        <v>251.68</v>
      </c>
    </row>
    <row r="66" spans="2:9" ht="12.75" hidden="1" customHeight="1" x14ac:dyDescent="0.15">
      <c r="B66" s="558"/>
      <c r="C66" s="566" t="s">
        <v>751</v>
      </c>
      <c r="D66" s="560">
        <f>E66+F66</f>
        <v>20395</v>
      </c>
      <c r="E66" s="570">
        <v>9960</v>
      </c>
      <c r="F66" s="571">
        <v>10435</v>
      </c>
      <c r="G66" s="560">
        <v>7245</v>
      </c>
      <c r="H66" s="563">
        <v>94.34</v>
      </c>
      <c r="I66" s="563">
        <f t="shared" si="2"/>
        <v>216.19</v>
      </c>
    </row>
    <row r="67" spans="2:9" s="544" customFormat="1" ht="12.75" customHeight="1" x14ac:dyDescent="0.15">
      <c r="B67" s="909" t="s">
        <v>768</v>
      </c>
      <c r="C67" s="910"/>
      <c r="D67" s="545">
        <f>SUM(D68:D71)</f>
        <v>405906</v>
      </c>
      <c r="E67" s="572">
        <f>SUM(E68:E71)</f>
        <v>195495</v>
      </c>
      <c r="F67" s="573">
        <f>SUM(F68:F71)</f>
        <v>210411</v>
      </c>
      <c r="G67" s="545">
        <f>SUM(G68:G71)</f>
        <v>145274</v>
      </c>
      <c r="H67" s="564">
        <f>SUM(H68:H71)</f>
        <v>957.43000000000006</v>
      </c>
      <c r="I67" s="549">
        <f t="shared" si="2"/>
        <v>423.95</v>
      </c>
    </row>
    <row r="68" spans="2:9" ht="12.75" customHeight="1" x14ac:dyDescent="0.15">
      <c r="B68" s="550"/>
      <c r="C68" s="565" t="s">
        <v>747</v>
      </c>
      <c r="D68" s="552">
        <f>E68+F68</f>
        <v>265450</v>
      </c>
      <c r="E68" s="568">
        <v>128180</v>
      </c>
      <c r="F68" s="569">
        <v>137270</v>
      </c>
      <c r="G68" s="552">
        <v>98930</v>
      </c>
      <c r="H68" s="555">
        <v>536.19000000000005</v>
      </c>
      <c r="I68" s="555">
        <f>ROUND(D68/H68,2)</f>
        <v>495.07</v>
      </c>
    </row>
    <row r="69" spans="2:9" ht="12.75" customHeight="1" x14ac:dyDescent="0.15">
      <c r="B69" s="550"/>
      <c r="C69" s="565" t="s">
        <v>761</v>
      </c>
      <c r="D69" s="552">
        <f>E69+F69</f>
        <v>91166</v>
      </c>
      <c r="E69" s="568">
        <v>43799</v>
      </c>
      <c r="F69" s="569">
        <v>47367</v>
      </c>
      <c r="G69" s="552">
        <v>29494</v>
      </c>
      <c r="H69" s="555">
        <v>209.91</v>
      </c>
      <c r="I69" s="555">
        <f t="shared" si="2"/>
        <v>434.31</v>
      </c>
    </row>
    <row r="70" spans="2:9" ht="12.75" customHeight="1" x14ac:dyDescent="0.15">
      <c r="B70" s="550"/>
      <c r="C70" s="565" t="s">
        <v>748</v>
      </c>
      <c r="D70" s="552">
        <f>E70+F70</f>
        <v>29071</v>
      </c>
      <c r="E70" s="568">
        <v>13641</v>
      </c>
      <c r="F70" s="569">
        <v>15430</v>
      </c>
      <c r="G70" s="552">
        <v>9586</v>
      </c>
      <c r="H70" s="555">
        <v>116.99</v>
      </c>
      <c r="I70" s="555">
        <f t="shared" si="2"/>
        <v>248.49</v>
      </c>
    </row>
    <row r="71" spans="2:9" ht="12.75" customHeight="1" x14ac:dyDescent="0.15">
      <c r="B71" s="558"/>
      <c r="C71" s="566" t="s">
        <v>751</v>
      </c>
      <c r="D71" s="560">
        <f>E71+F71</f>
        <v>20219</v>
      </c>
      <c r="E71" s="570">
        <v>9875</v>
      </c>
      <c r="F71" s="571">
        <v>10344</v>
      </c>
      <c r="G71" s="560">
        <v>7264</v>
      </c>
      <c r="H71" s="563">
        <v>94.34</v>
      </c>
      <c r="I71" s="563">
        <f t="shared" si="2"/>
        <v>214.32</v>
      </c>
    </row>
    <row r="72" spans="2:9" s="544" customFormat="1" ht="12.75" customHeight="1" x14ac:dyDescent="0.15">
      <c r="B72" s="909" t="s">
        <v>769</v>
      </c>
      <c r="C72" s="910"/>
      <c r="D72" s="545">
        <f>SUM(D73:D76)</f>
        <v>404566</v>
      </c>
      <c r="E72" s="572">
        <f>SUM(E73:E76)</f>
        <v>194927</v>
      </c>
      <c r="F72" s="573">
        <f>SUM(F73:F76)</f>
        <v>209639</v>
      </c>
      <c r="G72" s="545">
        <f>SUM(G73:G76)</f>
        <v>147232</v>
      </c>
      <c r="H72" s="564">
        <f>SUM(H73:H76)</f>
        <v>957.49</v>
      </c>
      <c r="I72" s="549">
        <f t="shared" si="2"/>
        <v>422.53</v>
      </c>
    </row>
    <row r="73" spans="2:9" ht="12.75" customHeight="1" x14ac:dyDescent="0.15">
      <c r="B73" s="550"/>
      <c r="C73" s="565" t="s">
        <v>747</v>
      </c>
      <c r="D73" s="552">
        <f>E73+F73</f>
        <v>264902</v>
      </c>
      <c r="E73" s="568">
        <v>127901</v>
      </c>
      <c r="F73" s="569">
        <v>137001</v>
      </c>
      <c r="G73" s="552">
        <v>100673</v>
      </c>
      <c r="H73" s="555">
        <v>536.41</v>
      </c>
      <c r="I73" s="555">
        <f t="shared" si="2"/>
        <v>493.84</v>
      </c>
    </row>
    <row r="74" spans="2:9" ht="12.75" customHeight="1" x14ac:dyDescent="0.15">
      <c r="B74" s="550"/>
      <c r="C74" s="565" t="s">
        <v>761</v>
      </c>
      <c r="D74" s="552">
        <f>E74+F74</f>
        <v>90831</v>
      </c>
      <c r="E74" s="568">
        <v>43745</v>
      </c>
      <c r="F74" s="569">
        <v>47086</v>
      </c>
      <c r="G74" s="552">
        <v>29690</v>
      </c>
      <c r="H74" s="555">
        <v>209.67</v>
      </c>
      <c r="I74" s="555">
        <f t="shared" si="2"/>
        <v>433.21</v>
      </c>
    </row>
    <row r="75" spans="2:9" ht="12.75" customHeight="1" x14ac:dyDescent="0.15">
      <c r="B75" s="550"/>
      <c r="C75" s="565" t="s">
        <v>748</v>
      </c>
      <c r="D75" s="552">
        <f>E75+F75</f>
        <v>28753</v>
      </c>
      <c r="E75" s="568">
        <v>13463</v>
      </c>
      <c r="F75" s="569">
        <v>15290</v>
      </c>
      <c r="G75" s="552">
        <v>9576</v>
      </c>
      <c r="H75" s="555">
        <v>116.98</v>
      </c>
      <c r="I75" s="555">
        <f t="shared" si="2"/>
        <v>245.79</v>
      </c>
    </row>
    <row r="76" spans="2:9" ht="12.75" customHeight="1" x14ac:dyDescent="0.15">
      <c r="B76" s="558"/>
      <c r="C76" s="566" t="s">
        <v>751</v>
      </c>
      <c r="D76" s="560">
        <f>E76+F76</f>
        <v>20080</v>
      </c>
      <c r="E76" s="570">
        <v>9818</v>
      </c>
      <c r="F76" s="571">
        <v>10262</v>
      </c>
      <c r="G76" s="560">
        <v>7293</v>
      </c>
      <c r="H76" s="563">
        <v>94.43</v>
      </c>
      <c r="I76" s="563">
        <f t="shared" si="2"/>
        <v>212.64</v>
      </c>
    </row>
    <row r="77" spans="2:9" ht="12.75" customHeight="1" x14ac:dyDescent="0.15">
      <c r="B77" s="915" t="s">
        <v>770</v>
      </c>
      <c r="C77" s="916"/>
      <c r="D77" s="545">
        <f>SUM(D78:D81)</f>
        <v>404948</v>
      </c>
      <c r="E77" s="572">
        <f>SUM(E78:E81)</f>
        <v>195577</v>
      </c>
      <c r="F77" s="573">
        <f>SUM(F78:F81)</f>
        <v>209371</v>
      </c>
      <c r="G77" s="545">
        <f>SUM(G78:G81)</f>
        <v>145987</v>
      </c>
      <c r="H77" s="564">
        <f>SUM(H78:H81)</f>
        <v>957.49</v>
      </c>
      <c r="I77" s="549">
        <f t="shared" si="2"/>
        <v>422.93</v>
      </c>
    </row>
    <row r="78" spans="2:9" ht="12.75" customHeight="1" x14ac:dyDescent="0.15">
      <c r="B78" s="550"/>
      <c r="C78" s="551" t="s">
        <v>747</v>
      </c>
      <c r="D78" s="552">
        <v>266002</v>
      </c>
      <c r="E78" s="568">
        <v>128882</v>
      </c>
      <c r="F78" s="569">
        <v>137120</v>
      </c>
      <c r="G78" s="552">
        <v>99554</v>
      </c>
      <c r="H78" s="555">
        <v>536.41</v>
      </c>
      <c r="I78" s="555">
        <f t="shared" si="2"/>
        <v>495.89</v>
      </c>
    </row>
    <row r="79" spans="2:9" ht="12.75" customHeight="1" x14ac:dyDescent="0.15">
      <c r="B79" s="550"/>
      <c r="C79" s="551" t="s">
        <v>771</v>
      </c>
      <c r="D79" s="552">
        <v>90300</v>
      </c>
      <c r="E79" s="568">
        <v>43517</v>
      </c>
      <c r="F79" s="569">
        <v>46783</v>
      </c>
      <c r="G79" s="552">
        <v>29439</v>
      </c>
      <c r="H79" s="555">
        <v>209.67</v>
      </c>
      <c r="I79" s="555">
        <f t="shared" si="2"/>
        <v>430.68</v>
      </c>
    </row>
    <row r="80" spans="2:9" ht="12.75" customHeight="1" x14ac:dyDescent="0.15">
      <c r="B80" s="550"/>
      <c r="C80" s="551" t="s">
        <v>748</v>
      </c>
      <c r="D80" s="552">
        <v>28756</v>
      </c>
      <c r="E80" s="568">
        <v>13562</v>
      </c>
      <c r="F80" s="569">
        <v>15194</v>
      </c>
      <c r="G80" s="552">
        <v>9699</v>
      </c>
      <c r="H80" s="555">
        <v>116.98</v>
      </c>
      <c r="I80" s="555">
        <f t="shared" si="2"/>
        <v>245.82</v>
      </c>
    </row>
    <row r="81" spans="2:9" ht="12.75" customHeight="1" x14ac:dyDescent="0.15">
      <c r="B81" s="558"/>
      <c r="C81" s="559" t="s">
        <v>772</v>
      </c>
      <c r="D81" s="560">
        <v>19890</v>
      </c>
      <c r="E81" s="570">
        <v>9616</v>
      </c>
      <c r="F81" s="571">
        <v>10274</v>
      </c>
      <c r="G81" s="560">
        <v>7295</v>
      </c>
      <c r="H81" s="563">
        <v>94.43</v>
      </c>
      <c r="I81" s="563">
        <f t="shared" si="2"/>
        <v>210.63</v>
      </c>
    </row>
    <row r="82" spans="2:9" ht="12.75" customHeight="1" x14ac:dyDescent="0.15">
      <c r="B82" s="915" t="s">
        <v>773</v>
      </c>
      <c r="C82" s="916"/>
      <c r="D82" s="545">
        <f>SUM(D83:D86)</f>
        <v>403321</v>
      </c>
      <c r="E82" s="572">
        <f>SUM(E83:E86)</f>
        <v>194895</v>
      </c>
      <c r="F82" s="573">
        <f>SUM(F83:F86)</f>
        <v>208426</v>
      </c>
      <c r="G82" s="545">
        <f>SUM(G83:G86)</f>
        <v>147636</v>
      </c>
      <c r="H82" s="564">
        <f>SUM(H83:H86)</f>
        <v>957.49</v>
      </c>
      <c r="I82" s="549">
        <f t="shared" si="2"/>
        <v>421.23</v>
      </c>
    </row>
    <row r="83" spans="2:9" ht="12.75" customHeight="1" x14ac:dyDescent="0.15">
      <c r="B83" s="550"/>
      <c r="C83" s="551" t="s">
        <v>747</v>
      </c>
      <c r="D83" s="552">
        <v>265246</v>
      </c>
      <c r="E83" s="568">
        <v>128617</v>
      </c>
      <c r="F83" s="569">
        <v>136629</v>
      </c>
      <c r="G83" s="552">
        <v>100930</v>
      </c>
      <c r="H83" s="555">
        <v>536.41</v>
      </c>
      <c r="I83" s="555">
        <f t="shared" si="2"/>
        <v>494.48</v>
      </c>
    </row>
    <row r="84" spans="2:9" ht="12.75" customHeight="1" x14ac:dyDescent="0.15">
      <c r="B84" s="550"/>
      <c r="C84" s="551" t="s">
        <v>771</v>
      </c>
      <c r="D84" s="552">
        <v>89985</v>
      </c>
      <c r="E84" s="568">
        <v>43358</v>
      </c>
      <c r="F84" s="569">
        <v>46627</v>
      </c>
      <c r="G84" s="552">
        <v>29731</v>
      </c>
      <c r="H84" s="555">
        <v>209.67</v>
      </c>
      <c r="I84" s="555">
        <f t="shared" si="2"/>
        <v>429.17</v>
      </c>
    </row>
    <row r="85" spans="2:9" ht="12.75" customHeight="1" x14ac:dyDescent="0.15">
      <c r="B85" s="550"/>
      <c r="C85" s="551" t="s">
        <v>748</v>
      </c>
      <c r="D85" s="552">
        <v>28389</v>
      </c>
      <c r="E85" s="568">
        <v>13380</v>
      </c>
      <c r="F85" s="569">
        <v>15009</v>
      </c>
      <c r="G85" s="552">
        <v>9678</v>
      </c>
      <c r="H85" s="555">
        <v>116.98</v>
      </c>
      <c r="I85" s="555">
        <f t="shared" si="2"/>
        <v>242.68</v>
      </c>
    </row>
    <row r="86" spans="2:9" ht="12.75" customHeight="1" x14ac:dyDescent="0.15">
      <c r="B86" s="558"/>
      <c r="C86" s="559" t="s">
        <v>772</v>
      </c>
      <c r="D86" s="560">
        <v>19701</v>
      </c>
      <c r="E86" s="570">
        <v>9540</v>
      </c>
      <c r="F86" s="571">
        <v>10161</v>
      </c>
      <c r="G86" s="560">
        <v>7297</v>
      </c>
      <c r="H86" s="563">
        <v>94.43</v>
      </c>
      <c r="I86" s="563">
        <f t="shared" si="2"/>
        <v>208.63</v>
      </c>
    </row>
    <row r="87" spans="2:9" ht="12.75" customHeight="1" x14ac:dyDescent="0.15">
      <c r="B87" s="915" t="s">
        <v>774</v>
      </c>
      <c r="C87" s="916"/>
      <c r="D87" s="545">
        <f>SUM(D88:D91)</f>
        <v>401897</v>
      </c>
      <c r="E87" s="572">
        <f>SUM(E88:E91)</f>
        <v>194293</v>
      </c>
      <c r="F87" s="573">
        <f>SUM(F88:F91)</f>
        <v>207604</v>
      </c>
      <c r="G87" s="545">
        <f>SUM(G88:G91)</f>
        <v>149103</v>
      </c>
      <c r="H87" s="564">
        <f>SUM(H88:H91)</f>
        <v>957.49</v>
      </c>
      <c r="I87" s="549">
        <f t="shared" si="2"/>
        <v>419.74</v>
      </c>
    </row>
    <row r="88" spans="2:9" ht="12.75" customHeight="1" x14ac:dyDescent="0.15">
      <c r="B88" s="550"/>
      <c r="C88" s="551" t="s">
        <v>747</v>
      </c>
      <c r="D88" s="552">
        <v>264520</v>
      </c>
      <c r="E88" s="568">
        <v>128342</v>
      </c>
      <c r="F88" s="569">
        <v>136178</v>
      </c>
      <c r="G88" s="552">
        <v>101983</v>
      </c>
      <c r="H88" s="555">
        <v>536.41</v>
      </c>
      <c r="I88" s="555">
        <f t="shared" si="2"/>
        <v>493.13</v>
      </c>
    </row>
    <row r="89" spans="2:9" ht="12.75" customHeight="1" x14ac:dyDescent="0.15">
      <c r="B89" s="550"/>
      <c r="C89" s="551" t="s">
        <v>771</v>
      </c>
      <c r="D89" s="552">
        <v>89755</v>
      </c>
      <c r="E89" s="568">
        <v>43245</v>
      </c>
      <c r="F89" s="569">
        <v>46510</v>
      </c>
      <c r="G89" s="552">
        <v>30031</v>
      </c>
      <c r="H89" s="555">
        <v>209.67</v>
      </c>
      <c r="I89" s="555">
        <f t="shared" si="2"/>
        <v>428.08</v>
      </c>
    </row>
    <row r="90" spans="2:9" ht="12.75" customHeight="1" x14ac:dyDescent="0.15">
      <c r="B90" s="550"/>
      <c r="C90" s="551" t="s">
        <v>748</v>
      </c>
      <c r="D90" s="552">
        <v>28159</v>
      </c>
      <c r="E90" s="568">
        <v>13268</v>
      </c>
      <c r="F90" s="569">
        <v>14891</v>
      </c>
      <c r="G90" s="552">
        <v>9776</v>
      </c>
      <c r="H90" s="555">
        <v>116.98</v>
      </c>
      <c r="I90" s="555">
        <f t="shared" si="2"/>
        <v>240.72</v>
      </c>
    </row>
    <row r="91" spans="2:9" ht="12.75" customHeight="1" x14ac:dyDescent="0.15">
      <c r="B91" s="558"/>
      <c r="C91" s="559" t="s">
        <v>772</v>
      </c>
      <c r="D91" s="560">
        <v>19463</v>
      </c>
      <c r="E91" s="570">
        <v>9438</v>
      </c>
      <c r="F91" s="571">
        <v>10025</v>
      </c>
      <c r="G91" s="560">
        <v>7313</v>
      </c>
      <c r="H91" s="563">
        <v>94.43</v>
      </c>
      <c r="I91" s="563">
        <f t="shared" si="2"/>
        <v>206.11</v>
      </c>
    </row>
    <row r="92" spans="2:9" ht="12.75" customHeight="1" x14ac:dyDescent="0.15">
      <c r="B92" s="915" t="s">
        <v>775</v>
      </c>
      <c r="C92" s="916"/>
      <c r="D92" s="545">
        <f>SUM(D93:D96)</f>
        <v>400022</v>
      </c>
      <c r="E92" s="572">
        <f>SUM(E93:E96)</f>
        <v>193399</v>
      </c>
      <c r="F92" s="573">
        <f>SUM(F93:F96)</f>
        <v>206623</v>
      </c>
      <c r="G92" s="545">
        <f>SUM(G93:G96)</f>
        <v>150445</v>
      </c>
      <c r="H92" s="564">
        <f>SUM(H93:H96)</f>
        <v>957.49</v>
      </c>
      <c r="I92" s="549">
        <f t="shared" si="2"/>
        <v>417.78</v>
      </c>
    </row>
    <row r="93" spans="2:9" ht="12.75" customHeight="1" x14ac:dyDescent="0.15">
      <c r="B93" s="550"/>
      <c r="C93" s="551" t="s">
        <v>747</v>
      </c>
      <c r="D93" s="552">
        <v>263529</v>
      </c>
      <c r="E93" s="568">
        <v>127891</v>
      </c>
      <c r="F93" s="569">
        <v>135638</v>
      </c>
      <c r="G93" s="552">
        <v>102910</v>
      </c>
      <c r="H93" s="555">
        <v>536.41</v>
      </c>
      <c r="I93" s="555">
        <f t="shared" si="2"/>
        <v>491.28</v>
      </c>
    </row>
    <row r="94" spans="2:9" ht="12.75" customHeight="1" x14ac:dyDescent="0.15">
      <c r="B94" s="550"/>
      <c r="C94" s="551" t="s">
        <v>771</v>
      </c>
      <c r="D94" s="552">
        <v>89303</v>
      </c>
      <c r="E94" s="568">
        <v>43018</v>
      </c>
      <c r="F94" s="569">
        <v>46285</v>
      </c>
      <c r="G94" s="552">
        <v>30391</v>
      </c>
      <c r="H94" s="555">
        <v>209.67</v>
      </c>
      <c r="I94" s="555">
        <f t="shared" si="2"/>
        <v>425.92</v>
      </c>
    </row>
    <row r="95" spans="2:9" ht="12.75" customHeight="1" x14ac:dyDescent="0.15">
      <c r="B95" s="550"/>
      <c r="C95" s="551" t="s">
        <v>748</v>
      </c>
      <c r="D95" s="552">
        <v>27880</v>
      </c>
      <c r="E95" s="568">
        <v>13153</v>
      </c>
      <c r="F95" s="569">
        <v>14727</v>
      </c>
      <c r="G95" s="552">
        <v>9811</v>
      </c>
      <c r="H95" s="555">
        <v>116.98</v>
      </c>
      <c r="I95" s="555">
        <f t="shared" si="2"/>
        <v>238.33</v>
      </c>
    </row>
    <row r="96" spans="2:9" ht="12.75" customHeight="1" x14ac:dyDescent="0.15">
      <c r="B96" s="558"/>
      <c r="C96" s="559" t="s">
        <v>772</v>
      </c>
      <c r="D96" s="560">
        <v>19310</v>
      </c>
      <c r="E96" s="570">
        <v>9337</v>
      </c>
      <c r="F96" s="571">
        <v>9973</v>
      </c>
      <c r="G96" s="560">
        <v>7333</v>
      </c>
      <c r="H96" s="563">
        <v>94.43</v>
      </c>
      <c r="I96" s="563">
        <f t="shared" si="2"/>
        <v>204.49</v>
      </c>
    </row>
    <row r="97" spans="2:9" ht="12.75" customHeight="1" x14ac:dyDescent="0.15">
      <c r="B97" s="915" t="s">
        <v>776</v>
      </c>
      <c r="C97" s="916"/>
      <c r="D97" s="545">
        <f>SUM(D98:D101)</f>
        <v>398022</v>
      </c>
      <c r="E97" s="572">
        <f>SUM(E98:E101)</f>
        <v>192661</v>
      </c>
      <c r="F97" s="573">
        <f>SUM(F98:F101)</f>
        <v>205361</v>
      </c>
      <c r="G97" s="545">
        <f>SUM(G98:G101)</f>
        <v>151964</v>
      </c>
      <c r="H97" s="564">
        <f>SUM(H98:H101)</f>
        <v>957.49</v>
      </c>
      <c r="I97" s="549">
        <f t="shared" si="2"/>
        <v>415.69</v>
      </c>
    </row>
    <row r="98" spans="2:9" ht="12.75" customHeight="1" x14ac:dyDescent="0.15">
      <c r="B98" s="550"/>
      <c r="C98" s="551" t="s">
        <v>747</v>
      </c>
      <c r="D98" s="552">
        <v>262530</v>
      </c>
      <c r="E98" s="568">
        <v>127531</v>
      </c>
      <c r="F98" s="569">
        <v>134999</v>
      </c>
      <c r="G98" s="552">
        <v>103954</v>
      </c>
      <c r="H98" s="555">
        <v>536.41</v>
      </c>
      <c r="I98" s="555">
        <f t="shared" si="2"/>
        <v>489.42</v>
      </c>
    </row>
    <row r="99" spans="2:9" ht="12.75" customHeight="1" x14ac:dyDescent="0.15">
      <c r="B99" s="550"/>
      <c r="C99" s="551" t="s">
        <v>771</v>
      </c>
      <c r="D99" s="552">
        <v>88795</v>
      </c>
      <c r="E99" s="568">
        <v>42809</v>
      </c>
      <c r="F99" s="569">
        <v>45986</v>
      </c>
      <c r="G99" s="552">
        <v>30742</v>
      </c>
      <c r="H99" s="555">
        <v>209.67</v>
      </c>
      <c r="I99" s="555">
        <f t="shared" si="2"/>
        <v>423.5</v>
      </c>
    </row>
    <row r="100" spans="2:9" ht="12.75" customHeight="1" x14ac:dyDescent="0.15">
      <c r="B100" s="550"/>
      <c r="C100" s="551" t="s">
        <v>748</v>
      </c>
      <c r="D100" s="552">
        <v>27577</v>
      </c>
      <c r="E100" s="568">
        <v>13033</v>
      </c>
      <c r="F100" s="569">
        <v>14544</v>
      </c>
      <c r="G100" s="552">
        <v>9866</v>
      </c>
      <c r="H100" s="555">
        <v>116.98</v>
      </c>
      <c r="I100" s="555">
        <f t="shared" si="2"/>
        <v>235.74</v>
      </c>
    </row>
    <row r="101" spans="2:9" ht="12.75" customHeight="1" x14ac:dyDescent="0.15">
      <c r="B101" s="558"/>
      <c r="C101" s="559" t="s">
        <v>772</v>
      </c>
      <c r="D101" s="560">
        <v>19120</v>
      </c>
      <c r="E101" s="570">
        <v>9288</v>
      </c>
      <c r="F101" s="571">
        <v>9832</v>
      </c>
      <c r="G101" s="560">
        <v>7402</v>
      </c>
      <c r="H101" s="563">
        <v>94.43</v>
      </c>
      <c r="I101" s="563">
        <f t="shared" si="2"/>
        <v>202.48</v>
      </c>
    </row>
    <row r="102" spans="2:9" ht="12.75" customHeight="1" x14ac:dyDescent="0.15">
      <c r="B102" s="915" t="s">
        <v>777</v>
      </c>
      <c r="C102" s="916"/>
      <c r="D102" s="545">
        <f>SUM(D103:D106)</f>
        <v>395556</v>
      </c>
      <c r="E102" s="572">
        <f>SUM(E103:E106)</f>
        <v>191665</v>
      </c>
      <c r="F102" s="573">
        <f>SUM(F103:F106)</f>
        <v>203891</v>
      </c>
      <c r="G102" s="545">
        <f>SUM(G103:G106)</f>
        <v>153261</v>
      </c>
      <c r="H102" s="564">
        <f>SUM(H103:H106)</f>
        <v>957.49</v>
      </c>
      <c r="I102" s="549">
        <f t="shared" si="2"/>
        <v>413.12</v>
      </c>
    </row>
    <row r="103" spans="2:9" ht="12.75" customHeight="1" x14ac:dyDescent="0.15">
      <c r="B103" s="550"/>
      <c r="C103" s="551" t="s">
        <v>747</v>
      </c>
      <c r="D103" s="552">
        <v>261117</v>
      </c>
      <c r="E103" s="568">
        <v>126962</v>
      </c>
      <c r="F103" s="569">
        <v>134155</v>
      </c>
      <c r="G103" s="552">
        <v>104822</v>
      </c>
      <c r="H103" s="555">
        <v>536.41</v>
      </c>
      <c r="I103" s="555">
        <f t="shared" si="2"/>
        <v>486.79</v>
      </c>
    </row>
    <row r="104" spans="2:9" ht="12.75" customHeight="1" x14ac:dyDescent="0.15">
      <c r="B104" s="550"/>
      <c r="C104" s="551" t="s">
        <v>771</v>
      </c>
      <c r="D104" s="552">
        <v>88176</v>
      </c>
      <c r="E104" s="568">
        <v>42551</v>
      </c>
      <c r="F104" s="569">
        <v>45625</v>
      </c>
      <c r="G104" s="552">
        <v>31044</v>
      </c>
      <c r="H104" s="555">
        <v>209.67</v>
      </c>
      <c r="I104" s="555">
        <f t="shared" si="2"/>
        <v>420.55</v>
      </c>
    </row>
    <row r="105" spans="2:9" ht="12.75" customHeight="1" x14ac:dyDescent="0.15">
      <c r="B105" s="550"/>
      <c r="C105" s="551" t="s">
        <v>748</v>
      </c>
      <c r="D105" s="552">
        <v>27271</v>
      </c>
      <c r="E105" s="568">
        <v>12926</v>
      </c>
      <c r="F105" s="569">
        <v>14345</v>
      </c>
      <c r="G105" s="552">
        <v>9909</v>
      </c>
      <c r="H105" s="555">
        <v>116.98</v>
      </c>
      <c r="I105" s="555">
        <f t="shared" si="2"/>
        <v>233.13</v>
      </c>
    </row>
    <row r="106" spans="2:9" ht="12.75" customHeight="1" x14ac:dyDescent="0.15">
      <c r="B106" s="558"/>
      <c r="C106" s="559" t="s">
        <v>772</v>
      </c>
      <c r="D106" s="560">
        <v>18992</v>
      </c>
      <c r="E106" s="570">
        <v>9226</v>
      </c>
      <c r="F106" s="571">
        <v>9766</v>
      </c>
      <c r="G106" s="560">
        <v>7486</v>
      </c>
      <c r="H106" s="563">
        <v>94.43</v>
      </c>
      <c r="I106" s="563">
        <f t="shared" si="2"/>
        <v>201.12</v>
      </c>
    </row>
    <row r="107" spans="2:9" ht="12.75" customHeight="1" x14ac:dyDescent="0.15">
      <c r="B107" s="915" t="s">
        <v>778</v>
      </c>
      <c r="C107" s="916"/>
      <c r="D107" s="545">
        <f>SUM(D108:D111)</f>
        <v>394168</v>
      </c>
      <c r="E107" s="572">
        <f>SUM(E108:E111)</f>
        <v>191539</v>
      </c>
      <c r="F107" s="573">
        <f>SUM(F108:F111)</f>
        <v>202629</v>
      </c>
      <c r="G107" s="545">
        <f>SUM(G108:G111)</f>
        <v>153738</v>
      </c>
      <c r="H107" s="564">
        <f>SUM(H108:H111)</f>
        <v>957.49</v>
      </c>
      <c r="I107" s="549">
        <f t="shared" si="2"/>
        <v>411.67</v>
      </c>
    </row>
    <row r="108" spans="2:9" ht="12.75" customHeight="1" x14ac:dyDescent="0.15">
      <c r="B108" s="550"/>
      <c r="C108" s="551" t="s">
        <v>747</v>
      </c>
      <c r="D108" s="552">
        <v>260507</v>
      </c>
      <c r="E108" s="568">
        <v>127134</v>
      </c>
      <c r="F108" s="569">
        <v>133373</v>
      </c>
      <c r="G108" s="552">
        <v>105147</v>
      </c>
      <c r="H108" s="555">
        <v>536.41</v>
      </c>
      <c r="I108" s="555">
        <f t="shared" si="2"/>
        <v>485.65</v>
      </c>
    </row>
    <row r="109" spans="2:9" ht="12.75" customHeight="1" x14ac:dyDescent="0.15">
      <c r="B109" s="550"/>
      <c r="C109" s="551" t="s">
        <v>771</v>
      </c>
      <c r="D109" s="552">
        <v>87698</v>
      </c>
      <c r="E109" s="568">
        <v>42327</v>
      </c>
      <c r="F109" s="569">
        <v>45371</v>
      </c>
      <c r="G109" s="552">
        <v>31305</v>
      </c>
      <c r="H109" s="555">
        <v>209.67</v>
      </c>
      <c r="I109" s="555">
        <f t="shared" si="2"/>
        <v>418.27</v>
      </c>
    </row>
    <row r="110" spans="2:9" ht="12.75" customHeight="1" x14ac:dyDescent="0.15">
      <c r="B110" s="550"/>
      <c r="C110" s="551" t="s">
        <v>748</v>
      </c>
      <c r="D110" s="552">
        <v>27142</v>
      </c>
      <c r="E110" s="568">
        <v>12920</v>
      </c>
      <c r="F110" s="569">
        <v>14222</v>
      </c>
      <c r="G110" s="552">
        <v>9946</v>
      </c>
      <c r="H110" s="555">
        <v>116.98</v>
      </c>
      <c r="I110" s="555">
        <f t="shared" si="2"/>
        <v>232.02</v>
      </c>
    </row>
    <row r="111" spans="2:9" ht="12.75" customHeight="1" x14ac:dyDescent="0.15">
      <c r="B111" s="558"/>
      <c r="C111" s="559" t="s">
        <v>772</v>
      </c>
      <c r="D111" s="560">
        <v>18821</v>
      </c>
      <c r="E111" s="570">
        <v>9158</v>
      </c>
      <c r="F111" s="571">
        <v>9663</v>
      </c>
      <c r="G111" s="560">
        <v>7340</v>
      </c>
      <c r="H111" s="563">
        <v>94.43</v>
      </c>
      <c r="I111" s="563">
        <f t="shared" si="2"/>
        <v>199.31</v>
      </c>
    </row>
    <row r="112" spans="2:9" ht="12.75" customHeight="1" x14ac:dyDescent="0.15">
      <c r="B112" s="915" t="s">
        <v>779</v>
      </c>
      <c r="C112" s="916"/>
      <c r="D112" s="545">
        <f>SUM(D113:D116)</f>
        <v>391290</v>
      </c>
      <c r="E112" s="572">
        <f>SUM(E113:E116)</f>
        <v>190324</v>
      </c>
      <c r="F112" s="573">
        <f>SUM(F113:F116)</f>
        <v>200966</v>
      </c>
      <c r="G112" s="545">
        <f>SUM(G113:G116)</f>
        <v>155016</v>
      </c>
      <c r="H112" s="564">
        <f>SUM(H113:H116)</f>
        <v>957.5</v>
      </c>
      <c r="I112" s="549">
        <f t="shared" si="2"/>
        <v>408.66</v>
      </c>
    </row>
    <row r="113" spans="2:9" ht="12.75" customHeight="1" x14ac:dyDescent="0.15">
      <c r="B113" s="550"/>
      <c r="C113" s="551" t="s">
        <v>747</v>
      </c>
      <c r="D113" s="552">
        <v>258733</v>
      </c>
      <c r="E113" s="568">
        <v>126376</v>
      </c>
      <c r="F113" s="569">
        <v>132357</v>
      </c>
      <c r="G113" s="552">
        <v>106031</v>
      </c>
      <c r="H113" s="555">
        <v>536.41999999999996</v>
      </c>
      <c r="I113" s="555">
        <f t="shared" si="2"/>
        <v>482.33</v>
      </c>
    </row>
    <row r="114" spans="2:9" ht="12.75" customHeight="1" x14ac:dyDescent="0.15">
      <c r="B114" s="550"/>
      <c r="C114" s="551" t="s">
        <v>771</v>
      </c>
      <c r="D114" s="552">
        <v>87130</v>
      </c>
      <c r="E114" s="568">
        <v>42131</v>
      </c>
      <c r="F114" s="569">
        <v>44999</v>
      </c>
      <c r="G114" s="552">
        <v>31631</v>
      </c>
      <c r="H114" s="555">
        <v>209.67</v>
      </c>
      <c r="I114" s="555">
        <f t="shared" si="2"/>
        <v>415.56</v>
      </c>
    </row>
    <row r="115" spans="2:9" ht="12.75" customHeight="1" x14ac:dyDescent="0.15">
      <c r="B115" s="550"/>
      <c r="C115" s="551" t="s">
        <v>748</v>
      </c>
      <c r="D115" s="552">
        <v>26726</v>
      </c>
      <c r="E115" s="568">
        <v>12695</v>
      </c>
      <c r="F115" s="569">
        <v>14031</v>
      </c>
      <c r="G115" s="552">
        <v>9947</v>
      </c>
      <c r="H115" s="555">
        <v>116.98</v>
      </c>
      <c r="I115" s="555">
        <f t="shared" si="2"/>
        <v>228.47</v>
      </c>
    </row>
    <row r="116" spans="2:9" ht="12.75" customHeight="1" x14ac:dyDescent="0.15">
      <c r="B116" s="558"/>
      <c r="C116" s="559" t="s">
        <v>772</v>
      </c>
      <c r="D116" s="560">
        <v>18701</v>
      </c>
      <c r="E116" s="570">
        <v>9122</v>
      </c>
      <c r="F116" s="571">
        <v>9579</v>
      </c>
      <c r="G116" s="560">
        <v>7407</v>
      </c>
      <c r="H116" s="563">
        <v>94.43</v>
      </c>
      <c r="I116" s="563">
        <f t="shared" ref="I116:I121" si="3">ROUND(D116/H116,2)</f>
        <v>198.04</v>
      </c>
    </row>
    <row r="117" spans="2:9" ht="12.75" customHeight="1" x14ac:dyDescent="0.15">
      <c r="B117" s="915" t="s">
        <v>780</v>
      </c>
      <c r="C117" s="916"/>
      <c r="D117" s="545">
        <f>SUM(D118:D121)</f>
        <v>388333</v>
      </c>
      <c r="E117" s="572">
        <f>SUM(E118:E121)</f>
        <v>189025</v>
      </c>
      <c r="F117" s="573">
        <f>SUM(F118:F121)</f>
        <v>199308</v>
      </c>
      <c r="G117" s="545">
        <f>SUM(G118:G121)</f>
        <v>160012</v>
      </c>
      <c r="H117" s="564">
        <f>SUM(H118:H121)</f>
        <v>957.45</v>
      </c>
      <c r="I117" s="549">
        <f t="shared" si="3"/>
        <v>405.59</v>
      </c>
    </row>
    <row r="118" spans="2:9" ht="12.75" customHeight="1" x14ac:dyDescent="0.15">
      <c r="B118" s="550"/>
      <c r="C118" s="551" t="s">
        <v>747</v>
      </c>
      <c r="D118" s="552">
        <v>256706</v>
      </c>
      <c r="E118" s="568">
        <v>125448</v>
      </c>
      <c r="F118" s="569">
        <v>131258</v>
      </c>
      <c r="G118" s="552">
        <v>106698</v>
      </c>
      <c r="H118" s="555">
        <v>536.37</v>
      </c>
      <c r="I118" s="555">
        <f t="shared" si="3"/>
        <v>478.6</v>
      </c>
    </row>
    <row r="119" spans="2:9" ht="12.75" customHeight="1" x14ac:dyDescent="0.15">
      <c r="B119" s="550"/>
      <c r="C119" s="551" t="s">
        <v>771</v>
      </c>
      <c r="D119" s="552">
        <v>86608</v>
      </c>
      <c r="E119" s="568">
        <v>41934</v>
      </c>
      <c r="F119" s="569">
        <v>44674</v>
      </c>
      <c r="G119" s="552">
        <v>31978</v>
      </c>
      <c r="H119" s="555">
        <v>209.67</v>
      </c>
      <c r="I119" s="555">
        <f t="shared" si="3"/>
        <v>413.07</v>
      </c>
    </row>
    <row r="120" spans="2:9" ht="12.75" customHeight="1" x14ac:dyDescent="0.15">
      <c r="B120" s="550"/>
      <c r="C120" s="551" t="s">
        <v>748</v>
      </c>
      <c r="D120" s="552">
        <v>26450</v>
      </c>
      <c r="E120" s="568">
        <v>12595</v>
      </c>
      <c r="F120" s="569">
        <v>13855</v>
      </c>
      <c r="G120" s="552">
        <v>13855</v>
      </c>
      <c r="H120" s="555">
        <v>116.98</v>
      </c>
      <c r="I120" s="555">
        <f t="shared" si="3"/>
        <v>226.11</v>
      </c>
    </row>
    <row r="121" spans="2:9" ht="12.75" customHeight="1" x14ac:dyDescent="0.15">
      <c r="B121" s="558"/>
      <c r="C121" s="559" t="s">
        <v>772</v>
      </c>
      <c r="D121" s="560">
        <v>18569</v>
      </c>
      <c r="E121" s="570">
        <v>9048</v>
      </c>
      <c r="F121" s="571">
        <v>9521</v>
      </c>
      <c r="G121" s="560">
        <v>7481</v>
      </c>
      <c r="H121" s="563">
        <v>94.43</v>
      </c>
      <c r="I121" s="563">
        <f t="shared" si="3"/>
        <v>196.64</v>
      </c>
    </row>
    <row r="122" spans="2:9" ht="12.75" customHeight="1" x14ac:dyDescent="0.15">
      <c r="B122" s="574" t="s">
        <v>781</v>
      </c>
      <c r="C122" s="531"/>
      <c r="D122" s="575"/>
      <c r="E122" s="531"/>
      <c r="F122" s="531"/>
      <c r="G122" s="531"/>
      <c r="H122" s="531"/>
      <c r="I122" s="576"/>
    </row>
  </sheetData>
  <mergeCells count="22">
    <mergeCell ref="B102:C102"/>
    <mergeCell ref="B107:C107"/>
    <mergeCell ref="B112:C112"/>
    <mergeCell ref="B117:C117"/>
    <mergeCell ref="B72:C72"/>
    <mergeCell ref="B77:C77"/>
    <mergeCell ref="B82:C82"/>
    <mergeCell ref="B87:C87"/>
    <mergeCell ref="B92:C92"/>
    <mergeCell ref="B97:C97"/>
    <mergeCell ref="B67:C67"/>
    <mergeCell ref="D4:F4"/>
    <mergeCell ref="G4:G5"/>
    <mergeCell ref="B6:C6"/>
    <mergeCell ref="B19:C19"/>
    <mergeCell ref="B32:C32"/>
    <mergeCell ref="B37:C37"/>
    <mergeCell ref="B42:C42"/>
    <mergeCell ref="B47:C47"/>
    <mergeCell ref="B52:C52"/>
    <mergeCell ref="B57:C57"/>
    <mergeCell ref="B62:C62"/>
  </mergeCells>
  <phoneticPr fontId="3"/>
  <pageMargins left="0.59055118110236227" right="0.59055118110236227" top="0.78740157480314965" bottom="0.78740157480314965" header="0.39370078740157483" footer="0.39370078740157483"/>
  <pageSetup paperSize="9" scale="96" fitToHeight="0" orientation="portrait" r:id="rId1"/>
  <headerFooter alignWithMargins="0">
    <oddHeader>&amp;R2.人      口</oddHeader>
    <oddFooter>&amp;C-21-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C1248-9FDF-478E-8255-7CB626B0DA23}">
  <sheetPr codeName="Sheet14"/>
  <dimension ref="A1:N56"/>
  <sheetViews>
    <sheetView showGridLines="0" zoomScaleNormal="100" zoomScaleSheetLayoutView="100" workbookViewId="0"/>
  </sheetViews>
  <sheetFormatPr defaultColWidth="9" defaultRowHeight="12" x14ac:dyDescent="0.15"/>
  <cols>
    <col min="1" max="1" width="1.375" style="74" customWidth="1"/>
    <col min="2" max="2" width="2.125" style="630" customWidth="1"/>
    <col min="3" max="3" width="7.375" style="630" customWidth="1"/>
    <col min="4" max="4" width="8.125" style="74" customWidth="1"/>
    <col min="5" max="14" width="7" style="74" customWidth="1"/>
    <col min="15" max="16384" width="9" style="74"/>
  </cols>
  <sheetData>
    <row r="1" spans="1:14" ht="30" customHeight="1" x14ac:dyDescent="0.2">
      <c r="A1" s="72" t="s">
        <v>782</v>
      </c>
      <c r="B1" s="577"/>
      <c r="C1" s="577"/>
      <c r="D1" s="578"/>
      <c r="F1" s="579"/>
      <c r="G1" s="579"/>
      <c r="H1" s="580"/>
      <c r="I1" s="580"/>
      <c r="K1" s="579"/>
      <c r="L1" s="579"/>
      <c r="M1" s="580"/>
      <c r="N1" s="581"/>
    </row>
    <row r="2" spans="1:14" ht="7.5" customHeight="1" x14ac:dyDescent="0.2">
      <c r="A2" s="72"/>
      <c r="B2" s="577"/>
      <c r="C2" s="577"/>
      <c r="D2" s="578"/>
      <c r="F2" s="579"/>
      <c r="G2" s="579"/>
      <c r="H2" s="580"/>
      <c r="I2" s="580"/>
      <c r="K2" s="579"/>
      <c r="L2" s="579"/>
      <c r="M2" s="580"/>
      <c r="N2" s="581"/>
    </row>
    <row r="3" spans="1:14" s="75" customFormat="1" ht="22.5" customHeight="1" x14ac:dyDescent="0.15">
      <c r="A3" s="582"/>
      <c r="B3" s="583" t="s">
        <v>783</v>
      </c>
      <c r="N3" s="584" t="s">
        <v>784</v>
      </c>
    </row>
    <row r="4" spans="1:14" ht="26.25" customHeight="1" x14ac:dyDescent="0.15">
      <c r="A4" s="585"/>
      <c r="B4" s="919" t="s">
        <v>46</v>
      </c>
      <c r="C4" s="920"/>
      <c r="D4" s="921" t="s">
        <v>741</v>
      </c>
      <c r="E4" s="923" t="s">
        <v>87</v>
      </c>
      <c r="F4" s="924"/>
      <c r="G4" s="924"/>
      <c r="H4" s="924"/>
      <c r="I4" s="925"/>
      <c r="J4" s="926" t="s">
        <v>88</v>
      </c>
      <c r="K4" s="924"/>
      <c r="L4" s="924"/>
      <c r="M4" s="924"/>
      <c r="N4" s="925"/>
    </row>
    <row r="5" spans="1:14" ht="26.25" customHeight="1" x14ac:dyDescent="0.15">
      <c r="A5" s="585"/>
      <c r="B5" s="927" t="s">
        <v>785</v>
      </c>
      <c r="C5" s="928"/>
      <c r="D5" s="922"/>
      <c r="E5" s="586" t="s">
        <v>741</v>
      </c>
      <c r="F5" s="587" t="s">
        <v>786</v>
      </c>
      <c r="G5" s="588" t="s">
        <v>787</v>
      </c>
      <c r="H5" s="589" t="s">
        <v>788</v>
      </c>
      <c r="I5" s="590" t="s">
        <v>789</v>
      </c>
      <c r="J5" s="586" t="s">
        <v>741</v>
      </c>
      <c r="K5" s="591" t="s">
        <v>786</v>
      </c>
      <c r="L5" s="592" t="s">
        <v>787</v>
      </c>
      <c r="M5" s="593" t="s">
        <v>788</v>
      </c>
      <c r="N5" s="594" t="s">
        <v>789</v>
      </c>
    </row>
    <row r="6" spans="1:14" ht="30" customHeight="1" x14ac:dyDescent="0.15">
      <c r="A6" s="595"/>
      <c r="B6" s="929" t="s">
        <v>741</v>
      </c>
      <c r="C6" s="930"/>
      <c r="D6" s="596">
        <f t="shared" ref="D6:N6" si="0">SUM(D7:D24)</f>
        <v>76135</v>
      </c>
      <c r="E6" s="597">
        <f>SUM(E7:E24)</f>
        <v>36456</v>
      </c>
      <c r="F6" s="598">
        <f t="shared" si="0"/>
        <v>10412</v>
      </c>
      <c r="G6" s="599">
        <f t="shared" si="0"/>
        <v>23411</v>
      </c>
      <c r="H6" s="599">
        <f t="shared" si="0"/>
        <v>1149</v>
      </c>
      <c r="I6" s="600">
        <f t="shared" si="0"/>
        <v>1370</v>
      </c>
      <c r="J6" s="597">
        <f t="shared" si="0"/>
        <v>39679</v>
      </c>
      <c r="K6" s="598">
        <f t="shared" si="0"/>
        <v>7717</v>
      </c>
      <c r="L6" s="599">
        <f t="shared" si="0"/>
        <v>23550</v>
      </c>
      <c r="M6" s="599">
        <f t="shared" si="0"/>
        <v>5967</v>
      </c>
      <c r="N6" s="600">
        <f t="shared" si="0"/>
        <v>2290</v>
      </c>
    </row>
    <row r="7" spans="1:14" ht="26.25" customHeight="1" x14ac:dyDescent="0.15">
      <c r="A7" s="148"/>
      <c r="B7" s="601"/>
      <c r="C7" s="602" t="s">
        <v>790</v>
      </c>
      <c r="D7" s="603">
        <f>SUM(E7,J7)</f>
        <v>4387</v>
      </c>
      <c r="E7" s="604">
        <v>2260</v>
      </c>
      <c r="F7" s="605">
        <v>2255</v>
      </c>
      <c r="G7" s="606">
        <v>4</v>
      </c>
      <c r="H7" s="606" t="s">
        <v>791</v>
      </c>
      <c r="I7" s="607">
        <v>1</v>
      </c>
      <c r="J7" s="604">
        <v>2127</v>
      </c>
      <c r="K7" s="605">
        <v>2125</v>
      </c>
      <c r="L7" s="606">
        <v>2</v>
      </c>
      <c r="M7" s="606" t="s">
        <v>791</v>
      </c>
      <c r="N7" s="607" t="s">
        <v>791</v>
      </c>
    </row>
    <row r="8" spans="1:14" ht="26.25" customHeight="1" x14ac:dyDescent="0.15">
      <c r="A8" s="148"/>
      <c r="B8" s="608"/>
      <c r="C8" s="609" t="s">
        <v>792</v>
      </c>
      <c r="D8" s="610">
        <f>SUM(E8,J8)</f>
        <v>3988</v>
      </c>
      <c r="E8" s="611">
        <v>1993</v>
      </c>
      <c r="F8" s="612">
        <v>1894</v>
      </c>
      <c r="G8" s="613">
        <v>94</v>
      </c>
      <c r="H8" s="613" t="s">
        <v>791</v>
      </c>
      <c r="I8" s="614">
        <v>2</v>
      </c>
      <c r="J8" s="611">
        <v>1995</v>
      </c>
      <c r="K8" s="612">
        <v>1850</v>
      </c>
      <c r="L8" s="613">
        <v>136</v>
      </c>
      <c r="M8" s="613" t="s">
        <v>791</v>
      </c>
      <c r="N8" s="614">
        <v>7</v>
      </c>
    </row>
    <row r="9" spans="1:14" ht="26.25" customHeight="1" x14ac:dyDescent="0.15">
      <c r="A9" s="148"/>
      <c r="B9" s="608"/>
      <c r="C9" s="609" t="s">
        <v>793</v>
      </c>
      <c r="D9" s="610">
        <f t="shared" ref="D9:D23" si="1">SUM(E9,J9)</f>
        <v>3813</v>
      </c>
      <c r="E9" s="611">
        <v>1965</v>
      </c>
      <c r="F9" s="612">
        <v>1441</v>
      </c>
      <c r="G9" s="613">
        <v>491</v>
      </c>
      <c r="H9" s="613" t="s">
        <v>791</v>
      </c>
      <c r="I9" s="614">
        <v>23</v>
      </c>
      <c r="J9" s="611">
        <v>1848</v>
      </c>
      <c r="K9" s="612">
        <v>1145</v>
      </c>
      <c r="L9" s="613">
        <v>641</v>
      </c>
      <c r="M9" s="613">
        <v>2</v>
      </c>
      <c r="N9" s="614">
        <v>58</v>
      </c>
    </row>
    <row r="10" spans="1:14" ht="26.25" customHeight="1" x14ac:dyDescent="0.15">
      <c r="A10" s="148"/>
      <c r="B10" s="608"/>
      <c r="C10" s="609" t="s">
        <v>794</v>
      </c>
      <c r="D10" s="610">
        <f t="shared" si="1"/>
        <v>4191</v>
      </c>
      <c r="E10" s="611">
        <v>2130</v>
      </c>
      <c r="F10" s="612">
        <v>1047</v>
      </c>
      <c r="G10" s="613">
        <v>1038</v>
      </c>
      <c r="H10" s="613">
        <v>1</v>
      </c>
      <c r="I10" s="614">
        <v>41</v>
      </c>
      <c r="J10" s="611">
        <v>2061</v>
      </c>
      <c r="K10" s="612">
        <v>670</v>
      </c>
      <c r="L10" s="613">
        <v>1290</v>
      </c>
      <c r="M10" s="613">
        <v>3</v>
      </c>
      <c r="N10" s="614">
        <v>97</v>
      </c>
    </row>
    <row r="11" spans="1:14" ht="26.25" customHeight="1" x14ac:dyDescent="0.15">
      <c r="A11" s="148"/>
      <c r="B11" s="608"/>
      <c r="C11" s="609" t="s">
        <v>795</v>
      </c>
      <c r="D11" s="610">
        <f t="shared" si="1"/>
        <v>4778</v>
      </c>
      <c r="E11" s="611">
        <v>2387</v>
      </c>
      <c r="F11" s="612">
        <v>774</v>
      </c>
      <c r="G11" s="613">
        <v>1535</v>
      </c>
      <c r="H11" s="613" t="s">
        <v>791</v>
      </c>
      <c r="I11" s="614">
        <v>75</v>
      </c>
      <c r="J11" s="611">
        <v>2391</v>
      </c>
      <c r="K11" s="612">
        <v>458</v>
      </c>
      <c r="L11" s="613">
        <v>1784</v>
      </c>
      <c r="M11" s="613">
        <v>3</v>
      </c>
      <c r="N11" s="614">
        <v>141</v>
      </c>
    </row>
    <row r="12" spans="1:14" ht="26.25" customHeight="1" x14ac:dyDescent="0.15">
      <c r="A12" s="148"/>
      <c r="B12" s="608"/>
      <c r="C12" s="609" t="s">
        <v>796</v>
      </c>
      <c r="D12" s="610">
        <f t="shared" si="1"/>
        <v>5606</v>
      </c>
      <c r="E12" s="611">
        <v>2830</v>
      </c>
      <c r="F12" s="612">
        <v>687</v>
      </c>
      <c r="G12" s="613">
        <v>2000</v>
      </c>
      <c r="H12" s="613">
        <v>4</v>
      </c>
      <c r="I12" s="614">
        <v>130</v>
      </c>
      <c r="J12" s="611">
        <v>2776</v>
      </c>
      <c r="K12" s="612">
        <v>393</v>
      </c>
      <c r="L12" s="613">
        <v>2155</v>
      </c>
      <c r="M12" s="613">
        <v>7</v>
      </c>
      <c r="N12" s="614">
        <v>218</v>
      </c>
    </row>
    <row r="13" spans="1:14" ht="26.25" customHeight="1" x14ac:dyDescent="0.15">
      <c r="A13" s="148"/>
      <c r="B13" s="608"/>
      <c r="C13" s="609" t="s">
        <v>797</v>
      </c>
      <c r="D13" s="610">
        <f t="shared" si="1"/>
        <v>6817</v>
      </c>
      <c r="E13" s="611">
        <v>3403</v>
      </c>
      <c r="F13" s="612">
        <v>698</v>
      </c>
      <c r="G13" s="613">
        <v>2517</v>
      </c>
      <c r="H13" s="613">
        <v>10</v>
      </c>
      <c r="I13" s="614">
        <v>174</v>
      </c>
      <c r="J13" s="611">
        <v>3414</v>
      </c>
      <c r="K13" s="612">
        <v>355</v>
      </c>
      <c r="L13" s="613">
        <v>2707</v>
      </c>
      <c r="M13" s="613">
        <v>37</v>
      </c>
      <c r="N13" s="614">
        <v>304</v>
      </c>
    </row>
    <row r="14" spans="1:14" ht="26.25" customHeight="1" x14ac:dyDescent="0.15">
      <c r="A14" s="148"/>
      <c r="B14" s="608"/>
      <c r="C14" s="609" t="s">
        <v>798</v>
      </c>
      <c r="D14" s="610">
        <f t="shared" si="1"/>
        <v>5799</v>
      </c>
      <c r="E14" s="611">
        <v>2827</v>
      </c>
      <c r="F14" s="612">
        <v>534</v>
      </c>
      <c r="G14" s="613">
        <v>2112</v>
      </c>
      <c r="H14" s="613">
        <v>13</v>
      </c>
      <c r="I14" s="614">
        <v>161</v>
      </c>
      <c r="J14" s="611">
        <v>2972</v>
      </c>
      <c r="K14" s="612">
        <v>232</v>
      </c>
      <c r="L14" s="613">
        <v>2392</v>
      </c>
      <c r="M14" s="613">
        <v>65</v>
      </c>
      <c r="N14" s="614">
        <v>280</v>
      </c>
    </row>
    <row r="15" spans="1:14" ht="26.25" customHeight="1" x14ac:dyDescent="0.15">
      <c r="A15" s="148"/>
      <c r="B15" s="608"/>
      <c r="C15" s="609" t="s">
        <v>799</v>
      </c>
      <c r="D15" s="610">
        <f t="shared" si="1"/>
        <v>5741</v>
      </c>
      <c r="E15" s="611">
        <v>2794</v>
      </c>
      <c r="F15" s="612">
        <v>363</v>
      </c>
      <c r="G15" s="613">
        <v>2221</v>
      </c>
      <c r="H15" s="613">
        <v>37</v>
      </c>
      <c r="I15" s="614">
        <v>164</v>
      </c>
      <c r="J15" s="611">
        <v>2947</v>
      </c>
      <c r="K15" s="612">
        <v>131</v>
      </c>
      <c r="L15" s="613">
        <v>2425</v>
      </c>
      <c r="M15" s="613">
        <v>120</v>
      </c>
      <c r="N15" s="614">
        <v>263</v>
      </c>
    </row>
    <row r="16" spans="1:14" ht="26.25" customHeight="1" x14ac:dyDescent="0.15">
      <c r="A16" s="148"/>
      <c r="B16" s="608"/>
      <c r="C16" s="609" t="s">
        <v>800</v>
      </c>
      <c r="D16" s="610">
        <f t="shared" si="1"/>
        <v>5581</v>
      </c>
      <c r="E16" s="611">
        <v>2732</v>
      </c>
      <c r="F16" s="612">
        <v>266</v>
      </c>
      <c r="G16" s="613">
        <v>2254</v>
      </c>
      <c r="H16" s="613">
        <v>41</v>
      </c>
      <c r="I16" s="614">
        <v>163</v>
      </c>
      <c r="J16" s="611">
        <v>2849</v>
      </c>
      <c r="K16" s="612">
        <v>91</v>
      </c>
      <c r="L16" s="613">
        <v>2356</v>
      </c>
      <c r="M16" s="613">
        <v>184</v>
      </c>
      <c r="N16" s="614">
        <v>213</v>
      </c>
    </row>
    <row r="17" spans="1:14" ht="26.25" customHeight="1" x14ac:dyDescent="0.15">
      <c r="A17" s="148"/>
      <c r="B17" s="608"/>
      <c r="C17" s="609" t="s">
        <v>801</v>
      </c>
      <c r="D17" s="610">
        <f t="shared" si="1"/>
        <v>5971</v>
      </c>
      <c r="E17" s="611">
        <v>2902</v>
      </c>
      <c r="F17" s="612">
        <v>237</v>
      </c>
      <c r="G17" s="613">
        <v>2368</v>
      </c>
      <c r="H17" s="613">
        <v>125</v>
      </c>
      <c r="I17" s="614">
        <v>161</v>
      </c>
      <c r="J17" s="611">
        <v>3069</v>
      </c>
      <c r="K17" s="612">
        <v>71</v>
      </c>
      <c r="L17" s="613">
        <v>2417</v>
      </c>
      <c r="M17" s="613">
        <v>388</v>
      </c>
      <c r="N17" s="614">
        <v>184</v>
      </c>
    </row>
    <row r="18" spans="1:14" ht="26.25" customHeight="1" x14ac:dyDescent="0.15">
      <c r="A18" s="148"/>
      <c r="B18" s="608"/>
      <c r="C18" s="609" t="s">
        <v>802</v>
      </c>
      <c r="D18" s="610">
        <f t="shared" si="1"/>
        <v>6547</v>
      </c>
      <c r="E18" s="611">
        <v>3136</v>
      </c>
      <c r="F18" s="612">
        <v>141</v>
      </c>
      <c r="G18" s="613">
        <v>2672</v>
      </c>
      <c r="H18" s="613">
        <v>168</v>
      </c>
      <c r="I18" s="614">
        <v>143</v>
      </c>
      <c r="J18" s="611">
        <v>3411</v>
      </c>
      <c r="K18" s="612">
        <v>66</v>
      </c>
      <c r="L18" s="613">
        <v>2457</v>
      </c>
      <c r="M18" s="613">
        <v>647</v>
      </c>
      <c r="N18" s="614">
        <v>228</v>
      </c>
    </row>
    <row r="19" spans="1:14" ht="26.25" customHeight="1" x14ac:dyDescent="0.15">
      <c r="A19" s="148"/>
      <c r="B19" s="608"/>
      <c r="C19" s="609" t="s">
        <v>803</v>
      </c>
      <c r="D19" s="610">
        <f t="shared" si="1"/>
        <v>4730</v>
      </c>
      <c r="E19" s="611">
        <v>2168</v>
      </c>
      <c r="F19" s="612">
        <v>36</v>
      </c>
      <c r="G19" s="613">
        <v>1889</v>
      </c>
      <c r="H19" s="613">
        <v>154</v>
      </c>
      <c r="I19" s="614">
        <v>80</v>
      </c>
      <c r="J19" s="611">
        <v>2562</v>
      </c>
      <c r="K19" s="612">
        <v>53</v>
      </c>
      <c r="L19" s="613">
        <v>1485</v>
      </c>
      <c r="M19" s="613">
        <v>873</v>
      </c>
      <c r="N19" s="614">
        <v>138</v>
      </c>
    </row>
    <row r="20" spans="1:14" ht="26.25" customHeight="1" x14ac:dyDescent="0.15">
      <c r="A20" s="148"/>
      <c r="B20" s="608"/>
      <c r="C20" s="609" t="s">
        <v>804</v>
      </c>
      <c r="D20" s="610">
        <f t="shared" si="1"/>
        <v>3574</v>
      </c>
      <c r="E20" s="611">
        <v>1496</v>
      </c>
      <c r="F20" s="612">
        <v>25</v>
      </c>
      <c r="G20" s="613">
        <v>1227</v>
      </c>
      <c r="H20" s="613">
        <v>201</v>
      </c>
      <c r="I20" s="614">
        <v>36</v>
      </c>
      <c r="J20" s="611">
        <v>2078</v>
      </c>
      <c r="K20" s="612">
        <v>42</v>
      </c>
      <c r="L20" s="613">
        <v>821</v>
      </c>
      <c r="M20" s="613">
        <v>1131</v>
      </c>
      <c r="N20" s="614">
        <v>72</v>
      </c>
    </row>
    <row r="21" spans="1:14" ht="26.25" customHeight="1" x14ac:dyDescent="0.15">
      <c r="A21" s="148"/>
      <c r="B21" s="608"/>
      <c r="C21" s="609" t="s">
        <v>805</v>
      </c>
      <c r="D21" s="610">
        <f t="shared" si="1"/>
        <v>2761</v>
      </c>
      <c r="E21" s="611">
        <v>972</v>
      </c>
      <c r="F21" s="612">
        <v>10</v>
      </c>
      <c r="G21" s="613">
        <v>743</v>
      </c>
      <c r="H21" s="613">
        <v>197</v>
      </c>
      <c r="I21" s="614">
        <v>13</v>
      </c>
      <c r="J21" s="611">
        <v>1789</v>
      </c>
      <c r="K21" s="612">
        <v>21</v>
      </c>
      <c r="L21" s="613">
        <v>398</v>
      </c>
      <c r="M21" s="613">
        <v>1288</v>
      </c>
      <c r="N21" s="614">
        <v>58</v>
      </c>
    </row>
    <row r="22" spans="1:14" ht="26.25" customHeight="1" x14ac:dyDescent="0.15">
      <c r="A22" s="148"/>
      <c r="B22" s="608"/>
      <c r="C22" s="609" t="s">
        <v>806</v>
      </c>
      <c r="D22" s="610">
        <f t="shared" si="1"/>
        <v>1406</v>
      </c>
      <c r="E22" s="611">
        <v>377</v>
      </c>
      <c r="F22" s="612">
        <v>3</v>
      </c>
      <c r="G22" s="613">
        <v>221</v>
      </c>
      <c r="H22" s="613">
        <v>144</v>
      </c>
      <c r="I22" s="614">
        <v>3</v>
      </c>
      <c r="J22" s="611">
        <v>1029</v>
      </c>
      <c r="K22" s="612">
        <v>11</v>
      </c>
      <c r="L22" s="613">
        <v>77</v>
      </c>
      <c r="M22" s="613">
        <v>889</v>
      </c>
      <c r="N22" s="614">
        <v>22</v>
      </c>
    </row>
    <row r="23" spans="1:14" ht="26.25" customHeight="1" x14ac:dyDescent="0.15">
      <c r="A23" s="148"/>
      <c r="B23" s="608"/>
      <c r="C23" s="609" t="s">
        <v>807</v>
      </c>
      <c r="D23" s="610">
        <f t="shared" si="1"/>
        <v>386</v>
      </c>
      <c r="E23" s="611">
        <v>74</v>
      </c>
      <c r="F23" s="612" t="s">
        <v>791</v>
      </c>
      <c r="G23" s="613">
        <v>24</v>
      </c>
      <c r="H23" s="613">
        <v>46</v>
      </c>
      <c r="I23" s="614" t="s">
        <v>791</v>
      </c>
      <c r="J23" s="611">
        <v>312</v>
      </c>
      <c r="K23" s="612">
        <v>2</v>
      </c>
      <c r="L23" s="613">
        <v>7</v>
      </c>
      <c r="M23" s="613">
        <v>282</v>
      </c>
      <c r="N23" s="614">
        <v>7</v>
      </c>
    </row>
    <row r="24" spans="1:14" ht="26.25" customHeight="1" x14ac:dyDescent="0.15">
      <c r="A24" s="148"/>
      <c r="B24" s="615"/>
      <c r="C24" s="616" t="s">
        <v>71</v>
      </c>
      <c r="D24" s="617">
        <f>SUM(E24,J24)</f>
        <v>59</v>
      </c>
      <c r="E24" s="618">
        <v>10</v>
      </c>
      <c r="F24" s="619">
        <v>1</v>
      </c>
      <c r="G24" s="620">
        <v>1</v>
      </c>
      <c r="H24" s="620">
        <v>8</v>
      </c>
      <c r="I24" s="621" t="s">
        <v>791</v>
      </c>
      <c r="J24" s="618">
        <v>49</v>
      </c>
      <c r="K24" s="619">
        <v>1</v>
      </c>
      <c r="L24" s="620" t="s">
        <v>791</v>
      </c>
      <c r="M24" s="620">
        <v>48</v>
      </c>
      <c r="N24" s="621" t="s">
        <v>791</v>
      </c>
    </row>
    <row r="25" spans="1:14" ht="26.25" customHeight="1" x14ac:dyDescent="0.15">
      <c r="A25" s="148"/>
      <c r="B25" s="917" t="s">
        <v>808</v>
      </c>
      <c r="C25" s="918"/>
      <c r="D25" s="622"/>
      <c r="E25" s="623"/>
      <c r="F25" s="623"/>
      <c r="G25" s="623"/>
      <c r="H25" s="623"/>
      <c r="I25" s="623"/>
      <c r="J25" s="623"/>
      <c r="K25" s="623"/>
      <c r="L25" s="623"/>
      <c r="M25" s="623"/>
      <c r="N25" s="624"/>
    </row>
    <row r="26" spans="1:14" ht="26.25" customHeight="1" x14ac:dyDescent="0.15">
      <c r="A26" s="148"/>
      <c r="B26" s="625"/>
      <c r="C26" s="626" t="s">
        <v>809</v>
      </c>
      <c r="D26" s="603">
        <f>SUM(E26,J26)</f>
        <v>25434</v>
      </c>
      <c r="E26" s="604">
        <v>11135</v>
      </c>
      <c r="F26" s="605">
        <v>453</v>
      </c>
      <c r="G26" s="606">
        <v>9145</v>
      </c>
      <c r="H26" s="606">
        <v>1043</v>
      </c>
      <c r="I26" s="607">
        <v>436</v>
      </c>
      <c r="J26" s="604">
        <v>14299</v>
      </c>
      <c r="K26" s="605">
        <v>267</v>
      </c>
      <c r="L26" s="606">
        <v>7662</v>
      </c>
      <c r="M26" s="606">
        <v>5546</v>
      </c>
      <c r="N26" s="607">
        <v>709</v>
      </c>
    </row>
    <row r="27" spans="1:14" ht="26.25" customHeight="1" x14ac:dyDescent="0.15">
      <c r="A27" s="148"/>
      <c r="B27" s="608"/>
      <c r="C27" s="609" t="s">
        <v>810</v>
      </c>
      <c r="D27" s="610">
        <f>SUM(E27,J27)</f>
        <v>12916</v>
      </c>
      <c r="E27" s="611">
        <v>5097</v>
      </c>
      <c r="F27" s="612">
        <v>75</v>
      </c>
      <c r="G27" s="613">
        <v>4105</v>
      </c>
      <c r="H27" s="613">
        <v>750</v>
      </c>
      <c r="I27" s="614">
        <v>132</v>
      </c>
      <c r="J27" s="611">
        <v>7819</v>
      </c>
      <c r="K27" s="612">
        <v>130</v>
      </c>
      <c r="L27" s="613">
        <v>2788</v>
      </c>
      <c r="M27" s="613">
        <v>4511</v>
      </c>
      <c r="N27" s="614">
        <v>297</v>
      </c>
    </row>
    <row r="28" spans="1:14" ht="26.25" customHeight="1" x14ac:dyDescent="0.15">
      <c r="A28" s="148"/>
      <c r="B28" s="615"/>
      <c r="C28" s="616" t="s">
        <v>811</v>
      </c>
      <c r="D28" s="617">
        <f>SUM(E28,J28)</f>
        <v>4612</v>
      </c>
      <c r="E28" s="618">
        <v>1433</v>
      </c>
      <c r="F28" s="619">
        <v>14</v>
      </c>
      <c r="G28" s="620">
        <v>989</v>
      </c>
      <c r="H28" s="620">
        <v>395</v>
      </c>
      <c r="I28" s="621">
        <v>16</v>
      </c>
      <c r="J28" s="618">
        <v>3179</v>
      </c>
      <c r="K28" s="619">
        <v>35</v>
      </c>
      <c r="L28" s="620">
        <v>482</v>
      </c>
      <c r="M28" s="620">
        <v>2507</v>
      </c>
      <c r="N28" s="621">
        <v>87</v>
      </c>
    </row>
    <row r="29" spans="1:14" ht="15" customHeight="1" x14ac:dyDescent="0.15">
      <c r="A29" s="148"/>
      <c r="B29" s="627" t="s">
        <v>812</v>
      </c>
      <c r="C29" s="627"/>
      <c r="D29" s="628"/>
      <c r="E29" s="149"/>
      <c r="F29" s="149"/>
      <c r="G29" s="149"/>
      <c r="H29" s="149"/>
      <c r="I29" s="149"/>
      <c r="J29" s="149"/>
      <c r="K29" s="149"/>
      <c r="L29" s="149"/>
      <c r="M29" s="149"/>
      <c r="N29" s="172"/>
    </row>
    <row r="30" spans="1:14" ht="15" customHeight="1" x14ac:dyDescent="0.15">
      <c r="A30" s="148"/>
      <c r="B30" s="627" t="s">
        <v>813</v>
      </c>
      <c r="C30" s="627"/>
      <c r="D30" s="628"/>
      <c r="E30" s="149"/>
      <c r="F30" s="149"/>
      <c r="G30" s="149"/>
      <c r="H30" s="149"/>
      <c r="I30" s="149"/>
      <c r="J30" s="149"/>
      <c r="K30" s="149"/>
      <c r="L30" s="149"/>
      <c r="M30" s="149"/>
      <c r="N30" s="172"/>
    </row>
    <row r="31" spans="1:14" x14ac:dyDescent="0.15">
      <c r="A31" s="88"/>
      <c r="B31" s="629"/>
      <c r="C31" s="629"/>
      <c r="D31" s="88"/>
      <c r="E31" s="88"/>
      <c r="F31" s="88"/>
      <c r="G31" s="88"/>
      <c r="H31" s="88"/>
      <c r="I31" s="88"/>
      <c r="J31" s="88"/>
      <c r="K31" s="88"/>
      <c r="L31" s="88"/>
      <c r="M31" s="88"/>
    </row>
    <row r="32" spans="1:14" x14ac:dyDescent="0.15">
      <c r="A32" s="88"/>
      <c r="B32" s="629"/>
      <c r="C32" s="629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  <row r="33" spans="1:14" x14ac:dyDescent="0.15">
      <c r="A33" s="88"/>
      <c r="B33" s="629"/>
      <c r="C33" s="629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</row>
    <row r="34" spans="1:14" x14ac:dyDescent="0.15">
      <c r="A34" s="88"/>
      <c r="B34" s="629"/>
      <c r="C34" s="629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1:14" x14ac:dyDescent="0.15">
      <c r="A35" s="88"/>
      <c r="B35" s="629"/>
      <c r="C35" s="629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</row>
    <row r="36" spans="1:14" x14ac:dyDescent="0.15">
      <c r="A36" s="88"/>
      <c r="B36" s="629"/>
      <c r="C36" s="629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</row>
    <row r="37" spans="1:14" x14ac:dyDescent="0.15">
      <c r="A37" s="88"/>
      <c r="B37" s="629"/>
      <c r="C37" s="629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</row>
    <row r="38" spans="1:14" x14ac:dyDescent="0.15">
      <c r="A38" s="88"/>
      <c r="B38" s="629"/>
      <c r="C38" s="629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</row>
    <row r="39" spans="1:14" x14ac:dyDescent="0.15">
      <c r="A39" s="88"/>
      <c r="B39" s="629"/>
      <c r="C39" s="629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</row>
    <row r="40" spans="1:14" x14ac:dyDescent="0.15">
      <c r="A40" s="88"/>
      <c r="B40" s="629"/>
      <c r="C40" s="629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</row>
    <row r="41" spans="1:14" x14ac:dyDescent="0.15">
      <c r="A41" s="88"/>
      <c r="B41" s="629"/>
      <c r="C41" s="629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</row>
    <row r="42" spans="1:14" x14ac:dyDescent="0.15">
      <c r="A42" s="88"/>
      <c r="B42" s="629"/>
      <c r="C42" s="629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</row>
    <row r="43" spans="1:14" x14ac:dyDescent="0.15">
      <c r="A43" s="88"/>
      <c r="B43" s="629"/>
      <c r="C43" s="629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</row>
    <row r="44" spans="1:14" x14ac:dyDescent="0.15">
      <c r="A44" s="88"/>
      <c r="B44" s="629"/>
      <c r="C44" s="629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</row>
    <row r="45" spans="1:14" x14ac:dyDescent="0.15">
      <c r="A45" s="88"/>
      <c r="B45" s="629"/>
      <c r="C45" s="629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</row>
    <row r="46" spans="1:14" x14ac:dyDescent="0.15">
      <c r="A46" s="88"/>
      <c r="B46" s="629"/>
      <c r="C46" s="629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</row>
    <row r="47" spans="1:14" x14ac:dyDescent="0.15">
      <c r="A47" s="88"/>
      <c r="B47" s="629"/>
      <c r="C47" s="629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</row>
    <row r="48" spans="1:14" x14ac:dyDescent="0.15">
      <c r="A48" s="88"/>
      <c r="B48" s="629"/>
      <c r="C48" s="629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</row>
    <row r="49" spans="1:14" x14ac:dyDescent="0.15">
      <c r="A49" s="88"/>
      <c r="B49" s="629"/>
      <c r="C49" s="629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</row>
    <row r="50" spans="1:14" x14ac:dyDescent="0.15">
      <c r="A50" s="88"/>
      <c r="B50" s="629"/>
      <c r="C50" s="629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</row>
    <row r="51" spans="1:14" x14ac:dyDescent="0.15">
      <c r="A51" s="88"/>
      <c r="B51" s="629"/>
      <c r="C51" s="629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</row>
    <row r="52" spans="1:14" x14ac:dyDescent="0.15">
      <c r="A52" s="88"/>
      <c r="B52" s="629"/>
      <c r="C52" s="629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</row>
    <row r="53" spans="1:14" x14ac:dyDescent="0.15">
      <c r="A53" s="88"/>
      <c r="B53" s="629"/>
      <c r="C53" s="629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</row>
    <row r="54" spans="1:14" x14ac:dyDescent="0.15">
      <c r="A54" s="88"/>
      <c r="B54" s="629"/>
      <c r="C54" s="629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</row>
    <row r="55" spans="1:14" x14ac:dyDescent="0.15">
      <c r="A55" s="88"/>
      <c r="B55" s="629"/>
      <c r="C55" s="629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</row>
    <row r="56" spans="1:14" x14ac:dyDescent="0.15">
      <c r="A56" s="88"/>
      <c r="B56" s="629"/>
      <c r="C56" s="629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</row>
  </sheetData>
  <mergeCells count="7">
    <mergeCell ref="B25:C25"/>
    <mergeCell ref="B4:C4"/>
    <mergeCell ref="D4:D5"/>
    <mergeCell ref="E4:I4"/>
    <mergeCell ref="J4:N4"/>
    <mergeCell ref="B5:C5"/>
    <mergeCell ref="B6:C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 2.人      口</oddHeader>
    <oddFooter>&amp;C&amp;"ＭＳ Ｐゴシック,標準"-22-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4A8E0-9CA8-4775-B468-1312623BC3D5}">
  <sheetPr codeName="Sheet15"/>
  <dimension ref="A1:Q54"/>
  <sheetViews>
    <sheetView showGridLines="0" zoomScale="85" zoomScaleNormal="85" zoomScaleSheetLayoutView="100" workbookViewId="0"/>
  </sheetViews>
  <sheetFormatPr defaultColWidth="9" defaultRowHeight="13.5" outlineLevelRow="2" x14ac:dyDescent="0.15"/>
  <cols>
    <col min="1" max="1" width="1.375" style="631" customWidth="1"/>
    <col min="2" max="2" width="8.125" style="631" customWidth="1"/>
    <col min="3" max="3" width="6.125" style="631" customWidth="1"/>
    <col min="4" max="13" width="5.25" style="631" customWidth="1"/>
    <col min="14" max="14" width="6.125" style="631" customWidth="1"/>
    <col min="15" max="17" width="5.625" style="631" customWidth="1"/>
    <col min="18" max="16384" width="9" style="631"/>
  </cols>
  <sheetData>
    <row r="1" spans="1:17" ht="30" customHeight="1" x14ac:dyDescent="0.15">
      <c r="A1" s="72" t="s">
        <v>814</v>
      </c>
    </row>
    <row r="2" spans="1:17" ht="7.5" customHeight="1" x14ac:dyDescent="0.15">
      <c r="A2" s="72"/>
    </row>
    <row r="3" spans="1:17" ht="15" customHeight="1" x14ac:dyDescent="0.15">
      <c r="A3" s="79"/>
      <c r="B3" s="632" t="s">
        <v>815</v>
      </c>
    </row>
    <row r="4" spans="1:17" s="632" customFormat="1" ht="15" customHeight="1" x14ac:dyDescent="0.15">
      <c r="A4" s="632">
        <v>1</v>
      </c>
      <c r="B4" s="632" t="s">
        <v>50</v>
      </c>
    </row>
    <row r="5" spans="1:17" s="632" customFormat="1" ht="15" customHeight="1" x14ac:dyDescent="0.15">
      <c r="A5" s="633"/>
      <c r="B5" s="931" t="s">
        <v>816</v>
      </c>
      <c r="C5" s="934" t="s">
        <v>817</v>
      </c>
      <c r="D5" s="934"/>
      <c r="E5" s="934"/>
      <c r="F5" s="934"/>
      <c r="G5" s="934"/>
      <c r="H5" s="934"/>
      <c r="I5" s="934"/>
      <c r="J5" s="934"/>
      <c r="K5" s="934"/>
      <c r="L5" s="934"/>
      <c r="M5" s="934"/>
      <c r="N5" s="934"/>
      <c r="O5" s="934"/>
      <c r="P5" s="934" t="s">
        <v>818</v>
      </c>
      <c r="Q5" s="934"/>
    </row>
    <row r="6" spans="1:17" s="632" customFormat="1" ht="15" customHeight="1" x14ac:dyDescent="0.15">
      <c r="A6" s="633"/>
      <c r="B6" s="932"/>
      <c r="C6" s="935" t="s">
        <v>741</v>
      </c>
      <c r="D6" s="936" t="s">
        <v>819</v>
      </c>
      <c r="E6" s="937"/>
      <c r="F6" s="937"/>
      <c r="G6" s="937"/>
      <c r="H6" s="937"/>
      <c r="I6" s="937"/>
      <c r="J6" s="937"/>
      <c r="K6" s="937"/>
      <c r="L6" s="937"/>
      <c r="M6" s="938"/>
      <c r="N6" s="939" t="s">
        <v>820</v>
      </c>
      <c r="O6" s="941" t="s">
        <v>821</v>
      </c>
      <c r="P6" s="943" t="s">
        <v>822</v>
      </c>
      <c r="Q6" s="943" t="s">
        <v>823</v>
      </c>
    </row>
    <row r="7" spans="1:17" s="638" customFormat="1" ht="22.5" customHeight="1" x14ac:dyDescent="0.15">
      <c r="A7" s="634"/>
      <c r="B7" s="933"/>
      <c r="C7" s="935"/>
      <c r="D7" s="635" t="s">
        <v>824</v>
      </c>
      <c r="E7" s="636" t="s">
        <v>825</v>
      </c>
      <c r="F7" s="636" t="s">
        <v>826</v>
      </c>
      <c r="G7" s="636" t="s">
        <v>827</v>
      </c>
      <c r="H7" s="636" t="s">
        <v>828</v>
      </c>
      <c r="I7" s="636" t="s">
        <v>829</v>
      </c>
      <c r="J7" s="636" t="s">
        <v>830</v>
      </c>
      <c r="K7" s="636" t="s">
        <v>831</v>
      </c>
      <c r="L7" s="636" t="s">
        <v>832</v>
      </c>
      <c r="M7" s="637" t="s">
        <v>833</v>
      </c>
      <c r="N7" s="940"/>
      <c r="O7" s="942"/>
      <c r="P7" s="944"/>
      <c r="Q7" s="944"/>
    </row>
    <row r="8" spans="1:17" s="638" customFormat="1" ht="18" customHeight="1" x14ac:dyDescent="0.15">
      <c r="A8" s="634"/>
      <c r="B8" s="639" t="s">
        <v>124</v>
      </c>
      <c r="C8" s="640">
        <f>SUM(C9:C12)</f>
        <v>26241</v>
      </c>
      <c r="D8" s="641">
        <f t="shared" ref="D8:Q8" si="0">SUM(D9:D12)</f>
        <v>3833</v>
      </c>
      <c r="E8" s="642">
        <f t="shared" si="0"/>
        <v>5239</v>
      </c>
      <c r="F8" s="642">
        <f t="shared" si="0"/>
        <v>4998</v>
      </c>
      <c r="G8" s="642">
        <f t="shared" si="0"/>
        <v>5295</v>
      </c>
      <c r="H8" s="642">
        <f t="shared" si="0"/>
        <v>3230</v>
      </c>
      <c r="I8" s="642">
        <f t="shared" si="0"/>
        <v>2316</v>
      </c>
      <c r="J8" s="642">
        <f t="shared" si="0"/>
        <v>1044</v>
      </c>
      <c r="K8" s="642">
        <f t="shared" si="0"/>
        <v>245</v>
      </c>
      <c r="L8" s="642">
        <f t="shared" si="0"/>
        <v>33</v>
      </c>
      <c r="M8" s="643">
        <f t="shared" si="0"/>
        <v>8</v>
      </c>
      <c r="N8" s="640">
        <f t="shared" si="0"/>
        <v>90177</v>
      </c>
      <c r="O8" s="644">
        <f>+N8/C8</f>
        <v>3.4364925117183036</v>
      </c>
      <c r="P8" s="640">
        <f t="shared" si="0"/>
        <v>78</v>
      </c>
      <c r="Q8" s="640">
        <f t="shared" si="0"/>
        <v>509</v>
      </c>
    </row>
    <row r="9" spans="1:17" s="638" customFormat="1" ht="18" hidden="1" customHeight="1" outlineLevel="1" x14ac:dyDescent="0.15">
      <c r="A9" s="634"/>
      <c r="B9" s="645" t="s">
        <v>834</v>
      </c>
      <c r="C9" s="506">
        <v>7158</v>
      </c>
      <c r="D9" s="507">
        <v>1260</v>
      </c>
      <c r="E9" s="646">
        <v>1537</v>
      </c>
      <c r="F9" s="646">
        <v>1354</v>
      </c>
      <c r="G9" s="646">
        <v>1352</v>
      </c>
      <c r="H9" s="646">
        <v>790</v>
      </c>
      <c r="I9" s="646">
        <v>543</v>
      </c>
      <c r="J9" s="646">
        <v>261</v>
      </c>
      <c r="K9" s="646">
        <v>55</v>
      </c>
      <c r="L9" s="646">
        <v>5</v>
      </c>
      <c r="M9" s="508">
        <v>1</v>
      </c>
      <c r="N9" s="506">
        <v>23334</v>
      </c>
      <c r="O9" s="647">
        <v>3.26</v>
      </c>
      <c r="P9" s="506">
        <v>17</v>
      </c>
      <c r="Q9" s="506">
        <v>272</v>
      </c>
    </row>
    <row r="10" spans="1:17" s="638" customFormat="1" ht="18" hidden="1" customHeight="1" outlineLevel="1" x14ac:dyDescent="0.15">
      <c r="A10" s="634"/>
      <c r="B10" s="645" t="s">
        <v>835</v>
      </c>
      <c r="C10" s="506">
        <v>9128</v>
      </c>
      <c r="D10" s="507">
        <v>1411</v>
      </c>
      <c r="E10" s="646">
        <v>1780</v>
      </c>
      <c r="F10" s="646">
        <v>1666</v>
      </c>
      <c r="G10" s="646">
        <v>1876</v>
      </c>
      <c r="H10" s="646">
        <v>1124</v>
      </c>
      <c r="I10" s="646">
        <v>838</v>
      </c>
      <c r="J10" s="646">
        <v>340</v>
      </c>
      <c r="K10" s="646">
        <v>77</v>
      </c>
      <c r="L10" s="646">
        <v>14</v>
      </c>
      <c r="M10" s="508">
        <v>2</v>
      </c>
      <c r="N10" s="506">
        <v>31263</v>
      </c>
      <c r="O10" s="647">
        <v>3.42</v>
      </c>
      <c r="P10" s="506">
        <v>41</v>
      </c>
      <c r="Q10" s="506">
        <v>82</v>
      </c>
    </row>
    <row r="11" spans="1:17" s="638" customFormat="1" ht="18" hidden="1" customHeight="1" outlineLevel="1" x14ac:dyDescent="0.15">
      <c r="A11" s="634"/>
      <c r="B11" s="645" t="s">
        <v>836</v>
      </c>
      <c r="C11" s="506">
        <v>6686</v>
      </c>
      <c r="D11" s="507">
        <v>885</v>
      </c>
      <c r="E11" s="646">
        <v>1376</v>
      </c>
      <c r="F11" s="646">
        <v>1358</v>
      </c>
      <c r="G11" s="646">
        <v>1377</v>
      </c>
      <c r="H11" s="646">
        <v>794</v>
      </c>
      <c r="I11" s="646">
        <v>575</v>
      </c>
      <c r="J11" s="646">
        <v>236</v>
      </c>
      <c r="K11" s="646">
        <v>76</v>
      </c>
      <c r="L11" s="646">
        <v>6</v>
      </c>
      <c r="M11" s="508">
        <v>3</v>
      </c>
      <c r="N11" s="506">
        <v>22983</v>
      </c>
      <c r="O11" s="647">
        <v>3.44</v>
      </c>
      <c r="P11" s="506">
        <v>18</v>
      </c>
      <c r="Q11" s="506">
        <v>116</v>
      </c>
    </row>
    <row r="12" spans="1:17" s="638" customFormat="1" ht="18" hidden="1" customHeight="1" outlineLevel="1" x14ac:dyDescent="0.15">
      <c r="A12" s="634"/>
      <c r="B12" s="648" t="s">
        <v>837</v>
      </c>
      <c r="C12" s="511">
        <v>3269</v>
      </c>
      <c r="D12" s="512">
        <v>277</v>
      </c>
      <c r="E12" s="649">
        <v>546</v>
      </c>
      <c r="F12" s="649">
        <v>620</v>
      </c>
      <c r="G12" s="649">
        <v>690</v>
      </c>
      <c r="H12" s="649">
        <v>522</v>
      </c>
      <c r="I12" s="649">
        <v>360</v>
      </c>
      <c r="J12" s="649">
        <v>207</v>
      </c>
      <c r="K12" s="649">
        <v>37</v>
      </c>
      <c r="L12" s="649">
        <v>8</v>
      </c>
      <c r="M12" s="513">
        <v>2</v>
      </c>
      <c r="N12" s="511">
        <v>12597</v>
      </c>
      <c r="O12" s="650">
        <v>3.85</v>
      </c>
      <c r="P12" s="511">
        <v>2</v>
      </c>
      <c r="Q12" s="511">
        <v>39</v>
      </c>
    </row>
    <row r="13" spans="1:17" s="632" customFormat="1" ht="18" customHeight="1" collapsed="1" x14ac:dyDescent="0.15">
      <c r="A13" s="633"/>
      <c r="B13" s="639" t="s">
        <v>129</v>
      </c>
      <c r="C13" s="640">
        <v>27969</v>
      </c>
      <c r="D13" s="641">
        <v>4761</v>
      </c>
      <c r="E13" s="642">
        <v>6028</v>
      </c>
      <c r="F13" s="642">
        <v>5390</v>
      </c>
      <c r="G13" s="642">
        <v>5467</v>
      </c>
      <c r="H13" s="642">
        <v>3055</v>
      </c>
      <c r="I13" s="642">
        <v>2095</v>
      </c>
      <c r="J13" s="642">
        <v>919</v>
      </c>
      <c r="K13" s="642">
        <v>207</v>
      </c>
      <c r="L13" s="642">
        <v>37</v>
      </c>
      <c r="M13" s="643">
        <v>10</v>
      </c>
      <c r="N13" s="640">
        <v>91222</v>
      </c>
      <c r="O13" s="644">
        <v>3.26</v>
      </c>
      <c r="P13" s="640">
        <v>140</v>
      </c>
      <c r="Q13" s="640">
        <v>461</v>
      </c>
    </row>
    <row r="14" spans="1:17" s="632" customFormat="1" ht="18" hidden="1" customHeight="1" outlineLevel="2" x14ac:dyDescent="0.15">
      <c r="A14" s="633"/>
      <c r="B14" s="645" t="s">
        <v>834</v>
      </c>
      <c r="C14" s="506">
        <v>7245</v>
      </c>
      <c r="D14" s="507">
        <v>1373</v>
      </c>
      <c r="E14" s="646">
        <v>1697</v>
      </c>
      <c r="F14" s="646">
        <v>1371</v>
      </c>
      <c r="G14" s="646">
        <v>1332</v>
      </c>
      <c r="H14" s="646">
        <v>722</v>
      </c>
      <c r="I14" s="646">
        <v>485</v>
      </c>
      <c r="J14" s="646">
        <v>198</v>
      </c>
      <c r="K14" s="646">
        <v>55</v>
      </c>
      <c r="L14" s="646">
        <v>9</v>
      </c>
      <c r="M14" s="508">
        <v>3</v>
      </c>
      <c r="N14" s="506">
        <v>22665</v>
      </c>
      <c r="O14" s="647">
        <v>3.13</v>
      </c>
      <c r="P14" s="506">
        <v>23</v>
      </c>
      <c r="Q14" s="506">
        <v>127</v>
      </c>
    </row>
    <row r="15" spans="1:17" s="632" customFormat="1" ht="18" hidden="1" customHeight="1" outlineLevel="2" x14ac:dyDescent="0.15">
      <c r="A15" s="633"/>
      <c r="B15" s="645" t="s">
        <v>835</v>
      </c>
      <c r="C15" s="506">
        <v>9818</v>
      </c>
      <c r="D15" s="507">
        <v>1737</v>
      </c>
      <c r="E15" s="646">
        <v>2045</v>
      </c>
      <c r="F15" s="646">
        <v>1892</v>
      </c>
      <c r="G15" s="646">
        <v>1906</v>
      </c>
      <c r="H15" s="646">
        <v>1099</v>
      </c>
      <c r="I15" s="646">
        <v>732</v>
      </c>
      <c r="J15" s="646">
        <v>325</v>
      </c>
      <c r="K15" s="646">
        <v>72</v>
      </c>
      <c r="L15" s="646">
        <v>9</v>
      </c>
      <c r="M15" s="508">
        <v>1</v>
      </c>
      <c r="N15" s="506">
        <v>31956</v>
      </c>
      <c r="O15" s="647">
        <v>3.25</v>
      </c>
      <c r="P15" s="506">
        <v>46</v>
      </c>
      <c r="Q15" s="506">
        <v>91</v>
      </c>
    </row>
    <row r="16" spans="1:17" s="632" customFormat="1" ht="18" hidden="1" customHeight="1" outlineLevel="2" x14ac:dyDescent="0.15">
      <c r="A16" s="633"/>
      <c r="B16" s="645" t="s">
        <v>836</v>
      </c>
      <c r="C16" s="506">
        <v>7447</v>
      </c>
      <c r="D16" s="507">
        <v>1308</v>
      </c>
      <c r="E16" s="646">
        <v>1630</v>
      </c>
      <c r="F16" s="646">
        <v>1467</v>
      </c>
      <c r="G16" s="646">
        <v>1485</v>
      </c>
      <c r="H16" s="646">
        <v>742</v>
      </c>
      <c r="I16" s="646">
        <v>528</v>
      </c>
      <c r="J16" s="646">
        <v>231</v>
      </c>
      <c r="K16" s="646">
        <v>44</v>
      </c>
      <c r="L16" s="646">
        <v>9</v>
      </c>
      <c r="M16" s="508">
        <v>3</v>
      </c>
      <c r="N16" s="506">
        <v>23867</v>
      </c>
      <c r="O16" s="647">
        <v>3.2</v>
      </c>
      <c r="P16" s="506">
        <v>64</v>
      </c>
      <c r="Q16" s="506">
        <v>188</v>
      </c>
    </row>
    <row r="17" spans="1:17" s="632" customFormat="1" ht="18" hidden="1" customHeight="1" outlineLevel="2" x14ac:dyDescent="0.15">
      <c r="A17" s="633"/>
      <c r="B17" s="648" t="s">
        <v>837</v>
      </c>
      <c r="C17" s="511">
        <v>3459</v>
      </c>
      <c r="D17" s="512">
        <v>343</v>
      </c>
      <c r="E17" s="649">
        <v>656</v>
      </c>
      <c r="F17" s="649">
        <v>660</v>
      </c>
      <c r="G17" s="649">
        <v>744</v>
      </c>
      <c r="H17" s="649">
        <v>492</v>
      </c>
      <c r="I17" s="649">
        <v>350</v>
      </c>
      <c r="J17" s="649">
        <v>165</v>
      </c>
      <c r="K17" s="649">
        <v>36</v>
      </c>
      <c r="L17" s="649">
        <v>10</v>
      </c>
      <c r="M17" s="513">
        <v>3</v>
      </c>
      <c r="N17" s="511">
        <v>12734</v>
      </c>
      <c r="O17" s="650">
        <v>3.68</v>
      </c>
      <c r="P17" s="511">
        <v>7</v>
      </c>
      <c r="Q17" s="511">
        <v>55</v>
      </c>
    </row>
    <row r="18" spans="1:17" s="632" customFormat="1" ht="18" customHeight="1" collapsed="1" x14ac:dyDescent="0.15">
      <c r="A18" s="633"/>
      <c r="B18" s="639" t="s">
        <v>134</v>
      </c>
      <c r="C18" s="640">
        <v>28698</v>
      </c>
      <c r="D18" s="641">
        <v>5062</v>
      </c>
      <c r="E18" s="642">
        <f t="shared" ref="E18:N18" si="1">SUM(E19:E22)</f>
        <v>6708</v>
      </c>
      <c r="F18" s="642">
        <f t="shared" si="1"/>
        <v>5694</v>
      </c>
      <c r="G18" s="642">
        <f t="shared" si="1"/>
        <v>5433</v>
      </c>
      <c r="H18" s="642">
        <f t="shared" si="1"/>
        <v>2885</v>
      </c>
      <c r="I18" s="642">
        <f t="shared" si="1"/>
        <v>1886</v>
      </c>
      <c r="J18" s="642">
        <f t="shared" si="1"/>
        <v>802</v>
      </c>
      <c r="K18" s="642">
        <f t="shared" si="1"/>
        <v>163</v>
      </c>
      <c r="L18" s="642">
        <f t="shared" si="1"/>
        <v>56</v>
      </c>
      <c r="M18" s="643">
        <f t="shared" si="1"/>
        <v>9</v>
      </c>
      <c r="N18" s="640">
        <f t="shared" si="1"/>
        <v>90546</v>
      </c>
      <c r="O18" s="644">
        <v>3.16</v>
      </c>
      <c r="P18" s="640">
        <f>SUM(P19:P22)</f>
        <v>70</v>
      </c>
      <c r="Q18" s="640">
        <f>SUM(Q19:Q22)</f>
        <v>748</v>
      </c>
    </row>
    <row r="19" spans="1:17" s="632" customFormat="1" ht="18" customHeight="1" x14ac:dyDescent="0.15">
      <c r="A19" s="633"/>
      <c r="B19" s="645" t="s">
        <v>834</v>
      </c>
      <c r="C19" s="506">
        <v>7214</v>
      </c>
      <c r="D19" s="507">
        <v>1422</v>
      </c>
      <c r="E19" s="646">
        <v>1847</v>
      </c>
      <c r="F19" s="646">
        <v>1414</v>
      </c>
      <c r="G19" s="646">
        <v>1253</v>
      </c>
      <c r="H19" s="646">
        <v>633</v>
      </c>
      <c r="I19" s="646">
        <v>416</v>
      </c>
      <c r="J19" s="646">
        <v>188</v>
      </c>
      <c r="K19" s="646">
        <v>28</v>
      </c>
      <c r="L19" s="646">
        <v>11</v>
      </c>
      <c r="M19" s="508">
        <v>2</v>
      </c>
      <c r="N19" s="506">
        <v>21690</v>
      </c>
      <c r="O19" s="647">
        <v>3.01</v>
      </c>
      <c r="P19" s="506">
        <v>20</v>
      </c>
      <c r="Q19" s="506">
        <v>492</v>
      </c>
    </row>
    <row r="20" spans="1:17" s="632" customFormat="1" ht="18" customHeight="1" x14ac:dyDescent="0.15">
      <c r="A20" s="633"/>
      <c r="B20" s="645" t="s">
        <v>835</v>
      </c>
      <c r="C20" s="506">
        <v>10148</v>
      </c>
      <c r="D20" s="507">
        <v>1897</v>
      </c>
      <c r="E20" s="646">
        <v>2302</v>
      </c>
      <c r="F20" s="646">
        <v>1996</v>
      </c>
      <c r="G20" s="646">
        <v>1905</v>
      </c>
      <c r="H20" s="646">
        <v>1005</v>
      </c>
      <c r="I20" s="646">
        <v>688</v>
      </c>
      <c r="J20" s="646">
        <v>280</v>
      </c>
      <c r="K20" s="646">
        <v>48</v>
      </c>
      <c r="L20" s="646">
        <v>24</v>
      </c>
      <c r="M20" s="508">
        <v>3</v>
      </c>
      <c r="N20" s="506">
        <v>31852</v>
      </c>
      <c r="O20" s="647">
        <v>3.14</v>
      </c>
      <c r="P20" s="506">
        <v>30</v>
      </c>
      <c r="Q20" s="506">
        <v>87</v>
      </c>
    </row>
    <row r="21" spans="1:17" s="632" customFormat="1" ht="18" customHeight="1" x14ac:dyDescent="0.15">
      <c r="A21" s="633"/>
      <c r="B21" s="645" t="s">
        <v>836</v>
      </c>
      <c r="C21" s="506">
        <v>7769</v>
      </c>
      <c r="D21" s="507">
        <v>1370</v>
      </c>
      <c r="E21" s="646">
        <v>1823</v>
      </c>
      <c r="F21" s="646">
        <v>1559</v>
      </c>
      <c r="G21" s="646">
        <v>1508</v>
      </c>
      <c r="H21" s="646">
        <v>786</v>
      </c>
      <c r="I21" s="646">
        <v>480</v>
      </c>
      <c r="J21" s="646">
        <v>181</v>
      </c>
      <c r="K21" s="646">
        <v>51</v>
      </c>
      <c r="L21" s="646">
        <v>11</v>
      </c>
      <c r="M21" s="508">
        <v>0</v>
      </c>
      <c r="N21" s="506">
        <v>24309</v>
      </c>
      <c r="O21" s="647">
        <v>3.13</v>
      </c>
      <c r="P21" s="506">
        <v>18</v>
      </c>
      <c r="Q21" s="506">
        <v>136</v>
      </c>
    </row>
    <row r="22" spans="1:17" s="632" customFormat="1" ht="18" customHeight="1" x14ac:dyDescent="0.15">
      <c r="A22" s="633"/>
      <c r="B22" s="648" t="s">
        <v>837</v>
      </c>
      <c r="C22" s="511">
        <v>3567</v>
      </c>
      <c r="D22" s="512">
        <v>373</v>
      </c>
      <c r="E22" s="649">
        <v>736</v>
      </c>
      <c r="F22" s="649">
        <v>725</v>
      </c>
      <c r="G22" s="649">
        <v>767</v>
      </c>
      <c r="H22" s="649">
        <v>461</v>
      </c>
      <c r="I22" s="649">
        <v>302</v>
      </c>
      <c r="J22" s="649">
        <v>153</v>
      </c>
      <c r="K22" s="649">
        <v>36</v>
      </c>
      <c r="L22" s="649">
        <v>10</v>
      </c>
      <c r="M22" s="513">
        <v>4</v>
      </c>
      <c r="N22" s="511">
        <v>12695</v>
      </c>
      <c r="O22" s="650">
        <v>3.56</v>
      </c>
      <c r="P22" s="511">
        <v>2</v>
      </c>
      <c r="Q22" s="511">
        <v>33</v>
      </c>
    </row>
    <row r="23" spans="1:17" s="632" customFormat="1" ht="18" customHeight="1" x14ac:dyDescent="0.15">
      <c r="A23" s="633"/>
      <c r="B23" s="639" t="s">
        <v>139</v>
      </c>
      <c r="C23" s="640">
        <v>29391</v>
      </c>
      <c r="D23" s="641">
        <v>5815</v>
      </c>
      <c r="E23" s="642">
        <f t="shared" ref="E23:N23" si="2">SUM(E24:E27)</f>
        <v>7278</v>
      </c>
      <c r="F23" s="642">
        <f t="shared" si="2"/>
        <v>5731</v>
      </c>
      <c r="G23" s="642">
        <f t="shared" si="2"/>
        <v>5317</v>
      </c>
      <c r="H23" s="642">
        <f t="shared" si="2"/>
        <v>2684</v>
      </c>
      <c r="I23" s="642">
        <f t="shared" si="2"/>
        <v>1681</v>
      </c>
      <c r="J23" s="642">
        <f t="shared" si="2"/>
        <v>647</v>
      </c>
      <c r="K23" s="642">
        <f t="shared" si="2"/>
        <v>188</v>
      </c>
      <c r="L23" s="642">
        <f t="shared" si="2"/>
        <v>42</v>
      </c>
      <c r="M23" s="643">
        <f t="shared" si="2"/>
        <v>8</v>
      </c>
      <c r="N23" s="640">
        <f t="shared" si="2"/>
        <v>88831</v>
      </c>
      <c r="O23" s="644">
        <v>3.0219999999999998</v>
      </c>
      <c r="P23" s="640">
        <f>SUM(P24:P27)</f>
        <v>89</v>
      </c>
      <c r="Q23" s="640">
        <f>SUM(Q24:Q27)</f>
        <v>477</v>
      </c>
    </row>
    <row r="24" spans="1:17" s="632" customFormat="1" ht="18" customHeight="1" x14ac:dyDescent="0.15">
      <c r="A24" s="633"/>
      <c r="B24" s="645" t="s">
        <v>834</v>
      </c>
      <c r="C24" s="506">
        <v>7209</v>
      </c>
      <c r="D24" s="507">
        <v>1607</v>
      </c>
      <c r="E24" s="646">
        <v>1940</v>
      </c>
      <c r="F24" s="646">
        <v>1378</v>
      </c>
      <c r="G24" s="646">
        <v>1168</v>
      </c>
      <c r="H24" s="646">
        <v>555</v>
      </c>
      <c r="I24" s="646">
        <v>367</v>
      </c>
      <c r="J24" s="646">
        <v>146</v>
      </c>
      <c r="K24" s="646">
        <v>41</v>
      </c>
      <c r="L24" s="646">
        <v>6</v>
      </c>
      <c r="M24" s="508">
        <v>1</v>
      </c>
      <c r="N24" s="506">
        <v>20686</v>
      </c>
      <c r="O24" s="647">
        <v>2.86</v>
      </c>
      <c r="P24" s="506">
        <v>24</v>
      </c>
      <c r="Q24" s="506">
        <v>175</v>
      </c>
    </row>
    <row r="25" spans="1:17" s="632" customFormat="1" ht="18" customHeight="1" x14ac:dyDescent="0.15">
      <c r="A25" s="633"/>
      <c r="B25" s="645" t="s">
        <v>835</v>
      </c>
      <c r="C25" s="506">
        <v>10266</v>
      </c>
      <c r="D25" s="507">
        <v>2115</v>
      </c>
      <c r="E25" s="646">
        <v>2441</v>
      </c>
      <c r="F25" s="646">
        <v>1958</v>
      </c>
      <c r="G25" s="646">
        <v>1850</v>
      </c>
      <c r="H25" s="646">
        <v>963</v>
      </c>
      <c r="I25" s="646">
        <v>618</v>
      </c>
      <c r="J25" s="646">
        <v>239</v>
      </c>
      <c r="K25" s="646">
        <v>61</v>
      </c>
      <c r="L25" s="646">
        <v>17</v>
      </c>
      <c r="M25" s="508">
        <v>4</v>
      </c>
      <c r="N25" s="506">
        <v>31148</v>
      </c>
      <c r="O25" s="647">
        <v>3.03</v>
      </c>
      <c r="P25" s="506">
        <v>34</v>
      </c>
      <c r="Q25" s="506">
        <v>108</v>
      </c>
    </row>
    <row r="26" spans="1:17" s="632" customFormat="1" ht="18" customHeight="1" x14ac:dyDescent="0.15">
      <c r="A26" s="633"/>
      <c r="B26" s="645" t="s">
        <v>836</v>
      </c>
      <c r="C26" s="506">
        <v>8197</v>
      </c>
      <c r="D26" s="507">
        <v>1655</v>
      </c>
      <c r="E26" s="646">
        <v>2058</v>
      </c>
      <c r="F26" s="646">
        <v>1598</v>
      </c>
      <c r="G26" s="646">
        <v>1540</v>
      </c>
      <c r="H26" s="646">
        <v>734</v>
      </c>
      <c r="I26" s="646">
        <v>425</v>
      </c>
      <c r="J26" s="646">
        <v>135</v>
      </c>
      <c r="K26" s="646">
        <v>41</v>
      </c>
      <c r="L26" s="646">
        <v>11</v>
      </c>
      <c r="M26" s="651" t="s">
        <v>838</v>
      </c>
      <c r="N26" s="506">
        <v>24317</v>
      </c>
      <c r="O26" s="647">
        <v>2.9660000000000002</v>
      </c>
      <c r="P26" s="506">
        <v>23</v>
      </c>
      <c r="Q26" s="506">
        <v>162</v>
      </c>
    </row>
    <row r="27" spans="1:17" s="632" customFormat="1" ht="18" customHeight="1" x14ac:dyDescent="0.15">
      <c r="A27" s="633"/>
      <c r="B27" s="648" t="s">
        <v>837</v>
      </c>
      <c r="C27" s="511">
        <v>3719</v>
      </c>
      <c r="D27" s="512">
        <v>438</v>
      </c>
      <c r="E27" s="649">
        <v>839</v>
      </c>
      <c r="F27" s="649">
        <v>797</v>
      </c>
      <c r="G27" s="649">
        <v>759</v>
      </c>
      <c r="H27" s="649">
        <v>432</v>
      </c>
      <c r="I27" s="649">
        <v>271</v>
      </c>
      <c r="J27" s="649">
        <v>127</v>
      </c>
      <c r="K27" s="649">
        <v>45</v>
      </c>
      <c r="L27" s="649">
        <v>8</v>
      </c>
      <c r="M27" s="513">
        <v>3</v>
      </c>
      <c r="N27" s="511">
        <v>12680</v>
      </c>
      <c r="O27" s="650">
        <v>3.4</v>
      </c>
      <c r="P27" s="511">
        <v>8</v>
      </c>
      <c r="Q27" s="511">
        <v>32</v>
      </c>
    </row>
    <row r="28" spans="1:17" s="632" customFormat="1" ht="18" customHeight="1" x14ac:dyDescent="0.15">
      <c r="A28" s="633"/>
      <c r="B28" s="639" t="s">
        <v>839</v>
      </c>
      <c r="C28" s="652">
        <f>SUM(C29:C32)</f>
        <v>31008</v>
      </c>
      <c r="D28" s="653">
        <f>SUM(D29:D32)</f>
        <v>7316</v>
      </c>
      <c r="E28" s="654">
        <f>SUM(E29:E32)</f>
        <v>8292</v>
      </c>
      <c r="F28" s="654">
        <f t="shared" ref="F28:I28" si="3">SUM(F29:F32)</f>
        <v>5950</v>
      </c>
      <c r="G28" s="654">
        <f t="shared" si="3"/>
        <v>5054</v>
      </c>
      <c r="H28" s="654">
        <f t="shared" si="3"/>
        <v>2410</v>
      </c>
      <c r="I28" s="654">
        <f t="shared" si="3"/>
        <v>1281</v>
      </c>
      <c r="J28" s="654">
        <v>523</v>
      </c>
      <c r="K28" s="654">
        <v>137</v>
      </c>
      <c r="L28" s="654">
        <v>38</v>
      </c>
      <c r="M28" s="655">
        <v>7</v>
      </c>
      <c r="N28" s="652">
        <v>86873</v>
      </c>
      <c r="O28" s="656">
        <v>2.8016299999999998</v>
      </c>
      <c r="P28" s="652">
        <v>169</v>
      </c>
      <c r="Q28" s="657">
        <v>639</v>
      </c>
    </row>
    <row r="29" spans="1:17" s="632" customFormat="1" ht="18" customHeight="1" x14ac:dyDescent="0.15">
      <c r="A29" s="633"/>
      <c r="B29" s="645" t="s">
        <v>834</v>
      </c>
      <c r="C29" s="516">
        <v>7406</v>
      </c>
      <c r="D29" s="517">
        <v>1991</v>
      </c>
      <c r="E29" s="658">
        <v>2075</v>
      </c>
      <c r="F29" s="658">
        <v>1345</v>
      </c>
      <c r="G29" s="658">
        <v>1029</v>
      </c>
      <c r="H29" s="658">
        <v>531</v>
      </c>
      <c r="I29" s="658">
        <v>260</v>
      </c>
      <c r="J29" s="659" t="s">
        <v>840</v>
      </c>
      <c r="K29" s="659" t="s">
        <v>840</v>
      </c>
      <c r="L29" s="659" t="s">
        <v>840</v>
      </c>
      <c r="M29" s="660" t="s">
        <v>840</v>
      </c>
      <c r="N29" s="466" t="s">
        <v>840</v>
      </c>
      <c r="O29" s="661" t="s">
        <v>840</v>
      </c>
      <c r="P29" s="466" t="s">
        <v>840</v>
      </c>
      <c r="Q29" s="662" t="s">
        <v>840</v>
      </c>
    </row>
    <row r="30" spans="1:17" s="632" customFormat="1" ht="18" customHeight="1" x14ac:dyDescent="0.15">
      <c r="A30" s="633"/>
      <c r="B30" s="645" t="s">
        <v>835</v>
      </c>
      <c r="C30" s="516">
        <v>10687</v>
      </c>
      <c r="D30" s="517">
        <v>2497</v>
      </c>
      <c r="E30" s="658">
        <v>2895</v>
      </c>
      <c r="F30" s="658">
        <v>2027</v>
      </c>
      <c r="G30" s="658">
        <v>1718</v>
      </c>
      <c r="H30" s="658">
        <v>855</v>
      </c>
      <c r="I30" s="658">
        <v>456</v>
      </c>
      <c r="J30" s="659" t="s">
        <v>840</v>
      </c>
      <c r="K30" s="659" t="s">
        <v>840</v>
      </c>
      <c r="L30" s="659" t="s">
        <v>840</v>
      </c>
      <c r="M30" s="660" t="s">
        <v>840</v>
      </c>
      <c r="N30" s="466" t="s">
        <v>840</v>
      </c>
      <c r="O30" s="661" t="s">
        <v>840</v>
      </c>
      <c r="P30" s="466" t="s">
        <v>840</v>
      </c>
      <c r="Q30" s="662" t="s">
        <v>840</v>
      </c>
    </row>
    <row r="31" spans="1:17" s="632" customFormat="1" ht="18" customHeight="1" x14ac:dyDescent="0.15">
      <c r="A31" s="633"/>
      <c r="B31" s="645" t="s">
        <v>836</v>
      </c>
      <c r="C31" s="516">
        <v>9089</v>
      </c>
      <c r="D31" s="517">
        <v>2291</v>
      </c>
      <c r="E31" s="658">
        <v>2334</v>
      </c>
      <c r="F31" s="658">
        <v>1740</v>
      </c>
      <c r="G31" s="658">
        <v>1566</v>
      </c>
      <c r="H31" s="658">
        <v>671</v>
      </c>
      <c r="I31" s="658">
        <v>334</v>
      </c>
      <c r="J31" s="659" t="s">
        <v>840</v>
      </c>
      <c r="K31" s="659" t="s">
        <v>840</v>
      </c>
      <c r="L31" s="659" t="s">
        <v>840</v>
      </c>
      <c r="M31" s="660" t="s">
        <v>840</v>
      </c>
      <c r="N31" s="466" t="s">
        <v>840</v>
      </c>
      <c r="O31" s="661" t="s">
        <v>840</v>
      </c>
      <c r="P31" s="466" t="s">
        <v>840</v>
      </c>
      <c r="Q31" s="662" t="s">
        <v>840</v>
      </c>
    </row>
    <row r="32" spans="1:17" s="632" customFormat="1" ht="18" customHeight="1" x14ac:dyDescent="0.15">
      <c r="A32" s="633"/>
      <c r="B32" s="648" t="s">
        <v>837</v>
      </c>
      <c r="C32" s="519">
        <v>3826</v>
      </c>
      <c r="D32" s="520">
        <v>537</v>
      </c>
      <c r="E32" s="663">
        <v>988</v>
      </c>
      <c r="F32" s="663">
        <v>838</v>
      </c>
      <c r="G32" s="663">
        <v>741</v>
      </c>
      <c r="H32" s="663">
        <v>353</v>
      </c>
      <c r="I32" s="663">
        <v>231</v>
      </c>
      <c r="J32" s="664" t="s">
        <v>840</v>
      </c>
      <c r="K32" s="664" t="s">
        <v>840</v>
      </c>
      <c r="L32" s="664" t="s">
        <v>840</v>
      </c>
      <c r="M32" s="665" t="s">
        <v>840</v>
      </c>
      <c r="N32" s="467" t="s">
        <v>840</v>
      </c>
      <c r="O32" s="666" t="s">
        <v>840</v>
      </c>
      <c r="P32" s="467" t="s">
        <v>840</v>
      </c>
      <c r="Q32" s="667" t="s">
        <v>840</v>
      </c>
    </row>
    <row r="33" spans="1:17" s="632" customFormat="1" ht="18" customHeight="1" x14ac:dyDescent="0.15">
      <c r="A33" s="633"/>
      <c r="B33" s="668" t="s">
        <v>841</v>
      </c>
      <c r="C33" s="669"/>
      <c r="D33" s="669"/>
      <c r="E33" s="669"/>
      <c r="F33" s="669"/>
      <c r="G33" s="669"/>
      <c r="H33" s="669"/>
      <c r="I33" s="669"/>
      <c r="J33" s="670"/>
      <c r="K33" s="670"/>
      <c r="L33" s="670"/>
      <c r="M33" s="670"/>
      <c r="N33" s="670"/>
      <c r="O33" s="670"/>
      <c r="P33" s="670"/>
      <c r="Q33" s="670"/>
    </row>
    <row r="34" spans="1:17" s="632" customFormat="1" ht="7.5" customHeight="1" x14ac:dyDescent="0.15">
      <c r="A34" s="633"/>
      <c r="B34" s="633"/>
      <c r="C34" s="633"/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</row>
    <row r="35" spans="1:17" ht="15" customHeight="1" x14ac:dyDescent="0.15">
      <c r="A35" s="632">
        <v>2</v>
      </c>
      <c r="B35" s="632" t="s">
        <v>842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1"/>
      <c r="N35" s="671"/>
      <c r="O35" s="671"/>
      <c r="P35" s="671"/>
      <c r="Q35" s="671"/>
    </row>
    <row r="36" spans="1:17" s="632" customFormat="1" ht="15" customHeight="1" x14ac:dyDescent="0.15">
      <c r="A36" s="633"/>
      <c r="B36" s="931" t="s">
        <v>816</v>
      </c>
      <c r="C36" s="934" t="s">
        <v>817</v>
      </c>
      <c r="D36" s="934"/>
      <c r="E36" s="934"/>
      <c r="F36" s="934"/>
      <c r="G36" s="934"/>
      <c r="H36" s="934"/>
      <c r="I36" s="934"/>
      <c r="J36" s="934"/>
      <c r="K36" s="934"/>
      <c r="L36" s="934"/>
      <c r="M36" s="934"/>
      <c r="N36" s="934"/>
      <c r="O36" s="934"/>
      <c r="P36" s="934" t="s">
        <v>818</v>
      </c>
      <c r="Q36" s="934"/>
    </row>
    <row r="37" spans="1:17" s="632" customFormat="1" ht="15" customHeight="1" x14ac:dyDescent="0.15">
      <c r="A37" s="633"/>
      <c r="B37" s="932"/>
      <c r="C37" s="935" t="s">
        <v>741</v>
      </c>
      <c r="D37" s="936" t="s">
        <v>819</v>
      </c>
      <c r="E37" s="937"/>
      <c r="F37" s="937"/>
      <c r="G37" s="937"/>
      <c r="H37" s="937"/>
      <c r="I37" s="937"/>
      <c r="J37" s="937"/>
      <c r="K37" s="937"/>
      <c r="L37" s="937"/>
      <c r="M37" s="938"/>
      <c r="N37" s="939" t="s">
        <v>820</v>
      </c>
      <c r="O37" s="941" t="s">
        <v>821</v>
      </c>
      <c r="P37" s="943" t="s">
        <v>822</v>
      </c>
      <c r="Q37" s="943" t="s">
        <v>823</v>
      </c>
    </row>
    <row r="38" spans="1:17" s="638" customFormat="1" ht="22.5" customHeight="1" x14ac:dyDescent="0.15">
      <c r="A38" s="634"/>
      <c r="B38" s="933"/>
      <c r="C38" s="935"/>
      <c r="D38" s="635" t="s">
        <v>824</v>
      </c>
      <c r="E38" s="636" t="s">
        <v>825</v>
      </c>
      <c r="F38" s="636" t="s">
        <v>826</v>
      </c>
      <c r="G38" s="636" t="s">
        <v>827</v>
      </c>
      <c r="H38" s="636" t="s">
        <v>828</v>
      </c>
      <c r="I38" s="636" t="s">
        <v>829</v>
      </c>
      <c r="J38" s="636" t="s">
        <v>830</v>
      </c>
      <c r="K38" s="636" t="s">
        <v>831</v>
      </c>
      <c r="L38" s="636" t="s">
        <v>832</v>
      </c>
      <c r="M38" s="637" t="s">
        <v>833</v>
      </c>
      <c r="N38" s="940"/>
      <c r="O38" s="942"/>
      <c r="P38" s="944"/>
      <c r="Q38" s="944"/>
    </row>
    <row r="39" spans="1:17" s="638" customFormat="1" ht="18" customHeight="1" x14ac:dyDescent="0.15">
      <c r="A39" s="634"/>
      <c r="B39" s="639" t="s">
        <v>124</v>
      </c>
      <c r="C39" s="640">
        <f>SUM(C40:C43)</f>
        <v>8464</v>
      </c>
      <c r="D39" s="641">
        <f t="shared" ref="D39:N39" si="4">SUM(D40:D43)</f>
        <v>1460</v>
      </c>
      <c r="E39" s="642">
        <f t="shared" si="4"/>
        <v>2079</v>
      </c>
      <c r="F39" s="642">
        <f t="shared" si="4"/>
        <v>1658</v>
      </c>
      <c r="G39" s="642">
        <f t="shared" si="4"/>
        <v>1550</v>
      </c>
      <c r="H39" s="642">
        <f t="shared" si="4"/>
        <v>892</v>
      </c>
      <c r="I39" s="642">
        <f t="shared" si="4"/>
        <v>555</v>
      </c>
      <c r="J39" s="642">
        <f t="shared" si="4"/>
        <v>212</v>
      </c>
      <c r="K39" s="642">
        <f t="shared" si="4"/>
        <v>55</v>
      </c>
      <c r="L39" s="642">
        <f t="shared" si="4"/>
        <v>2</v>
      </c>
      <c r="M39" s="643">
        <f t="shared" si="4"/>
        <v>1</v>
      </c>
      <c r="N39" s="640">
        <f t="shared" si="4"/>
        <v>26534</v>
      </c>
      <c r="O39" s="644">
        <f>+N39/C39</f>
        <v>3.1349243856332705</v>
      </c>
      <c r="P39" s="640">
        <f>SUM(P40:P43)</f>
        <v>24</v>
      </c>
      <c r="Q39" s="640">
        <f>SUM(Q40:Q43)</f>
        <v>150</v>
      </c>
    </row>
    <row r="40" spans="1:17" s="638" customFormat="1" ht="18" customHeight="1" x14ac:dyDescent="0.15">
      <c r="A40" s="634"/>
      <c r="B40" s="645" t="s">
        <v>834</v>
      </c>
      <c r="C40" s="506">
        <v>3394</v>
      </c>
      <c r="D40" s="507">
        <v>619</v>
      </c>
      <c r="E40" s="646">
        <v>827</v>
      </c>
      <c r="F40" s="646">
        <v>668</v>
      </c>
      <c r="G40" s="646">
        <v>623</v>
      </c>
      <c r="H40" s="646">
        <v>338</v>
      </c>
      <c r="I40" s="646">
        <v>201</v>
      </c>
      <c r="J40" s="646">
        <v>96</v>
      </c>
      <c r="K40" s="646">
        <v>22</v>
      </c>
      <c r="L40" s="672" t="s">
        <v>791</v>
      </c>
      <c r="M40" s="651" t="s">
        <v>791</v>
      </c>
      <c r="N40" s="506">
        <v>10513</v>
      </c>
      <c r="O40" s="647">
        <v>3.1</v>
      </c>
      <c r="P40" s="506">
        <v>4</v>
      </c>
      <c r="Q40" s="506">
        <v>101</v>
      </c>
    </row>
    <row r="41" spans="1:17" s="638" customFormat="1" ht="18" customHeight="1" x14ac:dyDescent="0.15">
      <c r="A41" s="634"/>
      <c r="B41" s="645" t="s">
        <v>835</v>
      </c>
      <c r="C41" s="506">
        <v>2468</v>
      </c>
      <c r="D41" s="507">
        <v>377</v>
      </c>
      <c r="E41" s="646">
        <v>640</v>
      </c>
      <c r="F41" s="646">
        <v>476</v>
      </c>
      <c r="G41" s="646">
        <v>467</v>
      </c>
      <c r="H41" s="646">
        <v>268</v>
      </c>
      <c r="I41" s="646">
        <v>175</v>
      </c>
      <c r="J41" s="646">
        <v>48</v>
      </c>
      <c r="K41" s="646">
        <v>15</v>
      </c>
      <c r="L41" s="646">
        <v>1</v>
      </c>
      <c r="M41" s="508">
        <v>1</v>
      </c>
      <c r="N41" s="506">
        <v>7818</v>
      </c>
      <c r="O41" s="647">
        <v>3.17</v>
      </c>
      <c r="P41" s="506">
        <v>15</v>
      </c>
      <c r="Q41" s="673" t="s">
        <v>791</v>
      </c>
    </row>
    <row r="42" spans="1:17" s="638" customFormat="1" ht="18" customHeight="1" x14ac:dyDescent="0.15">
      <c r="A42" s="634"/>
      <c r="B42" s="645" t="s">
        <v>836</v>
      </c>
      <c r="C42" s="506">
        <v>2602</v>
      </c>
      <c r="D42" s="507">
        <v>464</v>
      </c>
      <c r="E42" s="646">
        <v>612</v>
      </c>
      <c r="F42" s="646">
        <v>514</v>
      </c>
      <c r="G42" s="646">
        <v>460</v>
      </c>
      <c r="H42" s="646">
        <v>286</v>
      </c>
      <c r="I42" s="646">
        <v>179</v>
      </c>
      <c r="J42" s="646">
        <v>68</v>
      </c>
      <c r="K42" s="646">
        <v>18</v>
      </c>
      <c r="L42" s="646">
        <v>1</v>
      </c>
      <c r="M42" s="651" t="s">
        <v>791</v>
      </c>
      <c r="N42" s="506">
        <v>8203</v>
      </c>
      <c r="O42" s="647">
        <v>3.15</v>
      </c>
      <c r="P42" s="506">
        <v>5</v>
      </c>
      <c r="Q42" s="506">
        <v>49</v>
      </c>
    </row>
    <row r="43" spans="1:17" s="638" customFormat="1" ht="18" customHeight="1" x14ac:dyDescent="0.15">
      <c r="A43" s="634"/>
      <c r="B43" s="648" t="s">
        <v>837</v>
      </c>
      <c r="C43" s="673" t="s">
        <v>791</v>
      </c>
      <c r="D43" s="674" t="s">
        <v>791</v>
      </c>
      <c r="E43" s="672" t="s">
        <v>791</v>
      </c>
      <c r="F43" s="672" t="s">
        <v>791</v>
      </c>
      <c r="G43" s="672" t="s">
        <v>791</v>
      </c>
      <c r="H43" s="672" t="s">
        <v>791</v>
      </c>
      <c r="I43" s="672" t="s">
        <v>791</v>
      </c>
      <c r="J43" s="672" t="s">
        <v>791</v>
      </c>
      <c r="K43" s="672" t="s">
        <v>791</v>
      </c>
      <c r="L43" s="672" t="s">
        <v>791</v>
      </c>
      <c r="M43" s="651" t="s">
        <v>791</v>
      </c>
      <c r="N43" s="673" t="s">
        <v>791</v>
      </c>
      <c r="O43" s="673" t="s">
        <v>791</v>
      </c>
      <c r="P43" s="673" t="s">
        <v>791</v>
      </c>
      <c r="Q43" s="673" t="s">
        <v>791</v>
      </c>
    </row>
    <row r="44" spans="1:17" ht="18" customHeight="1" x14ac:dyDescent="0.15">
      <c r="A44" s="671"/>
      <c r="B44" s="639" t="s">
        <v>843</v>
      </c>
      <c r="C44" s="640">
        <f>SUM(C45:C48)</f>
        <v>8968</v>
      </c>
      <c r="D44" s="641">
        <f t="shared" ref="D44:Q44" si="5">SUM(D45:D48)</f>
        <v>1869</v>
      </c>
      <c r="E44" s="642">
        <f t="shared" si="5"/>
        <v>2281</v>
      </c>
      <c r="F44" s="642">
        <f t="shared" si="5"/>
        <v>1725</v>
      </c>
      <c r="G44" s="642">
        <f t="shared" si="5"/>
        <v>1562</v>
      </c>
      <c r="H44" s="642">
        <f t="shared" si="5"/>
        <v>796</v>
      </c>
      <c r="I44" s="642">
        <f t="shared" si="5"/>
        <v>500</v>
      </c>
      <c r="J44" s="642">
        <f t="shared" si="5"/>
        <v>187</v>
      </c>
      <c r="K44" s="642">
        <f t="shared" si="5"/>
        <v>43</v>
      </c>
      <c r="L44" s="642">
        <f t="shared" si="5"/>
        <v>3</v>
      </c>
      <c r="M44" s="643">
        <f t="shared" si="5"/>
        <v>2</v>
      </c>
      <c r="N44" s="640">
        <f t="shared" si="5"/>
        <v>26534</v>
      </c>
      <c r="O44" s="644">
        <f>+N44/C44</f>
        <v>2.9587421944692238</v>
      </c>
      <c r="P44" s="640">
        <f t="shared" si="5"/>
        <v>71</v>
      </c>
      <c r="Q44" s="640">
        <f t="shared" si="5"/>
        <v>154</v>
      </c>
    </row>
    <row r="45" spans="1:17" ht="18" customHeight="1" x14ac:dyDescent="0.15">
      <c r="A45" s="671"/>
      <c r="B45" s="645" t="s">
        <v>844</v>
      </c>
      <c r="C45" s="506">
        <v>3380</v>
      </c>
      <c r="D45" s="507">
        <v>695</v>
      </c>
      <c r="E45" s="646">
        <v>896</v>
      </c>
      <c r="F45" s="646">
        <v>632</v>
      </c>
      <c r="G45" s="646">
        <v>597</v>
      </c>
      <c r="H45" s="646">
        <v>289</v>
      </c>
      <c r="I45" s="646">
        <v>185</v>
      </c>
      <c r="J45" s="646">
        <v>65</v>
      </c>
      <c r="K45" s="646">
        <v>18</v>
      </c>
      <c r="L45" s="646">
        <v>2</v>
      </c>
      <c r="M45" s="508">
        <v>1</v>
      </c>
      <c r="N45" s="506">
        <v>9953</v>
      </c>
      <c r="O45" s="647">
        <v>2.94</v>
      </c>
      <c r="P45" s="506">
        <v>7</v>
      </c>
      <c r="Q45" s="506">
        <v>89</v>
      </c>
    </row>
    <row r="46" spans="1:17" ht="18" customHeight="1" x14ac:dyDescent="0.15">
      <c r="A46" s="671"/>
      <c r="B46" s="645" t="s">
        <v>835</v>
      </c>
      <c r="C46" s="506">
        <v>2686</v>
      </c>
      <c r="D46" s="507">
        <v>502</v>
      </c>
      <c r="E46" s="646">
        <v>698</v>
      </c>
      <c r="F46" s="646">
        <v>520</v>
      </c>
      <c r="G46" s="646">
        <v>493</v>
      </c>
      <c r="H46" s="646">
        <v>253</v>
      </c>
      <c r="I46" s="646">
        <v>153</v>
      </c>
      <c r="J46" s="646">
        <v>54</v>
      </c>
      <c r="K46" s="646">
        <v>12</v>
      </c>
      <c r="L46" s="646">
        <v>1</v>
      </c>
      <c r="M46" s="651" t="s">
        <v>791</v>
      </c>
      <c r="N46" s="506">
        <v>8096</v>
      </c>
      <c r="O46" s="647">
        <v>3.01</v>
      </c>
      <c r="P46" s="506">
        <v>15</v>
      </c>
      <c r="Q46" s="506">
        <v>20</v>
      </c>
    </row>
    <row r="47" spans="1:17" ht="18" customHeight="1" x14ac:dyDescent="0.15">
      <c r="A47" s="671"/>
      <c r="B47" s="645" t="s">
        <v>836</v>
      </c>
      <c r="C47" s="506">
        <v>2902</v>
      </c>
      <c r="D47" s="507">
        <v>672</v>
      </c>
      <c r="E47" s="646">
        <v>687</v>
      </c>
      <c r="F47" s="646">
        <v>573</v>
      </c>
      <c r="G47" s="646">
        <v>472</v>
      </c>
      <c r="H47" s="646">
        <v>254</v>
      </c>
      <c r="I47" s="646">
        <v>162</v>
      </c>
      <c r="J47" s="646">
        <v>68</v>
      </c>
      <c r="K47" s="646">
        <v>13</v>
      </c>
      <c r="L47" s="672" t="s">
        <v>791</v>
      </c>
      <c r="M47" s="508">
        <v>1</v>
      </c>
      <c r="N47" s="506">
        <v>8485</v>
      </c>
      <c r="O47" s="647">
        <v>2.92</v>
      </c>
      <c r="P47" s="506">
        <v>49</v>
      </c>
      <c r="Q47" s="506">
        <v>45</v>
      </c>
    </row>
    <row r="48" spans="1:17" ht="18" customHeight="1" x14ac:dyDescent="0.15">
      <c r="A48" s="671"/>
      <c r="B48" s="648" t="s">
        <v>837</v>
      </c>
      <c r="C48" s="675" t="s">
        <v>791</v>
      </c>
      <c r="D48" s="676" t="s">
        <v>791</v>
      </c>
      <c r="E48" s="677" t="s">
        <v>791</v>
      </c>
      <c r="F48" s="677" t="s">
        <v>791</v>
      </c>
      <c r="G48" s="677" t="s">
        <v>791</v>
      </c>
      <c r="H48" s="677" t="s">
        <v>791</v>
      </c>
      <c r="I48" s="677" t="s">
        <v>791</v>
      </c>
      <c r="J48" s="677" t="s">
        <v>791</v>
      </c>
      <c r="K48" s="677" t="s">
        <v>791</v>
      </c>
      <c r="L48" s="677" t="s">
        <v>791</v>
      </c>
      <c r="M48" s="678" t="s">
        <v>791</v>
      </c>
      <c r="N48" s="675" t="s">
        <v>791</v>
      </c>
      <c r="O48" s="675" t="s">
        <v>791</v>
      </c>
      <c r="P48" s="675" t="s">
        <v>791</v>
      </c>
      <c r="Q48" s="675" t="s">
        <v>791</v>
      </c>
    </row>
    <row r="49" spans="1:17" ht="18" customHeight="1" x14ac:dyDescent="0.15">
      <c r="A49" s="671"/>
      <c r="B49" s="679" t="s">
        <v>134</v>
      </c>
      <c r="C49" s="680">
        <f>SUM(D49:M49)</f>
        <v>9053</v>
      </c>
      <c r="D49" s="681">
        <v>1924</v>
      </c>
      <c r="E49" s="682">
        <v>2455</v>
      </c>
      <c r="F49" s="682">
        <v>1793</v>
      </c>
      <c r="G49" s="682">
        <v>1514</v>
      </c>
      <c r="H49" s="682">
        <v>723</v>
      </c>
      <c r="I49" s="682">
        <v>427</v>
      </c>
      <c r="J49" s="682">
        <v>178</v>
      </c>
      <c r="K49" s="682">
        <v>31</v>
      </c>
      <c r="L49" s="682">
        <v>8</v>
      </c>
      <c r="M49" s="683" t="s">
        <v>838</v>
      </c>
      <c r="N49" s="680">
        <v>26012</v>
      </c>
      <c r="O49" s="684">
        <v>2.87</v>
      </c>
      <c r="P49" s="680">
        <v>38</v>
      </c>
      <c r="Q49" s="680">
        <v>117</v>
      </c>
    </row>
    <row r="50" spans="1:17" ht="18" customHeight="1" x14ac:dyDescent="0.15">
      <c r="A50" s="671"/>
      <c r="B50" s="679" t="s">
        <v>139</v>
      </c>
      <c r="C50" s="680">
        <f>SUM(D50:M50)</f>
        <v>9574</v>
      </c>
      <c r="D50" s="681">
        <v>2286</v>
      </c>
      <c r="E50" s="682">
        <v>2634</v>
      </c>
      <c r="F50" s="682">
        <v>1813</v>
      </c>
      <c r="G50" s="682">
        <v>1539</v>
      </c>
      <c r="H50" s="682">
        <v>731</v>
      </c>
      <c r="I50" s="682">
        <v>408</v>
      </c>
      <c r="J50" s="682">
        <v>121</v>
      </c>
      <c r="K50" s="682">
        <v>33</v>
      </c>
      <c r="L50" s="682">
        <v>7</v>
      </c>
      <c r="M50" s="683">
        <v>2</v>
      </c>
      <c r="N50" s="680">
        <v>26448</v>
      </c>
      <c r="O50" s="684">
        <v>2.76</v>
      </c>
      <c r="P50" s="680">
        <v>36</v>
      </c>
      <c r="Q50" s="680">
        <v>138</v>
      </c>
    </row>
    <row r="51" spans="1:17" ht="18" customHeight="1" x14ac:dyDescent="0.15">
      <c r="A51" s="671"/>
      <c r="B51" s="679" t="s">
        <v>839</v>
      </c>
      <c r="C51" s="685">
        <f>SUM(D51:M51)</f>
        <v>10684</v>
      </c>
      <c r="D51" s="686">
        <v>3060</v>
      </c>
      <c r="E51" s="687">
        <v>3022</v>
      </c>
      <c r="F51" s="687">
        <v>1920</v>
      </c>
      <c r="G51" s="687">
        <v>1510</v>
      </c>
      <c r="H51" s="687">
        <v>712</v>
      </c>
      <c r="I51" s="687">
        <v>305</v>
      </c>
      <c r="J51" s="687">
        <v>113</v>
      </c>
      <c r="K51" s="687">
        <v>33</v>
      </c>
      <c r="L51" s="687">
        <v>9</v>
      </c>
      <c r="M51" s="688" t="s">
        <v>791</v>
      </c>
      <c r="N51" s="685">
        <v>27430</v>
      </c>
      <c r="O51" s="689">
        <v>2.5673900000000001</v>
      </c>
      <c r="P51" s="685">
        <v>63</v>
      </c>
      <c r="Q51" s="685">
        <v>230</v>
      </c>
    </row>
    <row r="52" spans="1:17" ht="15" customHeight="1" x14ac:dyDescent="0.15">
      <c r="A52" s="671"/>
      <c r="B52" s="633" t="s">
        <v>90</v>
      </c>
      <c r="C52" s="671"/>
      <c r="D52" s="671"/>
      <c r="E52" s="671"/>
      <c r="F52" s="671"/>
      <c r="G52" s="671"/>
      <c r="H52" s="671"/>
      <c r="I52" s="671"/>
      <c r="J52" s="671"/>
      <c r="K52" s="671"/>
      <c r="L52" s="671"/>
      <c r="M52" s="671"/>
      <c r="N52" s="671"/>
      <c r="O52" s="671"/>
      <c r="P52" s="671"/>
      <c r="Q52" s="690"/>
    </row>
    <row r="53" spans="1:17" ht="21.75" customHeight="1" x14ac:dyDescent="0.15"/>
    <row r="54" spans="1:17" ht="21.75" customHeight="1" x14ac:dyDescent="0.15"/>
  </sheetData>
  <mergeCells count="18">
    <mergeCell ref="B5:B7"/>
    <mergeCell ref="C5:O5"/>
    <mergeCell ref="P5:Q5"/>
    <mergeCell ref="C6:C7"/>
    <mergeCell ref="D6:M6"/>
    <mergeCell ref="N6:N7"/>
    <mergeCell ref="O6:O7"/>
    <mergeCell ref="P6:P7"/>
    <mergeCell ref="Q6:Q7"/>
    <mergeCell ref="B36:B38"/>
    <mergeCell ref="C36:O36"/>
    <mergeCell ref="P36:Q36"/>
    <mergeCell ref="C37:C38"/>
    <mergeCell ref="D37:M37"/>
    <mergeCell ref="N37:N38"/>
    <mergeCell ref="O37:O38"/>
    <mergeCell ref="P37:P38"/>
    <mergeCell ref="Q37:Q38"/>
  </mergeCells>
  <phoneticPr fontId="3"/>
  <pageMargins left="0.59055118110236227" right="0.59055118110236227" top="0.78740157480314965" bottom="0.78740157480314965" header="0.39370078740157483" footer="0.39370078740157483"/>
  <pageSetup paperSize="9" scale="96" orientation="portrait" r:id="rId1"/>
  <headerFooter alignWithMargins="0">
    <oddHeader>&amp;R&amp;"ＭＳ Ｐゴシック,標準" 2.人      口</oddHeader>
    <oddFooter>&amp;C&amp;"ＭＳ Ｐゴシック,標準"-23-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0D96-BAFF-4ED0-AE8F-9C7F8BD097E5}">
  <sheetPr codeName="Sheet16"/>
  <dimension ref="A1:L81"/>
  <sheetViews>
    <sheetView showGridLines="0" zoomScaleNormal="100" zoomScaleSheetLayoutView="100" workbookViewId="0"/>
  </sheetViews>
  <sheetFormatPr defaultColWidth="9" defaultRowHeight="11.25" x14ac:dyDescent="0.15"/>
  <cols>
    <col min="1" max="1" width="1.375" style="74" customWidth="1"/>
    <col min="2" max="2" width="2.125" style="74" customWidth="1"/>
    <col min="3" max="3" width="5.875" style="74" customWidth="1"/>
    <col min="4" max="4" width="7.5" style="746" customWidth="1"/>
    <col min="5" max="5" width="10" style="74" customWidth="1"/>
    <col min="6" max="12" width="8.75" style="74" customWidth="1"/>
    <col min="13" max="14" width="9" style="74"/>
    <col min="15" max="15" width="10.625" style="74" bestFit="1" customWidth="1"/>
    <col min="16" max="16384" width="9" style="74"/>
  </cols>
  <sheetData>
    <row r="1" spans="1:12" ht="30" customHeight="1" x14ac:dyDescent="0.15">
      <c r="A1" s="72" t="s">
        <v>845</v>
      </c>
      <c r="B1" s="88"/>
      <c r="C1" s="691"/>
      <c r="D1" s="178"/>
      <c r="E1" s="88"/>
      <c r="F1" s="88"/>
      <c r="G1" s="88"/>
      <c r="H1" s="88"/>
      <c r="I1" s="88"/>
      <c r="J1" s="88"/>
      <c r="K1" s="88"/>
      <c r="L1" s="88"/>
    </row>
    <row r="2" spans="1:12" ht="7.5" customHeight="1" x14ac:dyDescent="0.15">
      <c r="A2" s="72"/>
      <c r="B2" s="88"/>
      <c r="C2" s="691"/>
      <c r="D2" s="178"/>
      <c r="E2" s="88"/>
      <c r="F2" s="88"/>
      <c r="G2" s="88"/>
      <c r="H2" s="88"/>
      <c r="I2" s="88"/>
      <c r="J2" s="88"/>
      <c r="K2" s="88"/>
      <c r="L2" s="88"/>
    </row>
    <row r="3" spans="1:12" s="75" customFormat="1" ht="22.5" customHeight="1" x14ac:dyDescent="0.15">
      <c r="A3" s="79"/>
      <c r="B3" s="692" t="s">
        <v>846</v>
      </c>
      <c r="C3" s="693"/>
      <c r="D3" s="694"/>
      <c r="E3" s="692"/>
      <c r="F3" s="692"/>
      <c r="G3" s="692"/>
      <c r="H3" s="692"/>
      <c r="I3" s="692"/>
      <c r="J3" s="692"/>
      <c r="K3" s="692"/>
      <c r="L3" s="692"/>
    </row>
    <row r="4" spans="1:12" ht="15" customHeight="1" x14ac:dyDescent="0.15">
      <c r="A4" s="692"/>
      <c r="B4" s="947" t="s">
        <v>816</v>
      </c>
      <c r="C4" s="948"/>
      <c r="D4" s="949" t="s">
        <v>847</v>
      </c>
      <c r="E4" s="950" t="s">
        <v>848</v>
      </c>
      <c r="F4" s="952" t="s">
        <v>849</v>
      </c>
      <c r="G4" s="953"/>
      <c r="H4" s="953"/>
      <c r="I4" s="953"/>
      <c r="J4" s="953"/>
      <c r="K4" s="953"/>
      <c r="L4" s="930"/>
    </row>
    <row r="5" spans="1:12" ht="15" customHeight="1" x14ac:dyDescent="0.15">
      <c r="A5" s="692"/>
      <c r="B5" s="948"/>
      <c r="C5" s="948"/>
      <c r="D5" s="949"/>
      <c r="E5" s="951"/>
      <c r="F5" s="695" t="s">
        <v>850</v>
      </c>
      <c r="G5" s="696" t="s">
        <v>851</v>
      </c>
      <c r="H5" s="696" t="s">
        <v>852</v>
      </c>
      <c r="I5" s="696" t="s">
        <v>853</v>
      </c>
      <c r="J5" s="696" t="s">
        <v>854</v>
      </c>
      <c r="K5" s="696" t="s">
        <v>855</v>
      </c>
      <c r="L5" s="697" t="s">
        <v>856</v>
      </c>
    </row>
    <row r="6" spans="1:12" ht="18.95" hidden="1" customHeight="1" x14ac:dyDescent="0.15">
      <c r="A6" s="692"/>
      <c r="B6" s="945" t="s">
        <v>124</v>
      </c>
      <c r="C6" s="946"/>
      <c r="D6" s="698" t="s">
        <v>737</v>
      </c>
      <c r="E6" s="699">
        <f t="shared" ref="E6:L8" si="0">+E9+E12+E15+E18</f>
        <v>11574</v>
      </c>
      <c r="F6" s="700">
        <f t="shared" si="0"/>
        <v>1170</v>
      </c>
      <c r="G6" s="701">
        <f t="shared" si="0"/>
        <v>2476</v>
      </c>
      <c r="H6" s="701">
        <f t="shared" si="0"/>
        <v>1630</v>
      </c>
      <c r="I6" s="701">
        <f t="shared" si="0"/>
        <v>1550</v>
      </c>
      <c r="J6" s="701">
        <f t="shared" si="0"/>
        <v>1846</v>
      </c>
      <c r="K6" s="701">
        <f t="shared" si="0"/>
        <v>1796</v>
      </c>
      <c r="L6" s="702">
        <f t="shared" si="0"/>
        <v>1106</v>
      </c>
    </row>
    <row r="7" spans="1:12" ht="18.75" hidden="1" customHeight="1" x14ac:dyDescent="0.15">
      <c r="A7" s="692"/>
      <c r="B7" s="703"/>
      <c r="C7" s="704"/>
      <c r="D7" s="705" t="s">
        <v>820</v>
      </c>
      <c r="E7" s="706">
        <f t="shared" si="0"/>
        <v>45284</v>
      </c>
      <c r="F7" s="707">
        <f t="shared" si="0"/>
        <v>1176</v>
      </c>
      <c r="G7" s="708">
        <f t="shared" si="0"/>
        <v>4960</v>
      </c>
      <c r="H7" s="708">
        <f t="shared" si="0"/>
        <v>4897</v>
      </c>
      <c r="I7" s="708">
        <f t="shared" si="0"/>
        <v>6202</v>
      </c>
      <c r="J7" s="708">
        <f t="shared" si="0"/>
        <v>9233</v>
      </c>
      <c r="K7" s="708">
        <f t="shared" si="0"/>
        <v>10780</v>
      </c>
      <c r="L7" s="709">
        <f t="shared" si="0"/>
        <v>8036</v>
      </c>
    </row>
    <row r="8" spans="1:12" ht="21" hidden="1" customHeight="1" x14ac:dyDescent="0.15">
      <c r="A8" s="692"/>
      <c r="B8" s="703"/>
      <c r="C8" s="710"/>
      <c r="D8" s="711" t="s">
        <v>857</v>
      </c>
      <c r="E8" s="712">
        <f t="shared" si="0"/>
        <v>16412</v>
      </c>
      <c r="F8" s="713">
        <f t="shared" si="0"/>
        <v>1170</v>
      </c>
      <c r="G8" s="714">
        <f t="shared" si="0"/>
        <v>3790</v>
      </c>
      <c r="H8" s="714">
        <f t="shared" si="0"/>
        <v>2310</v>
      </c>
      <c r="I8" s="714">
        <f t="shared" si="0"/>
        <v>1990</v>
      </c>
      <c r="J8" s="714">
        <f t="shared" si="0"/>
        <v>2412</v>
      </c>
      <c r="K8" s="714">
        <f t="shared" si="0"/>
        <v>2854</v>
      </c>
      <c r="L8" s="715">
        <f t="shared" si="0"/>
        <v>1886</v>
      </c>
    </row>
    <row r="9" spans="1:12" ht="18.95" hidden="1" customHeight="1" x14ac:dyDescent="0.15">
      <c r="A9" s="692"/>
      <c r="B9" s="703"/>
      <c r="C9" s="716" t="s">
        <v>844</v>
      </c>
      <c r="D9" s="698" t="s">
        <v>737</v>
      </c>
      <c r="E9" s="717">
        <v>3408</v>
      </c>
      <c r="F9" s="718">
        <v>463</v>
      </c>
      <c r="G9" s="719">
        <v>808</v>
      </c>
      <c r="H9" s="719">
        <v>505</v>
      </c>
      <c r="I9" s="719">
        <v>433</v>
      </c>
      <c r="J9" s="719">
        <v>485</v>
      </c>
      <c r="K9" s="719">
        <v>443</v>
      </c>
      <c r="L9" s="720">
        <v>271</v>
      </c>
    </row>
    <row r="10" spans="1:12" ht="18.95" hidden="1" customHeight="1" x14ac:dyDescent="0.15">
      <c r="A10" s="692"/>
      <c r="B10" s="703"/>
      <c r="C10" s="721"/>
      <c r="D10" s="705" t="s">
        <v>820</v>
      </c>
      <c r="E10" s="722">
        <v>12378</v>
      </c>
      <c r="F10" s="723">
        <v>466</v>
      </c>
      <c r="G10" s="724">
        <v>1618</v>
      </c>
      <c r="H10" s="724">
        <v>1517</v>
      </c>
      <c r="I10" s="724">
        <v>1732</v>
      </c>
      <c r="J10" s="724">
        <v>2425</v>
      </c>
      <c r="K10" s="724">
        <v>2659</v>
      </c>
      <c r="L10" s="725">
        <v>1961</v>
      </c>
    </row>
    <row r="11" spans="1:12" ht="18.95" hidden="1" customHeight="1" x14ac:dyDescent="0.15">
      <c r="A11" s="692"/>
      <c r="B11" s="703"/>
      <c r="C11" s="726"/>
      <c r="D11" s="727" t="s">
        <v>858</v>
      </c>
      <c r="E11" s="728">
        <v>4751</v>
      </c>
      <c r="F11" s="729">
        <v>463</v>
      </c>
      <c r="G11" s="730">
        <v>1249</v>
      </c>
      <c r="H11" s="730">
        <v>726</v>
      </c>
      <c r="I11" s="730">
        <v>567</v>
      </c>
      <c r="J11" s="730">
        <v>619</v>
      </c>
      <c r="K11" s="730">
        <v>683</v>
      </c>
      <c r="L11" s="731">
        <v>444</v>
      </c>
    </row>
    <row r="12" spans="1:12" ht="18.95" hidden="1" customHeight="1" x14ac:dyDescent="0.15">
      <c r="A12" s="692"/>
      <c r="B12" s="703"/>
      <c r="C12" s="716" t="s">
        <v>859</v>
      </c>
      <c r="D12" s="698" t="s">
        <v>737</v>
      </c>
      <c r="E12" s="717">
        <v>3791</v>
      </c>
      <c r="F12" s="718">
        <v>348</v>
      </c>
      <c r="G12" s="719">
        <v>822</v>
      </c>
      <c r="H12" s="719">
        <v>519</v>
      </c>
      <c r="I12" s="719">
        <v>505</v>
      </c>
      <c r="J12" s="719">
        <v>608</v>
      </c>
      <c r="K12" s="719">
        <v>624</v>
      </c>
      <c r="L12" s="720">
        <v>365</v>
      </c>
    </row>
    <row r="13" spans="1:12" ht="18.95" hidden="1" customHeight="1" x14ac:dyDescent="0.15">
      <c r="A13" s="692"/>
      <c r="B13" s="703"/>
      <c r="C13" s="721"/>
      <c r="D13" s="705" t="s">
        <v>820</v>
      </c>
      <c r="E13" s="722">
        <v>15015</v>
      </c>
      <c r="F13" s="723">
        <v>350</v>
      </c>
      <c r="G13" s="724">
        <v>1648</v>
      </c>
      <c r="H13" s="724">
        <v>1561</v>
      </c>
      <c r="I13" s="724">
        <v>2021</v>
      </c>
      <c r="J13" s="724">
        <v>3041</v>
      </c>
      <c r="K13" s="724">
        <v>3744</v>
      </c>
      <c r="L13" s="725">
        <v>2650</v>
      </c>
    </row>
    <row r="14" spans="1:12" ht="18.95" hidden="1" customHeight="1" x14ac:dyDescent="0.15">
      <c r="A14" s="692"/>
      <c r="B14" s="703"/>
      <c r="C14" s="726"/>
      <c r="D14" s="727" t="s">
        <v>858</v>
      </c>
      <c r="E14" s="728">
        <v>5354</v>
      </c>
      <c r="F14" s="729">
        <v>348</v>
      </c>
      <c r="G14" s="730">
        <v>1243</v>
      </c>
      <c r="H14" s="730">
        <v>706</v>
      </c>
      <c r="I14" s="730">
        <v>642</v>
      </c>
      <c r="J14" s="730">
        <v>793</v>
      </c>
      <c r="K14" s="730">
        <v>999</v>
      </c>
      <c r="L14" s="731">
        <v>623</v>
      </c>
    </row>
    <row r="15" spans="1:12" ht="18.95" hidden="1" customHeight="1" x14ac:dyDescent="0.15">
      <c r="A15" s="692"/>
      <c r="B15" s="703"/>
      <c r="C15" s="716" t="s">
        <v>860</v>
      </c>
      <c r="D15" s="698" t="s">
        <v>737</v>
      </c>
      <c r="E15" s="717">
        <v>2705</v>
      </c>
      <c r="F15" s="718">
        <v>253</v>
      </c>
      <c r="G15" s="719">
        <v>587</v>
      </c>
      <c r="H15" s="719">
        <v>387</v>
      </c>
      <c r="I15" s="719">
        <v>369</v>
      </c>
      <c r="J15" s="719">
        <v>421</v>
      </c>
      <c r="K15" s="719">
        <v>437</v>
      </c>
      <c r="L15" s="720">
        <v>251</v>
      </c>
    </row>
    <row r="16" spans="1:12" ht="18.95" hidden="1" customHeight="1" x14ac:dyDescent="0.15">
      <c r="A16" s="692"/>
      <c r="B16" s="703"/>
      <c r="C16" s="721"/>
      <c r="D16" s="705" t="s">
        <v>820</v>
      </c>
      <c r="E16" s="722">
        <v>10630</v>
      </c>
      <c r="F16" s="723">
        <v>254</v>
      </c>
      <c r="G16" s="724">
        <v>1174</v>
      </c>
      <c r="H16" s="724">
        <v>1161</v>
      </c>
      <c r="I16" s="724">
        <v>1477</v>
      </c>
      <c r="J16" s="724">
        <v>2106</v>
      </c>
      <c r="K16" s="724">
        <v>2624</v>
      </c>
      <c r="L16" s="725">
        <v>1834</v>
      </c>
    </row>
    <row r="17" spans="1:12" ht="18.95" hidden="1" customHeight="1" x14ac:dyDescent="0.15">
      <c r="A17" s="692"/>
      <c r="B17" s="703"/>
      <c r="C17" s="726"/>
      <c r="D17" s="727" t="s">
        <v>858</v>
      </c>
      <c r="E17" s="728">
        <v>3839</v>
      </c>
      <c r="F17" s="729">
        <v>253</v>
      </c>
      <c r="G17" s="730">
        <v>891</v>
      </c>
      <c r="H17" s="730">
        <v>560</v>
      </c>
      <c r="I17" s="730">
        <v>467</v>
      </c>
      <c r="J17" s="730">
        <v>554</v>
      </c>
      <c r="K17" s="730">
        <v>686</v>
      </c>
      <c r="L17" s="731">
        <v>428</v>
      </c>
    </row>
    <row r="18" spans="1:12" ht="18.95" hidden="1" customHeight="1" x14ac:dyDescent="0.15">
      <c r="A18" s="692"/>
      <c r="B18" s="703"/>
      <c r="C18" s="716" t="s">
        <v>861</v>
      </c>
      <c r="D18" s="698" t="s">
        <v>737</v>
      </c>
      <c r="E18" s="717">
        <v>1670</v>
      </c>
      <c r="F18" s="718">
        <v>106</v>
      </c>
      <c r="G18" s="719">
        <v>259</v>
      </c>
      <c r="H18" s="719">
        <v>219</v>
      </c>
      <c r="I18" s="719">
        <v>243</v>
      </c>
      <c r="J18" s="719">
        <v>332</v>
      </c>
      <c r="K18" s="719">
        <v>292</v>
      </c>
      <c r="L18" s="720">
        <v>219</v>
      </c>
    </row>
    <row r="19" spans="1:12" ht="18.95" hidden="1" customHeight="1" x14ac:dyDescent="0.15">
      <c r="A19" s="692"/>
      <c r="B19" s="703"/>
      <c r="C19" s="721"/>
      <c r="D19" s="705" t="s">
        <v>820</v>
      </c>
      <c r="E19" s="722">
        <v>7261</v>
      </c>
      <c r="F19" s="723">
        <v>106</v>
      </c>
      <c r="G19" s="724">
        <v>520</v>
      </c>
      <c r="H19" s="724">
        <v>658</v>
      </c>
      <c r="I19" s="724">
        <v>972</v>
      </c>
      <c r="J19" s="724">
        <v>1661</v>
      </c>
      <c r="K19" s="724">
        <v>1753</v>
      </c>
      <c r="L19" s="725">
        <v>1591</v>
      </c>
    </row>
    <row r="20" spans="1:12" ht="18.95" hidden="1" customHeight="1" x14ac:dyDescent="0.15">
      <c r="A20" s="692"/>
      <c r="B20" s="732"/>
      <c r="C20" s="726"/>
      <c r="D20" s="727" t="s">
        <v>858</v>
      </c>
      <c r="E20" s="728">
        <v>2468</v>
      </c>
      <c r="F20" s="729">
        <v>106</v>
      </c>
      <c r="G20" s="730">
        <v>407</v>
      </c>
      <c r="H20" s="730">
        <v>318</v>
      </c>
      <c r="I20" s="730">
        <v>314</v>
      </c>
      <c r="J20" s="730">
        <v>446</v>
      </c>
      <c r="K20" s="730">
        <v>486</v>
      </c>
      <c r="L20" s="731">
        <v>391</v>
      </c>
    </row>
    <row r="21" spans="1:12" ht="21" customHeight="1" x14ac:dyDescent="0.15">
      <c r="A21" s="692"/>
      <c r="B21" s="945" t="s">
        <v>129</v>
      </c>
      <c r="C21" s="946"/>
      <c r="D21" s="698" t="s">
        <v>737</v>
      </c>
      <c r="E21" s="699">
        <f t="shared" ref="E21:L23" si="1">+E24+E27+E30+E33</f>
        <v>12468</v>
      </c>
      <c r="F21" s="733">
        <f t="shared" si="1"/>
        <v>1465</v>
      </c>
      <c r="G21" s="734">
        <f t="shared" si="1"/>
        <v>3028</v>
      </c>
      <c r="H21" s="734">
        <f t="shared" si="1"/>
        <v>1909</v>
      </c>
      <c r="I21" s="734">
        <f t="shared" si="1"/>
        <v>1709</v>
      </c>
      <c r="J21" s="734">
        <f t="shared" si="1"/>
        <v>1740</v>
      </c>
      <c r="K21" s="734">
        <f t="shared" si="1"/>
        <v>1666</v>
      </c>
      <c r="L21" s="735">
        <f t="shared" si="1"/>
        <v>951</v>
      </c>
    </row>
    <row r="22" spans="1:12" ht="21" customHeight="1" x14ac:dyDescent="0.15">
      <c r="A22" s="692"/>
      <c r="B22" s="703"/>
      <c r="C22" s="704"/>
      <c r="D22" s="705" t="s">
        <v>820</v>
      </c>
      <c r="E22" s="706">
        <f t="shared" si="1"/>
        <v>45734</v>
      </c>
      <c r="F22" s="736">
        <f t="shared" si="1"/>
        <v>1474</v>
      </c>
      <c r="G22" s="737">
        <f t="shared" si="1"/>
        <v>6061</v>
      </c>
      <c r="H22" s="737">
        <f t="shared" si="1"/>
        <v>5728</v>
      </c>
      <c r="I22" s="737">
        <f t="shared" si="1"/>
        <v>6840</v>
      </c>
      <c r="J22" s="737">
        <f t="shared" si="1"/>
        <v>8705</v>
      </c>
      <c r="K22" s="737">
        <f t="shared" si="1"/>
        <v>10000</v>
      </c>
      <c r="L22" s="738">
        <f t="shared" si="1"/>
        <v>6926</v>
      </c>
    </row>
    <row r="23" spans="1:12" ht="21" customHeight="1" x14ac:dyDescent="0.15">
      <c r="A23" s="692"/>
      <c r="B23" s="703"/>
      <c r="C23" s="710"/>
      <c r="D23" s="739" t="s">
        <v>857</v>
      </c>
      <c r="E23" s="712">
        <f t="shared" si="1"/>
        <v>17884</v>
      </c>
      <c r="F23" s="740">
        <f t="shared" si="1"/>
        <v>1465</v>
      </c>
      <c r="G23" s="741">
        <f t="shared" si="1"/>
        <v>4693</v>
      </c>
      <c r="H23" s="741">
        <f t="shared" si="1"/>
        <v>2814</v>
      </c>
      <c r="I23" s="741">
        <f t="shared" si="1"/>
        <v>2261</v>
      </c>
      <c r="J23" s="741">
        <f t="shared" si="1"/>
        <v>2357</v>
      </c>
      <c r="K23" s="741">
        <f t="shared" si="1"/>
        <v>2655</v>
      </c>
      <c r="L23" s="742">
        <f t="shared" si="1"/>
        <v>1639</v>
      </c>
    </row>
    <row r="24" spans="1:12" ht="18.95" hidden="1" customHeight="1" x14ac:dyDescent="0.15">
      <c r="A24" s="692"/>
      <c r="B24" s="703"/>
      <c r="C24" s="716" t="s">
        <v>844</v>
      </c>
      <c r="D24" s="698" t="s">
        <v>737</v>
      </c>
      <c r="E24" s="743">
        <v>3574</v>
      </c>
      <c r="F24" s="718">
        <v>540</v>
      </c>
      <c r="G24" s="719">
        <v>938</v>
      </c>
      <c r="H24" s="719">
        <v>576</v>
      </c>
      <c r="I24" s="719">
        <v>470</v>
      </c>
      <c r="J24" s="719">
        <v>444</v>
      </c>
      <c r="K24" s="719">
        <v>388</v>
      </c>
      <c r="L24" s="720">
        <v>218</v>
      </c>
    </row>
    <row r="25" spans="1:12" ht="18.95" hidden="1" customHeight="1" x14ac:dyDescent="0.15">
      <c r="A25" s="692"/>
      <c r="B25" s="703"/>
      <c r="C25" s="721"/>
      <c r="D25" s="705" t="s">
        <v>820</v>
      </c>
      <c r="E25" s="744">
        <v>12175</v>
      </c>
      <c r="F25" s="723">
        <v>542</v>
      </c>
      <c r="G25" s="724">
        <v>1877</v>
      </c>
      <c r="H25" s="724">
        <v>1729</v>
      </c>
      <c r="I25" s="724">
        <v>1882</v>
      </c>
      <c r="J25" s="724">
        <v>2221</v>
      </c>
      <c r="K25" s="724">
        <v>2328</v>
      </c>
      <c r="L25" s="725">
        <v>1596</v>
      </c>
    </row>
    <row r="26" spans="1:12" ht="18.95" hidden="1" customHeight="1" x14ac:dyDescent="0.15">
      <c r="A26" s="692"/>
      <c r="B26" s="703"/>
      <c r="C26" s="726"/>
      <c r="D26" s="727" t="s">
        <v>858</v>
      </c>
      <c r="E26" s="745">
        <v>5038</v>
      </c>
      <c r="F26" s="729">
        <v>540</v>
      </c>
      <c r="G26" s="730">
        <v>1468</v>
      </c>
      <c r="H26" s="730">
        <v>846</v>
      </c>
      <c r="I26" s="730">
        <v>617</v>
      </c>
      <c r="J26" s="730">
        <v>577</v>
      </c>
      <c r="K26" s="730">
        <v>615</v>
      </c>
      <c r="L26" s="731">
        <v>375</v>
      </c>
    </row>
    <row r="27" spans="1:12" ht="18.95" hidden="1" customHeight="1" x14ac:dyDescent="0.15">
      <c r="A27" s="692"/>
      <c r="B27" s="703"/>
      <c r="C27" s="716" t="s">
        <v>859</v>
      </c>
      <c r="D27" s="698" t="s">
        <v>737</v>
      </c>
      <c r="E27" s="743">
        <v>4085</v>
      </c>
      <c r="F27" s="718">
        <v>437</v>
      </c>
      <c r="G27" s="719">
        <v>1000</v>
      </c>
      <c r="H27" s="719">
        <v>593</v>
      </c>
      <c r="I27" s="719">
        <v>535</v>
      </c>
      <c r="J27" s="719">
        <v>608</v>
      </c>
      <c r="K27" s="719">
        <v>572</v>
      </c>
      <c r="L27" s="720">
        <v>340</v>
      </c>
    </row>
    <row r="28" spans="1:12" ht="18.95" hidden="1" customHeight="1" x14ac:dyDescent="0.15">
      <c r="A28" s="692"/>
      <c r="B28" s="703"/>
      <c r="C28" s="721"/>
      <c r="D28" s="705" t="s">
        <v>820</v>
      </c>
      <c r="E28" s="744">
        <v>15302</v>
      </c>
      <c r="F28" s="723">
        <v>440</v>
      </c>
      <c r="G28" s="724">
        <v>2002</v>
      </c>
      <c r="H28" s="724">
        <v>1779</v>
      </c>
      <c r="I28" s="724">
        <v>2140</v>
      </c>
      <c r="J28" s="724">
        <v>3042</v>
      </c>
      <c r="K28" s="724">
        <v>3432</v>
      </c>
      <c r="L28" s="725">
        <v>2467</v>
      </c>
    </row>
    <row r="29" spans="1:12" ht="18.95" hidden="1" customHeight="1" x14ac:dyDescent="0.15">
      <c r="A29" s="692"/>
      <c r="B29" s="703"/>
      <c r="C29" s="726"/>
      <c r="D29" s="727" t="s">
        <v>858</v>
      </c>
      <c r="E29" s="745">
        <v>5870</v>
      </c>
      <c r="F29" s="729">
        <v>437</v>
      </c>
      <c r="G29" s="730">
        <v>1550</v>
      </c>
      <c r="H29" s="730">
        <v>870</v>
      </c>
      <c r="I29" s="730">
        <v>705</v>
      </c>
      <c r="J29" s="730">
        <v>819</v>
      </c>
      <c r="K29" s="730">
        <v>901</v>
      </c>
      <c r="L29" s="731">
        <v>588</v>
      </c>
    </row>
    <row r="30" spans="1:12" ht="18.95" hidden="1" customHeight="1" x14ac:dyDescent="0.15">
      <c r="A30" s="692"/>
      <c r="B30" s="703"/>
      <c r="C30" s="716" t="s">
        <v>860</v>
      </c>
      <c r="D30" s="698" t="s">
        <v>737</v>
      </c>
      <c r="E30" s="743">
        <v>3007</v>
      </c>
      <c r="F30" s="718">
        <v>353</v>
      </c>
      <c r="G30" s="719">
        <v>741</v>
      </c>
      <c r="H30" s="719">
        <v>476</v>
      </c>
      <c r="I30" s="719">
        <v>415</v>
      </c>
      <c r="J30" s="719">
        <v>393</v>
      </c>
      <c r="K30" s="719">
        <v>414</v>
      </c>
      <c r="L30" s="720">
        <v>215</v>
      </c>
    </row>
    <row r="31" spans="1:12" ht="18.95" hidden="1" customHeight="1" x14ac:dyDescent="0.15">
      <c r="A31" s="692"/>
      <c r="B31" s="703"/>
      <c r="C31" s="721"/>
      <c r="D31" s="705" t="s">
        <v>820</v>
      </c>
      <c r="E31" s="744">
        <v>10937</v>
      </c>
      <c r="F31" s="723">
        <v>355</v>
      </c>
      <c r="G31" s="724">
        <v>1482</v>
      </c>
      <c r="H31" s="724">
        <v>1428</v>
      </c>
      <c r="I31" s="724">
        <v>1660</v>
      </c>
      <c r="J31" s="724">
        <v>1966</v>
      </c>
      <c r="K31" s="724">
        <v>2488</v>
      </c>
      <c r="L31" s="725">
        <v>1558</v>
      </c>
    </row>
    <row r="32" spans="1:12" ht="18.95" hidden="1" customHeight="1" x14ac:dyDescent="0.15">
      <c r="A32" s="692"/>
      <c r="B32" s="703"/>
      <c r="C32" s="726"/>
      <c r="D32" s="727" t="s">
        <v>858</v>
      </c>
      <c r="E32" s="745">
        <v>4332</v>
      </c>
      <c r="F32" s="729">
        <v>353</v>
      </c>
      <c r="G32" s="730">
        <v>1133</v>
      </c>
      <c r="H32" s="730">
        <v>731</v>
      </c>
      <c r="I32" s="730">
        <v>547</v>
      </c>
      <c r="J32" s="730">
        <v>547</v>
      </c>
      <c r="K32" s="730">
        <v>664</v>
      </c>
      <c r="L32" s="731">
        <v>357</v>
      </c>
    </row>
    <row r="33" spans="1:12" ht="18.95" hidden="1" customHeight="1" x14ac:dyDescent="0.15">
      <c r="A33" s="692"/>
      <c r="B33" s="703"/>
      <c r="C33" s="716" t="s">
        <v>861</v>
      </c>
      <c r="D33" s="698" t="s">
        <v>737</v>
      </c>
      <c r="E33" s="743">
        <v>1802</v>
      </c>
      <c r="F33" s="718">
        <v>135</v>
      </c>
      <c r="G33" s="719">
        <v>349</v>
      </c>
      <c r="H33" s="719">
        <v>264</v>
      </c>
      <c r="I33" s="719">
        <v>289</v>
      </c>
      <c r="J33" s="719">
        <v>295</v>
      </c>
      <c r="K33" s="719">
        <v>292</v>
      </c>
      <c r="L33" s="720">
        <v>178</v>
      </c>
    </row>
    <row r="34" spans="1:12" ht="18.95" hidden="1" customHeight="1" x14ac:dyDescent="0.15">
      <c r="A34" s="692"/>
      <c r="B34" s="703"/>
      <c r="C34" s="721"/>
      <c r="D34" s="705" t="s">
        <v>820</v>
      </c>
      <c r="E34" s="744">
        <v>7320</v>
      </c>
      <c r="F34" s="723">
        <v>137</v>
      </c>
      <c r="G34" s="724">
        <v>700</v>
      </c>
      <c r="H34" s="724">
        <v>792</v>
      </c>
      <c r="I34" s="724">
        <v>1158</v>
      </c>
      <c r="J34" s="724">
        <v>1476</v>
      </c>
      <c r="K34" s="724">
        <v>1752</v>
      </c>
      <c r="L34" s="725">
        <v>1305</v>
      </c>
    </row>
    <row r="35" spans="1:12" ht="18.95" hidden="1" customHeight="1" x14ac:dyDescent="0.15">
      <c r="A35" s="692"/>
      <c r="B35" s="732"/>
      <c r="C35" s="726"/>
      <c r="D35" s="727" t="s">
        <v>858</v>
      </c>
      <c r="E35" s="745">
        <v>2644</v>
      </c>
      <c r="F35" s="729">
        <v>135</v>
      </c>
      <c r="G35" s="730">
        <v>542</v>
      </c>
      <c r="H35" s="730">
        <v>367</v>
      </c>
      <c r="I35" s="730">
        <v>392</v>
      </c>
      <c r="J35" s="730">
        <v>414</v>
      </c>
      <c r="K35" s="730">
        <v>475</v>
      </c>
      <c r="L35" s="731">
        <v>319</v>
      </c>
    </row>
    <row r="36" spans="1:12" ht="21" customHeight="1" x14ac:dyDescent="0.15">
      <c r="A36" s="692"/>
      <c r="B36" s="945" t="s">
        <v>134</v>
      </c>
      <c r="C36" s="946"/>
      <c r="D36" s="698" t="s">
        <v>737</v>
      </c>
      <c r="E36" s="699">
        <f t="shared" ref="E36:L38" si="2">+E39+E42+E45+E48</f>
        <v>13516</v>
      </c>
      <c r="F36" s="733">
        <f t="shared" si="2"/>
        <v>1736</v>
      </c>
      <c r="G36" s="734">
        <f t="shared" si="2"/>
        <v>3735</v>
      </c>
      <c r="H36" s="734">
        <f t="shared" si="2"/>
        <v>2302</v>
      </c>
      <c r="I36" s="734">
        <f t="shared" si="2"/>
        <v>1789</v>
      </c>
      <c r="J36" s="734">
        <f t="shared" si="2"/>
        <v>1598</v>
      </c>
      <c r="K36" s="734">
        <f t="shared" si="2"/>
        <v>1482</v>
      </c>
      <c r="L36" s="735">
        <f t="shared" si="2"/>
        <v>874</v>
      </c>
    </row>
    <row r="37" spans="1:12" ht="21" customHeight="1" x14ac:dyDescent="0.15">
      <c r="A37" s="692"/>
      <c r="B37" s="703"/>
      <c r="C37" s="704"/>
      <c r="D37" s="705" t="s">
        <v>820</v>
      </c>
      <c r="E37" s="706">
        <f t="shared" si="2"/>
        <v>46533</v>
      </c>
      <c r="F37" s="736">
        <f t="shared" si="2"/>
        <v>1736</v>
      </c>
      <c r="G37" s="737">
        <f t="shared" si="2"/>
        <v>7470</v>
      </c>
      <c r="H37" s="737">
        <f t="shared" si="2"/>
        <v>6906</v>
      </c>
      <c r="I37" s="737">
        <f t="shared" si="2"/>
        <v>7156</v>
      </c>
      <c r="J37" s="737">
        <f t="shared" si="2"/>
        <v>7990</v>
      </c>
      <c r="K37" s="737">
        <f t="shared" si="2"/>
        <v>8892</v>
      </c>
      <c r="L37" s="738">
        <f t="shared" si="2"/>
        <v>6383</v>
      </c>
    </row>
    <row r="38" spans="1:12" ht="21" customHeight="1" x14ac:dyDescent="0.15">
      <c r="A38" s="692"/>
      <c r="B38" s="703"/>
      <c r="C38" s="710"/>
      <c r="D38" s="739" t="s">
        <v>857</v>
      </c>
      <c r="E38" s="712">
        <f>+E41+E44+E47+E50</f>
        <v>19659</v>
      </c>
      <c r="F38" s="740">
        <f t="shared" si="2"/>
        <v>1736</v>
      </c>
      <c r="G38" s="741">
        <f t="shared" si="2"/>
        <v>5880</v>
      </c>
      <c r="H38" s="741">
        <f t="shared" si="2"/>
        <v>3488</v>
      </c>
      <c r="I38" s="741">
        <f t="shared" si="2"/>
        <v>2483</v>
      </c>
      <c r="J38" s="741">
        <f t="shared" si="2"/>
        <v>2204</v>
      </c>
      <c r="K38" s="741">
        <f t="shared" si="2"/>
        <v>2376</v>
      </c>
      <c r="L38" s="742">
        <f t="shared" si="2"/>
        <v>1492</v>
      </c>
    </row>
    <row r="39" spans="1:12" ht="21" hidden="1" customHeight="1" x14ac:dyDescent="0.15">
      <c r="A39" s="692"/>
      <c r="B39" s="703"/>
      <c r="C39" s="716" t="s">
        <v>844</v>
      </c>
      <c r="D39" s="698" t="s">
        <v>737</v>
      </c>
      <c r="E39" s="743">
        <v>3719</v>
      </c>
      <c r="F39" s="718">
        <v>589</v>
      </c>
      <c r="G39" s="719">
        <v>1113</v>
      </c>
      <c r="H39" s="719">
        <v>650</v>
      </c>
      <c r="I39" s="719">
        <v>458</v>
      </c>
      <c r="J39" s="719">
        <v>369</v>
      </c>
      <c r="K39" s="719">
        <v>342</v>
      </c>
      <c r="L39" s="720">
        <v>198</v>
      </c>
    </row>
    <row r="40" spans="1:12" ht="21" hidden="1" customHeight="1" x14ac:dyDescent="0.15">
      <c r="A40" s="692"/>
      <c r="B40" s="703"/>
      <c r="C40" s="721"/>
      <c r="D40" s="705" t="s">
        <v>820</v>
      </c>
      <c r="E40" s="744">
        <f t="shared" ref="E40:E50" si="3">SUM(F40:L40)</f>
        <v>11926</v>
      </c>
      <c r="F40" s="723">
        <v>589</v>
      </c>
      <c r="G40" s="724">
        <v>2226</v>
      </c>
      <c r="H40" s="724">
        <v>1950</v>
      </c>
      <c r="I40" s="724">
        <v>1832</v>
      </c>
      <c r="J40" s="724">
        <v>1845</v>
      </c>
      <c r="K40" s="724">
        <v>2052</v>
      </c>
      <c r="L40" s="725">
        <v>1432</v>
      </c>
    </row>
    <row r="41" spans="1:12" ht="21" hidden="1" customHeight="1" x14ac:dyDescent="0.15">
      <c r="A41" s="692"/>
      <c r="B41" s="703"/>
      <c r="C41" s="726"/>
      <c r="D41" s="739" t="s">
        <v>857</v>
      </c>
      <c r="E41" s="745">
        <f t="shared" si="3"/>
        <v>5306</v>
      </c>
      <c r="F41" s="729">
        <v>589</v>
      </c>
      <c r="G41" s="730">
        <v>1736</v>
      </c>
      <c r="H41" s="730">
        <v>969</v>
      </c>
      <c r="I41" s="730">
        <v>638</v>
      </c>
      <c r="J41" s="730">
        <v>502</v>
      </c>
      <c r="K41" s="730">
        <v>541</v>
      </c>
      <c r="L41" s="731">
        <v>331</v>
      </c>
    </row>
    <row r="42" spans="1:12" ht="21" hidden="1" customHeight="1" x14ac:dyDescent="0.15">
      <c r="A42" s="692"/>
      <c r="B42" s="703"/>
      <c r="C42" s="716" t="s">
        <v>859</v>
      </c>
      <c r="D42" s="698" t="s">
        <v>737</v>
      </c>
      <c r="E42" s="743">
        <f t="shared" si="3"/>
        <v>4482</v>
      </c>
      <c r="F42" s="718">
        <v>561</v>
      </c>
      <c r="G42" s="719">
        <v>1236</v>
      </c>
      <c r="H42" s="719">
        <v>723</v>
      </c>
      <c r="I42" s="719">
        <v>580</v>
      </c>
      <c r="J42" s="719">
        <v>543</v>
      </c>
      <c r="K42" s="719">
        <v>540</v>
      </c>
      <c r="L42" s="720">
        <v>299</v>
      </c>
    </row>
    <row r="43" spans="1:12" ht="21" hidden="1" customHeight="1" x14ac:dyDescent="0.15">
      <c r="A43" s="692"/>
      <c r="B43" s="703"/>
      <c r="C43" s="721"/>
      <c r="D43" s="705" t="s">
        <v>820</v>
      </c>
      <c r="E43" s="744">
        <f t="shared" si="3"/>
        <v>15663</v>
      </c>
      <c r="F43" s="723">
        <v>561</v>
      </c>
      <c r="G43" s="724">
        <v>2472</v>
      </c>
      <c r="H43" s="724">
        <v>2169</v>
      </c>
      <c r="I43" s="724">
        <v>2320</v>
      </c>
      <c r="J43" s="724">
        <v>2715</v>
      </c>
      <c r="K43" s="724">
        <v>3240</v>
      </c>
      <c r="L43" s="725">
        <v>2186</v>
      </c>
    </row>
    <row r="44" spans="1:12" ht="21" hidden="1" customHeight="1" x14ac:dyDescent="0.15">
      <c r="A44" s="692"/>
      <c r="B44" s="703"/>
      <c r="C44" s="726"/>
      <c r="D44" s="739" t="s">
        <v>857</v>
      </c>
      <c r="E44" s="745">
        <f t="shared" si="3"/>
        <v>6547</v>
      </c>
      <c r="F44" s="729">
        <v>561</v>
      </c>
      <c r="G44" s="730">
        <v>1969</v>
      </c>
      <c r="H44" s="730">
        <v>1096</v>
      </c>
      <c r="I44" s="730">
        <v>813</v>
      </c>
      <c r="J44" s="730">
        <v>743</v>
      </c>
      <c r="K44" s="730">
        <v>850</v>
      </c>
      <c r="L44" s="731">
        <v>515</v>
      </c>
    </row>
    <row r="45" spans="1:12" ht="21" hidden="1" customHeight="1" x14ac:dyDescent="0.15">
      <c r="A45" s="692"/>
      <c r="B45" s="703"/>
      <c r="C45" s="716" t="s">
        <v>860</v>
      </c>
      <c r="D45" s="698" t="s">
        <v>737</v>
      </c>
      <c r="E45" s="743">
        <f t="shared" si="3"/>
        <v>3374</v>
      </c>
      <c r="F45" s="718">
        <v>422</v>
      </c>
      <c r="G45" s="719">
        <v>965</v>
      </c>
      <c r="H45" s="719">
        <v>571</v>
      </c>
      <c r="I45" s="719">
        <v>444</v>
      </c>
      <c r="J45" s="719">
        <v>420</v>
      </c>
      <c r="K45" s="719">
        <v>351</v>
      </c>
      <c r="L45" s="720">
        <v>201</v>
      </c>
    </row>
    <row r="46" spans="1:12" ht="21" hidden="1" customHeight="1" x14ac:dyDescent="0.15">
      <c r="A46" s="692"/>
      <c r="B46" s="703"/>
      <c r="C46" s="721"/>
      <c r="D46" s="705" t="s">
        <v>820</v>
      </c>
      <c r="E46" s="744">
        <f t="shared" si="3"/>
        <v>11515</v>
      </c>
      <c r="F46" s="723">
        <v>422</v>
      </c>
      <c r="G46" s="724">
        <v>1930</v>
      </c>
      <c r="H46" s="724">
        <v>1713</v>
      </c>
      <c r="I46" s="724">
        <v>1776</v>
      </c>
      <c r="J46" s="724">
        <v>2100</v>
      </c>
      <c r="K46" s="724">
        <v>2106</v>
      </c>
      <c r="L46" s="725">
        <v>1468</v>
      </c>
    </row>
    <row r="47" spans="1:12" ht="21" hidden="1" customHeight="1" x14ac:dyDescent="0.15">
      <c r="A47" s="692"/>
      <c r="B47" s="703"/>
      <c r="C47" s="726"/>
      <c r="D47" s="739" t="s">
        <v>857</v>
      </c>
      <c r="E47" s="745">
        <f t="shared" si="3"/>
        <v>4960</v>
      </c>
      <c r="F47" s="729">
        <v>422</v>
      </c>
      <c r="G47" s="730">
        <v>1516</v>
      </c>
      <c r="H47" s="730">
        <v>897</v>
      </c>
      <c r="I47" s="730">
        <v>607</v>
      </c>
      <c r="J47" s="730">
        <v>589</v>
      </c>
      <c r="K47" s="730">
        <v>579</v>
      </c>
      <c r="L47" s="731">
        <v>350</v>
      </c>
    </row>
    <row r="48" spans="1:12" ht="21" hidden="1" customHeight="1" x14ac:dyDescent="0.15">
      <c r="A48" s="692"/>
      <c r="B48" s="703"/>
      <c r="C48" s="716" t="s">
        <v>861</v>
      </c>
      <c r="D48" s="698" t="s">
        <v>737</v>
      </c>
      <c r="E48" s="743">
        <f t="shared" si="3"/>
        <v>1941</v>
      </c>
      <c r="F48" s="718">
        <v>164</v>
      </c>
      <c r="G48" s="719">
        <v>421</v>
      </c>
      <c r="H48" s="719">
        <v>358</v>
      </c>
      <c r="I48" s="719">
        <v>307</v>
      </c>
      <c r="J48" s="719">
        <v>266</v>
      </c>
      <c r="K48" s="719">
        <v>249</v>
      </c>
      <c r="L48" s="720">
        <v>176</v>
      </c>
    </row>
    <row r="49" spans="1:12" ht="21" hidden="1" customHeight="1" x14ac:dyDescent="0.15">
      <c r="A49" s="692"/>
      <c r="B49" s="703"/>
      <c r="C49" s="721"/>
      <c r="D49" s="705" t="s">
        <v>820</v>
      </c>
      <c r="E49" s="744">
        <f t="shared" si="3"/>
        <v>7429</v>
      </c>
      <c r="F49" s="723">
        <v>164</v>
      </c>
      <c r="G49" s="724">
        <v>842</v>
      </c>
      <c r="H49" s="724">
        <v>1074</v>
      </c>
      <c r="I49" s="724">
        <v>1228</v>
      </c>
      <c r="J49" s="724">
        <v>1330</v>
      </c>
      <c r="K49" s="724">
        <v>1494</v>
      </c>
      <c r="L49" s="725">
        <v>1297</v>
      </c>
    </row>
    <row r="50" spans="1:12" ht="21" hidden="1" customHeight="1" x14ac:dyDescent="0.15">
      <c r="A50" s="692"/>
      <c r="B50" s="732"/>
      <c r="C50" s="726"/>
      <c r="D50" s="739" t="s">
        <v>857</v>
      </c>
      <c r="E50" s="745">
        <f t="shared" si="3"/>
        <v>2846</v>
      </c>
      <c r="F50" s="729">
        <v>164</v>
      </c>
      <c r="G50" s="730">
        <v>659</v>
      </c>
      <c r="H50" s="730">
        <v>526</v>
      </c>
      <c r="I50" s="730">
        <v>425</v>
      </c>
      <c r="J50" s="730">
        <v>370</v>
      </c>
      <c r="K50" s="730">
        <v>406</v>
      </c>
      <c r="L50" s="731">
        <v>296</v>
      </c>
    </row>
    <row r="51" spans="1:12" ht="21" customHeight="1" x14ac:dyDescent="0.15">
      <c r="A51" s="692"/>
      <c r="B51" s="945" t="s">
        <v>139</v>
      </c>
      <c r="C51" s="946"/>
      <c r="D51" s="698" t="s">
        <v>737</v>
      </c>
      <c r="E51" s="699">
        <f t="shared" ref="E51:L53" si="4">+E54+E57+E60+E63</f>
        <v>14991</v>
      </c>
      <c r="F51" s="733">
        <f t="shared" si="4"/>
        <v>2260</v>
      </c>
      <c r="G51" s="734">
        <f t="shared" si="4"/>
        <v>4578</v>
      </c>
      <c r="H51" s="734">
        <f t="shared" si="4"/>
        <v>2638</v>
      </c>
      <c r="I51" s="734">
        <f t="shared" si="4"/>
        <v>1847</v>
      </c>
      <c r="J51" s="734">
        <f t="shared" si="4"/>
        <v>1531</v>
      </c>
      <c r="K51" s="734">
        <f t="shared" si="4"/>
        <v>1374</v>
      </c>
      <c r="L51" s="735">
        <f t="shared" si="4"/>
        <v>763</v>
      </c>
    </row>
    <row r="52" spans="1:12" ht="21" customHeight="1" x14ac:dyDescent="0.15">
      <c r="A52" s="692"/>
      <c r="B52" s="703"/>
      <c r="C52" s="704"/>
      <c r="D52" s="705" t="s">
        <v>820</v>
      </c>
      <c r="E52" s="706">
        <f t="shared" si="4"/>
        <v>47923</v>
      </c>
      <c r="F52" s="736">
        <f t="shared" si="4"/>
        <v>2260</v>
      </c>
      <c r="G52" s="737">
        <f t="shared" si="4"/>
        <v>8856</v>
      </c>
      <c r="H52" s="737">
        <f t="shared" si="4"/>
        <v>7914</v>
      </c>
      <c r="I52" s="737">
        <f t="shared" si="4"/>
        <v>7388</v>
      </c>
      <c r="J52" s="737">
        <f t="shared" si="4"/>
        <v>7655</v>
      </c>
      <c r="K52" s="737">
        <f t="shared" si="4"/>
        <v>8244</v>
      </c>
      <c r="L52" s="738">
        <f t="shared" si="4"/>
        <v>5606</v>
      </c>
    </row>
    <row r="53" spans="1:12" ht="21" customHeight="1" x14ac:dyDescent="0.15">
      <c r="A53" s="692"/>
      <c r="B53" s="703"/>
      <c r="C53" s="710"/>
      <c r="D53" s="739" t="s">
        <v>857</v>
      </c>
      <c r="E53" s="712">
        <f>+E56+E59+E62+E65</f>
        <v>22342</v>
      </c>
      <c r="F53" s="740">
        <f t="shared" si="4"/>
        <v>2260</v>
      </c>
      <c r="G53" s="741">
        <f t="shared" si="4"/>
        <v>7373</v>
      </c>
      <c r="H53" s="741">
        <f t="shared" si="4"/>
        <v>4163</v>
      </c>
      <c r="I53" s="741">
        <f t="shared" si="4"/>
        <v>2716</v>
      </c>
      <c r="J53" s="741">
        <f t="shared" si="4"/>
        <v>2178</v>
      </c>
      <c r="K53" s="741">
        <f t="shared" si="4"/>
        <v>2266</v>
      </c>
      <c r="L53" s="742">
        <f t="shared" si="4"/>
        <v>1386</v>
      </c>
    </row>
    <row r="54" spans="1:12" ht="21" customHeight="1" x14ac:dyDescent="0.15">
      <c r="A54" s="692"/>
      <c r="B54" s="703"/>
      <c r="C54" s="716" t="s">
        <v>844</v>
      </c>
      <c r="D54" s="698" t="s">
        <v>737</v>
      </c>
      <c r="E54" s="743">
        <f>SUM(F54:L54)</f>
        <v>3996</v>
      </c>
      <c r="F54" s="718">
        <v>732</v>
      </c>
      <c r="G54" s="719">
        <v>1275</v>
      </c>
      <c r="H54" s="719">
        <v>723</v>
      </c>
      <c r="I54" s="719">
        <v>461</v>
      </c>
      <c r="J54" s="719">
        <v>334</v>
      </c>
      <c r="K54" s="719">
        <v>297</v>
      </c>
      <c r="L54" s="720">
        <v>174</v>
      </c>
    </row>
    <row r="55" spans="1:12" ht="21" customHeight="1" x14ac:dyDescent="0.15">
      <c r="A55" s="692"/>
      <c r="B55" s="703"/>
      <c r="C55" s="721"/>
      <c r="D55" s="705" t="s">
        <v>820</v>
      </c>
      <c r="E55" s="744">
        <f t="shared" ref="E55:E65" si="5">SUM(F55:L55)</f>
        <v>11715</v>
      </c>
      <c r="F55" s="723">
        <v>732</v>
      </c>
      <c r="G55" s="724">
        <v>2250</v>
      </c>
      <c r="H55" s="724">
        <v>2169</v>
      </c>
      <c r="I55" s="724">
        <v>1844</v>
      </c>
      <c r="J55" s="724">
        <v>1670</v>
      </c>
      <c r="K55" s="724">
        <v>1782</v>
      </c>
      <c r="L55" s="725">
        <v>1268</v>
      </c>
    </row>
    <row r="56" spans="1:12" ht="21" customHeight="1" x14ac:dyDescent="0.15">
      <c r="A56" s="692"/>
      <c r="B56" s="703"/>
      <c r="C56" s="726"/>
      <c r="D56" s="739" t="s">
        <v>857</v>
      </c>
      <c r="E56" s="745">
        <f t="shared" si="5"/>
        <v>5861</v>
      </c>
      <c r="F56" s="729">
        <v>732</v>
      </c>
      <c r="G56" s="730">
        <v>2059</v>
      </c>
      <c r="H56" s="730">
        <v>1142</v>
      </c>
      <c r="I56" s="730">
        <v>673</v>
      </c>
      <c r="J56" s="730">
        <v>462</v>
      </c>
      <c r="K56" s="730">
        <v>485</v>
      </c>
      <c r="L56" s="731">
        <v>308</v>
      </c>
    </row>
    <row r="57" spans="1:12" ht="21" customHeight="1" x14ac:dyDescent="0.15">
      <c r="A57" s="692"/>
      <c r="B57" s="703"/>
      <c r="C57" s="716" t="s">
        <v>859</v>
      </c>
      <c r="D57" s="698" t="s">
        <v>737</v>
      </c>
      <c r="E57" s="743">
        <f t="shared" si="5"/>
        <v>5035</v>
      </c>
      <c r="F57" s="718">
        <v>759</v>
      </c>
      <c r="G57" s="719">
        <v>1489</v>
      </c>
      <c r="H57" s="719">
        <v>855</v>
      </c>
      <c r="I57" s="719">
        <v>624</v>
      </c>
      <c r="J57" s="719">
        <v>531</v>
      </c>
      <c r="K57" s="719">
        <v>509</v>
      </c>
      <c r="L57" s="720">
        <v>268</v>
      </c>
    </row>
    <row r="58" spans="1:12" ht="21" customHeight="1" x14ac:dyDescent="0.15">
      <c r="A58" s="692"/>
      <c r="B58" s="703"/>
      <c r="C58" s="721"/>
      <c r="D58" s="705" t="s">
        <v>820</v>
      </c>
      <c r="E58" s="744">
        <f t="shared" si="5"/>
        <v>16477</v>
      </c>
      <c r="F58" s="723">
        <v>759</v>
      </c>
      <c r="G58" s="724">
        <v>2978</v>
      </c>
      <c r="H58" s="724">
        <v>2565</v>
      </c>
      <c r="I58" s="724">
        <v>2496</v>
      </c>
      <c r="J58" s="724">
        <v>2655</v>
      </c>
      <c r="K58" s="724">
        <v>3054</v>
      </c>
      <c r="L58" s="725">
        <v>1970</v>
      </c>
    </row>
    <row r="59" spans="1:12" ht="21" customHeight="1" x14ac:dyDescent="0.15">
      <c r="A59" s="692"/>
      <c r="B59" s="703"/>
      <c r="C59" s="726"/>
      <c r="D59" s="739" t="s">
        <v>857</v>
      </c>
      <c r="E59" s="745">
        <f t="shared" si="5"/>
        <v>7462</v>
      </c>
      <c r="F59" s="729">
        <v>759</v>
      </c>
      <c r="G59" s="730">
        <v>2387</v>
      </c>
      <c r="H59" s="730">
        <v>1321</v>
      </c>
      <c r="I59" s="730">
        <v>912</v>
      </c>
      <c r="J59" s="730">
        <v>759</v>
      </c>
      <c r="K59" s="730">
        <v>842</v>
      </c>
      <c r="L59" s="731">
        <v>482</v>
      </c>
    </row>
    <row r="60" spans="1:12" ht="21" customHeight="1" x14ac:dyDescent="0.15">
      <c r="A60" s="692"/>
      <c r="B60" s="703"/>
      <c r="C60" s="716" t="s">
        <v>860</v>
      </c>
      <c r="D60" s="698" t="s">
        <v>737</v>
      </c>
      <c r="E60" s="743">
        <f t="shared" si="5"/>
        <v>3848</v>
      </c>
      <c r="F60" s="718">
        <v>559</v>
      </c>
      <c r="G60" s="719">
        <v>1258</v>
      </c>
      <c r="H60" s="719">
        <v>657</v>
      </c>
      <c r="I60" s="719">
        <v>476</v>
      </c>
      <c r="J60" s="719">
        <v>405</v>
      </c>
      <c r="K60" s="719">
        <v>336</v>
      </c>
      <c r="L60" s="720">
        <v>157</v>
      </c>
    </row>
    <row r="61" spans="1:12" ht="21" customHeight="1" x14ac:dyDescent="0.15">
      <c r="A61" s="692"/>
      <c r="B61" s="703"/>
      <c r="C61" s="721"/>
      <c r="D61" s="705" t="s">
        <v>820</v>
      </c>
      <c r="E61" s="744">
        <f t="shared" si="5"/>
        <v>12147</v>
      </c>
      <c r="F61" s="723">
        <v>559</v>
      </c>
      <c r="G61" s="724">
        <v>2516</v>
      </c>
      <c r="H61" s="724">
        <v>1971</v>
      </c>
      <c r="I61" s="724">
        <v>1904</v>
      </c>
      <c r="J61" s="724">
        <v>2025</v>
      </c>
      <c r="K61" s="724">
        <v>2016</v>
      </c>
      <c r="L61" s="725">
        <v>1156</v>
      </c>
    </row>
    <row r="62" spans="1:12" ht="21" customHeight="1" x14ac:dyDescent="0.15">
      <c r="A62" s="692"/>
      <c r="B62" s="703"/>
      <c r="C62" s="726"/>
      <c r="D62" s="739" t="s">
        <v>857</v>
      </c>
      <c r="E62" s="745">
        <f t="shared" si="5"/>
        <v>5801</v>
      </c>
      <c r="F62" s="729">
        <v>559</v>
      </c>
      <c r="G62" s="730">
        <v>2042</v>
      </c>
      <c r="H62" s="730">
        <v>1058</v>
      </c>
      <c r="I62" s="730">
        <v>708</v>
      </c>
      <c r="J62" s="730">
        <v>587</v>
      </c>
      <c r="K62" s="730">
        <v>557</v>
      </c>
      <c r="L62" s="731">
        <v>290</v>
      </c>
    </row>
    <row r="63" spans="1:12" ht="21" customHeight="1" x14ac:dyDescent="0.15">
      <c r="A63" s="692"/>
      <c r="B63" s="703"/>
      <c r="C63" s="716" t="s">
        <v>861</v>
      </c>
      <c r="D63" s="698" t="s">
        <v>737</v>
      </c>
      <c r="E63" s="743">
        <f t="shared" si="5"/>
        <v>2112</v>
      </c>
      <c r="F63" s="718">
        <v>210</v>
      </c>
      <c r="G63" s="719">
        <v>556</v>
      </c>
      <c r="H63" s="719">
        <v>403</v>
      </c>
      <c r="I63" s="719">
        <v>286</v>
      </c>
      <c r="J63" s="719">
        <v>261</v>
      </c>
      <c r="K63" s="719">
        <v>232</v>
      </c>
      <c r="L63" s="720">
        <v>164</v>
      </c>
    </row>
    <row r="64" spans="1:12" ht="21" customHeight="1" x14ac:dyDescent="0.15">
      <c r="A64" s="692"/>
      <c r="B64" s="703"/>
      <c r="C64" s="721"/>
      <c r="D64" s="705" t="s">
        <v>820</v>
      </c>
      <c r="E64" s="744">
        <f t="shared" si="5"/>
        <v>7584</v>
      </c>
      <c r="F64" s="723">
        <v>210</v>
      </c>
      <c r="G64" s="724">
        <v>1112</v>
      </c>
      <c r="H64" s="724">
        <v>1209</v>
      </c>
      <c r="I64" s="724">
        <v>1144</v>
      </c>
      <c r="J64" s="724">
        <v>1305</v>
      </c>
      <c r="K64" s="724">
        <v>1392</v>
      </c>
      <c r="L64" s="725">
        <v>1212</v>
      </c>
    </row>
    <row r="65" spans="1:12" ht="21" customHeight="1" x14ac:dyDescent="0.15">
      <c r="A65" s="692"/>
      <c r="B65" s="732"/>
      <c r="C65" s="726"/>
      <c r="D65" s="739" t="s">
        <v>857</v>
      </c>
      <c r="E65" s="745">
        <f t="shared" si="5"/>
        <v>3218</v>
      </c>
      <c r="F65" s="729">
        <v>210</v>
      </c>
      <c r="G65" s="730">
        <v>885</v>
      </c>
      <c r="H65" s="730">
        <v>642</v>
      </c>
      <c r="I65" s="730">
        <v>423</v>
      </c>
      <c r="J65" s="730">
        <v>370</v>
      </c>
      <c r="K65" s="730">
        <v>382</v>
      </c>
      <c r="L65" s="731">
        <v>306</v>
      </c>
    </row>
    <row r="66" spans="1:12" ht="21" customHeight="1" x14ac:dyDescent="0.15">
      <c r="A66" s="692"/>
      <c r="B66" s="945" t="s">
        <v>839</v>
      </c>
      <c r="C66" s="946"/>
      <c r="D66" s="698" t="s">
        <v>737</v>
      </c>
      <c r="E66" s="699">
        <v>15810</v>
      </c>
      <c r="F66" s="733">
        <v>2716</v>
      </c>
      <c r="G66" s="734">
        <v>5385</v>
      </c>
      <c r="H66" s="734">
        <v>2846</v>
      </c>
      <c r="I66" s="734">
        <v>1800</v>
      </c>
      <c r="J66" s="734">
        <v>1358</v>
      </c>
      <c r="K66" s="734">
        <v>1086</v>
      </c>
      <c r="L66" s="735">
        <v>619</v>
      </c>
    </row>
    <row r="67" spans="1:12" ht="21" customHeight="1" x14ac:dyDescent="0.15">
      <c r="A67" s="692"/>
      <c r="B67" s="703"/>
      <c r="C67" s="704"/>
      <c r="D67" s="705" t="s">
        <v>820</v>
      </c>
      <c r="E67" s="706">
        <v>47067</v>
      </c>
      <c r="F67" s="736">
        <v>2716</v>
      </c>
      <c r="G67" s="737">
        <v>10770</v>
      </c>
      <c r="H67" s="737">
        <v>8538</v>
      </c>
      <c r="I67" s="737">
        <v>7200</v>
      </c>
      <c r="J67" s="737">
        <v>6790</v>
      </c>
      <c r="K67" s="737">
        <v>6516</v>
      </c>
      <c r="L67" s="738">
        <v>4537</v>
      </c>
    </row>
    <row r="68" spans="1:12" ht="21" customHeight="1" x14ac:dyDescent="0.15">
      <c r="A68" s="692"/>
      <c r="B68" s="732"/>
      <c r="C68" s="710"/>
      <c r="D68" s="739" t="s">
        <v>857</v>
      </c>
      <c r="E68" s="712">
        <v>24007</v>
      </c>
      <c r="F68" s="740">
        <v>2716</v>
      </c>
      <c r="G68" s="741">
        <v>8828</v>
      </c>
      <c r="H68" s="741">
        <v>4725</v>
      </c>
      <c r="I68" s="741">
        <v>2735</v>
      </c>
      <c r="J68" s="741">
        <v>2007</v>
      </c>
      <c r="K68" s="741">
        <v>1838</v>
      </c>
      <c r="L68" s="742">
        <v>1158</v>
      </c>
    </row>
    <row r="69" spans="1:12" ht="21" hidden="1" customHeight="1" x14ac:dyDescent="0.15">
      <c r="A69" s="692"/>
      <c r="B69" s="703"/>
      <c r="C69" s="721" t="s">
        <v>844</v>
      </c>
      <c r="D69" s="698" t="s">
        <v>737</v>
      </c>
      <c r="E69" s="743">
        <f>SUM(F69:L69)</f>
        <v>0</v>
      </c>
      <c r="F69" s="718" t="s">
        <v>862</v>
      </c>
      <c r="G69" s="719" t="s">
        <v>863</v>
      </c>
      <c r="H69" s="719" t="s">
        <v>863</v>
      </c>
      <c r="I69" s="719" t="s">
        <v>863</v>
      </c>
      <c r="J69" s="719" t="s">
        <v>863</v>
      </c>
      <c r="K69" s="719" t="s">
        <v>863</v>
      </c>
      <c r="L69" s="720" t="s">
        <v>863</v>
      </c>
    </row>
    <row r="70" spans="1:12" ht="21" hidden="1" customHeight="1" x14ac:dyDescent="0.15">
      <c r="A70" s="692"/>
      <c r="B70" s="703"/>
      <c r="C70" s="721"/>
      <c r="D70" s="705" t="s">
        <v>820</v>
      </c>
      <c r="E70" s="744">
        <f t="shared" ref="E70:E80" si="6">SUM(F70:L70)</f>
        <v>0</v>
      </c>
      <c r="F70" s="723" t="s">
        <v>863</v>
      </c>
      <c r="G70" s="724" t="s">
        <v>863</v>
      </c>
      <c r="H70" s="724" t="s">
        <v>863</v>
      </c>
      <c r="I70" s="724" t="s">
        <v>863</v>
      </c>
      <c r="J70" s="724" t="s">
        <v>863</v>
      </c>
      <c r="K70" s="724" t="s">
        <v>863</v>
      </c>
      <c r="L70" s="725" t="s">
        <v>863</v>
      </c>
    </row>
    <row r="71" spans="1:12" ht="21" hidden="1" customHeight="1" x14ac:dyDescent="0.15">
      <c r="A71" s="692"/>
      <c r="B71" s="703"/>
      <c r="C71" s="726"/>
      <c r="D71" s="739" t="s">
        <v>857</v>
      </c>
      <c r="E71" s="745">
        <f t="shared" si="6"/>
        <v>0</v>
      </c>
      <c r="F71" s="729" t="s">
        <v>863</v>
      </c>
      <c r="G71" s="730" t="s">
        <v>863</v>
      </c>
      <c r="H71" s="730" t="s">
        <v>863</v>
      </c>
      <c r="I71" s="730" t="s">
        <v>863</v>
      </c>
      <c r="J71" s="730" t="s">
        <v>863</v>
      </c>
      <c r="K71" s="730" t="s">
        <v>863</v>
      </c>
      <c r="L71" s="731" t="s">
        <v>863</v>
      </c>
    </row>
    <row r="72" spans="1:12" ht="21" hidden="1" customHeight="1" x14ac:dyDescent="0.15">
      <c r="A72" s="692"/>
      <c r="B72" s="703"/>
      <c r="C72" s="716" t="s">
        <v>859</v>
      </c>
      <c r="D72" s="698" t="s">
        <v>737</v>
      </c>
      <c r="E72" s="743">
        <f t="shared" si="6"/>
        <v>0</v>
      </c>
      <c r="F72" s="718" t="s">
        <v>863</v>
      </c>
      <c r="G72" s="719" t="s">
        <v>863</v>
      </c>
      <c r="H72" s="719" t="s">
        <v>863</v>
      </c>
      <c r="I72" s="719" t="s">
        <v>863</v>
      </c>
      <c r="J72" s="719" t="s">
        <v>863</v>
      </c>
      <c r="K72" s="719" t="s">
        <v>863</v>
      </c>
      <c r="L72" s="720" t="s">
        <v>863</v>
      </c>
    </row>
    <row r="73" spans="1:12" ht="21" hidden="1" customHeight="1" x14ac:dyDescent="0.15">
      <c r="A73" s="692"/>
      <c r="B73" s="703"/>
      <c r="C73" s="721"/>
      <c r="D73" s="705" t="s">
        <v>820</v>
      </c>
      <c r="E73" s="744">
        <f t="shared" si="6"/>
        <v>0</v>
      </c>
      <c r="F73" s="723" t="s">
        <v>863</v>
      </c>
      <c r="G73" s="724" t="s">
        <v>863</v>
      </c>
      <c r="H73" s="724" t="s">
        <v>863</v>
      </c>
      <c r="I73" s="724" t="s">
        <v>863</v>
      </c>
      <c r="J73" s="724" t="s">
        <v>863</v>
      </c>
      <c r="K73" s="724" t="s">
        <v>863</v>
      </c>
      <c r="L73" s="725" t="s">
        <v>863</v>
      </c>
    </row>
    <row r="74" spans="1:12" ht="21" hidden="1" customHeight="1" x14ac:dyDescent="0.15">
      <c r="A74" s="692"/>
      <c r="B74" s="703"/>
      <c r="C74" s="726"/>
      <c r="D74" s="739" t="s">
        <v>857</v>
      </c>
      <c r="E74" s="745">
        <f t="shared" si="6"/>
        <v>0</v>
      </c>
      <c r="F74" s="729" t="s">
        <v>863</v>
      </c>
      <c r="G74" s="730" t="s">
        <v>863</v>
      </c>
      <c r="H74" s="730" t="s">
        <v>863</v>
      </c>
      <c r="I74" s="730" t="s">
        <v>863</v>
      </c>
      <c r="J74" s="730" t="s">
        <v>863</v>
      </c>
      <c r="K74" s="730" t="s">
        <v>863</v>
      </c>
      <c r="L74" s="731" t="s">
        <v>863</v>
      </c>
    </row>
    <row r="75" spans="1:12" ht="21" hidden="1" customHeight="1" x14ac:dyDescent="0.15">
      <c r="A75" s="692"/>
      <c r="B75" s="703"/>
      <c r="C75" s="716" t="s">
        <v>860</v>
      </c>
      <c r="D75" s="698" t="s">
        <v>737</v>
      </c>
      <c r="E75" s="743">
        <f t="shared" si="6"/>
        <v>0</v>
      </c>
      <c r="F75" s="718" t="s">
        <v>863</v>
      </c>
      <c r="G75" s="719" t="s">
        <v>863</v>
      </c>
      <c r="H75" s="719" t="s">
        <v>863</v>
      </c>
      <c r="I75" s="719" t="s">
        <v>863</v>
      </c>
      <c r="J75" s="719" t="s">
        <v>863</v>
      </c>
      <c r="K75" s="719" t="s">
        <v>863</v>
      </c>
      <c r="L75" s="720" t="s">
        <v>863</v>
      </c>
    </row>
    <row r="76" spans="1:12" ht="21" hidden="1" customHeight="1" x14ac:dyDescent="0.15">
      <c r="A76" s="692"/>
      <c r="B76" s="703"/>
      <c r="C76" s="721"/>
      <c r="D76" s="705" t="s">
        <v>820</v>
      </c>
      <c r="E76" s="744">
        <f t="shared" si="6"/>
        <v>0</v>
      </c>
      <c r="F76" s="723" t="s">
        <v>863</v>
      </c>
      <c r="G76" s="724" t="s">
        <v>863</v>
      </c>
      <c r="H76" s="724" t="s">
        <v>863</v>
      </c>
      <c r="I76" s="724" t="s">
        <v>863</v>
      </c>
      <c r="J76" s="724" t="s">
        <v>863</v>
      </c>
      <c r="K76" s="724" t="s">
        <v>863</v>
      </c>
      <c r="L76" s="725" t="s">
        <v>863</v>
      </c>
    </row>
    <row r="77" spans="1:12" ht="21" hidden="1" customHeight="1" x14ac:dyDescent="0.15">
      <c r="A77" s="692"/>
      <c r="B77" s="703"/>
      <c r="C77" s="726"/>
      <c r="D77" s="739" t="s">
        <v>857</v>
      </c>
      <c r="E77" s="745">
        <f t="shared" si="6"/>
        <v>0</v>
      </c>
      <c r="F77" s="729" t="s">
        <v>863</v>
      </c>
      <c r="G77" s="730" t="s">
        <v>863</v>
      </c>
      <c r="H77" s="730" t="s">
        <v>863</v>
      </c>
      <c r="I77" s="730" t="s">
        <v>863</v>
      </c>
      <c r="J77" s="730" t="s">
        <v>863</v>
      </c>
      <c r="K77" s="730" t="s">
        <v>863</v>
      </c>
      <c r="L77" s="731" t="s">
        <v>863</v>
      </c>
    </row>
    <row r="78" spans="1:12" ht="21" hidden="1" customHeight="1" x14ac:dyDescent="0.15">
      <c r="A78" s="692"/>
      <c r="B78" s="703"/>
      <c r="C78" s="716" t="s">
        <v>861</v>
      </c>
      <c r="D78" s="698" t="s">
        <v>737</v>
      </c>
      <c r="E78" s="743">
        <f t="shared" si="6"/>
        <v>0</v>
      </c>
      <c r="F78" s="718" t="s">
        <v>863</v>
      </c>
      <c r="G78" s="719" t="s">
        <v>863</v>
      </c>
      <c r="H78" s="719" t="s">
        <v>863</v>
      </c>
      <c r="I78" s="719" t="s">
        <v>863</v>
      </c>
      <c r="J78" s="719" t="s">
        <v>863</v>
      </c>
      <c r="K78" s="719" t="s">
        <v>863</v>
      </c>
      <c r="L78" s="720" t="s">
        <v>863</v>
      </c>
    </row>
    <row r="79" spans="1:12" ht="21" hidden="1" customHeight="1" x14ac:dyDescent="0.15">
      <c r="A79" s="692"/>
      <c r="B79" s="703"/>
      <c r="C79" s="721"/>
      <c r="D79" s="705" t="s">
        <v>820</v>
      </c>
      <c r="E79" s="744">
        <f t="shared" si="6"/>
        <v>0</v>
      </c>
      <c r="F79" s="723" t="s">
        <v>863</v>
      </c>
      <c r="G79" s="724" t="s">
        <v>863</v>
      </c>
      <c r="H79" s="724" t="s">
        <v>863</v>
      </c>
      <c r="I79" s="724" t="s">
        <v>863</v>
      </c>
      <c r="J79" s="724" t="s">
        <v>863</v>
      </c>
      <c r="K79" s="724" t="s">
        <v>863</v>
      </c>
      <c r="L79" s="725" t="s">
        <v>863</v>
      </c>
    </row>
    <row r="80" spans="1:12" ht="21" hidden="1" customHeight="1" x14ac:dyDescent="0.15">
      <c r="A80" s="692"/>
      <c r="B80" s="732"/>
      <c r="C80" s="726"/>
      <c r="D80" s="739" t="s">
        <v>857</v>
      </c>
      <c r="E80" s="745">
        <f t="shared" si="6"/>
        <v>0</v>
      </c>
      <c r="F80" s="729" t="s">
        <v>863</v>
      </c>
      <c r="G80" s="730" t="s">
        <v>863</v>
      </c>
      <c r="H80" s="730" t="s">
        <v>863</v>
      </c>
      <c r="I80" s="730" t="s">
        <v>863</v>
      </c>
      <c r="J80" s="730" t="s">
        <v>863</v>
      </c>
      <c r="K80" s="730" t="s">
        <v>863</v>
      </c>
      <c r="L80" s="731" t="s">
        <v>863</v>
      </c>
    </row>
    <row r="81" spans="2:12" ht="15" customHeight="1" x14ac:dyDescent="0.15">
      <c r="B81" s="178" t="s">
        <v>864</v>
      </c>
      <c r="L81" s="172"/>
    </row>
  </sheetData>
  <mergeCells count="9">
    <mergeCell ref="B66:C66"/>
    <mergeCell ref="B4:C5"/>
    <mergeCell ref="D4:D5"/>
    <mergeCell ref="E4:E5"/>
    <mergeCell ref="F4:L4"/>
    <mergeCell ref="B6:C6"/>
    <mergeCell ref="B21:C21"/>
    <mergeCell ref="B36:C36"/>
    <mergeCell ref="B51:C51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 2.人      口</oddHeader>
    <oddFooter>&amp;C&amp;"ＭＳ Ｐゴシック,標準"-24-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79821-85B2-4406-A372-AF2C2584746F}">
  <sheetPr codeName="Sheet17"/>
  <dimension ref="A1:K46"/>
  <sheetViews>
    <sheetView showGridLines="0" zoomScaleNormal="100" zoomScaleSheetLayoutView="100" workbookViewId="0"/>
  </sheetViews>
  <sheetFormatPr defaultColWidth="9" defaultRowHeight="11.25" x14ac:dyDescent="0.15"/>
  <cols>
    <col min="1" max="1" width="1.375" style="74" customWidth="1"/>
    <col min="2" max="2" width="2.125" style="74" customWidth="1"/>
    <col min="3" max="3" width="7.25" style="797" customWidth="1"/>
    <col min="4" max="4" width="5.375" style="74" customWidth="1"/>
    <col min="5" max="11" width="10.625" style="74" customWidth="1"/>
    <col min="12" max="16384" width="9" style="74"/>
  </cols>
  <sheetData>
    <row r="1" spans="1:11" ht="30" customHeight="1" x14ac:dyDescent="0.15">
      <c r="A1" s="72" t="s">
        <v>865</v>
      </c>
      <c r="B1" s="75"/>
      <c r="C1" s="747"/>
      <c r="D1" s="748"/>
      <c r="E1" s="125"/>
      <c r="F1" s="125"/>
      <c r="G1" s="125"/>
      <c r="H1" s="125"/>
      <c r="I1" s="125"/>
      <c r="J1" s="125"/>
      <c r="K1" s="747"/>
    </row>
    <row r="2" spans="1:11" ht="7.5" customHeight="1" x14ac:dyDescent="0.15">
      <c r="A2" s="72"/>
      <c r="B2" s="75"/>
      <c r="C2" s="747"/>
      <c r="D2" s="748"/>
      <c r="E2" s="125"/>
      <c r="F2" s="125"/>
      <c r="G2" s="125"/>
      <c r="H2" s="125"/>
      <c r="I2" s="125"/>
      <c r="J2" s="125"/>
      <c r="K2" s="747"/>
    </row>
    <row r="3" spans="1:11" s="75" customFormat="1" ht="22.5" customHeight="1" x14ac:dyDescent="0.15">
      <c r="A3" s="79"/>
      <c r="B3" s="692" t="s">
        <v>866</v>
      </c>
      <c r="C3" s="749"/>
      <c r="D3" s="750"/>
      <c r="E3" s="751"/>
      <c r="F3" s="751"/>
      <c r="G3" s="751"/>
      <c r="H3" s="751"/>
      <c r="I3" s="751"/>
      <c r="J3" s="751"/>
      <c r="K3" s="180" t="s">
        <v>784</v>
      </c>
    </row>
    <row r="4" spans="1:11" ht="22.5" customHeight="1" x14ac:dyDescent="0.15">
      <c r="A4" s="72"/>
      <c r="B4" s="954" t="s">
        <v>816</v>
      </c>
      <c r="C4" s="954"/>
      <c r="D4" s="954"/>
      <c r="E4" s="955" t="s">
        <v>867</v>
      </c>
      <c r="F4" s="956"/>
      <c r="G4" s="956"/>
      <c r="H4" s="956"/>
      <c r="I4" s="956"/>
      <c r="J4" s="957"/>
      <c r="K4" s="958" t="s">
        <v>868</v>
      </c>
    </row>
    <row r="5" spans="1:11" ht="22.5" customHeight="1" x14ac:dyDescent="0.15">
      <c r="A5" s="75"/>
      <c r="B5" s="954"/>
      <c r="C5" s="954"/>
      <c r="D5" s="954"/>
      <c r="E5" s="752" t="s">
        <v>869</v>
      </c>
      <c r="F5" s="753" t="s">
        <v>870</v>
      </c>
      <c r="G5" s="754" t="s">
        <v>871</v>
      </c>
      <c r="H5" s="754" t="s">
        <v>872</v>
      </c>
      <c r="I5" s="754" t="s">
        <v>873</v>
      </c>
      <c r="J5" s="755" t="s">
        <v>811</v>
      </c>
      <c r="K5" s="958"/>
    </row>
    <row r="6" spans="1:11" ht="18" customHeight="1" x14ac:dyDescent="0.15">
      <c r="A6" s="75"/>
      <c r="B6" s="945" t="s">
        <v>124</v>
      </c>
      <c r="C6" s="946"/>
      <c r="D6" s="756" t="s">
        <v>50</v>
      </c>
      <c r="E6" s="757">
        <f t="shared" ref="E6:K8" si="0">+E9+E12+E15+E18</f>
        <v>1164</v>
      </c>
      <c r="F6" s="758">
        <f t="shared" si="0"/>
        <v>284</v>
      </c>
      <c r="G6" s="759">
        <f t="shared" si="0"/>
        <v>303</v>
      </c>
      <c r="H6" s="759">
        <f t="shared" si="0"/>
        <v>289</v>
      </c>
      <c r="I6" s="759">
        <f t="shared" si="0"/>
        <v>189</v>
      </c>
      <c r="J6" s="760">
        <f t="shared" si="0"/>
        <v>99</v>
      </c>
      <c r="K6" s="761">
        <f t="shared" si="0"/>
        <v>1396</v>
      </c>
    </row>
    <row r="7" spans="1:11" ht="18" customHeight="1" x14ac:dyDescent="0.15">
      <c r="A7" s="75"/>
      <c r="B7" s="762"/>
      <c r="C7" s="763"/>
      <c r="D7" s="764" t="s">
        <v>742</v>
      </c>
      <c r="E7" s="765">
        <f t="shared" si="0"/>
        <v>256</v>
      </c>
      <c r="F7" s="766">
        <f t="shared" si="0"/>
        <v>89</v>
      </c>
      <c r="G7" s="767">
        <f t="shared" si="0"/>
        <v>74</v>
      </c>
      <c r="H7" s="767">
        <f t="shared" si="0"/>
        <v>41</v>
      </c>
      <c r="I7" s="767">
        <f t="shared" si="0"/>
        <v>32</v>
      </c>
      <c r="J7" s="768">
        <f t="shared" si="0"/>
        <v>20</v>
      </c>
      <c r="K7" s="769">
        <f t="shared" si="0"/>
        <v>362</v>
      </c>
    </row>
    <row r="8" spans="1:11" ht="18" customHeight="1" x14ac:dyDescent="0.15">
      <c r="A8" s="75"/>
      <c r="B8" s="762"/>
      <c r="C8" s="770"/>
      <c r="D8" s="771" t="s">
        <v>743</v>
      </c>
      <c r="E8" s="772">
        <f t="shared" si="0"/>
        <v>908</v>
      </c>
      <c r="F8" s="773">
        <f t="shared" si="0"/>
        <v>195</v>
      </c>
      <c r="G8" s="774">
        <f t="shared" si="0"/>
        <v>229</v>
      </c>
      <c r="H8" s="774">
        <f t="shared" si="0"/>
        <v>248</v>
      </c>
      <c r="I8" s="774">
        <f t="shared" si="0"/>
        <v>157</v>
      </c>
      <c r="J8" s="775">
        <f t="shared" si="0"/>
        <v>79</v>
      </c>
      <c r="K8" s="776">
        <f t="shared" si="0"/>
        <v>1034</v>
      </c>
    </row>
    <row r="9" spans="1:11" ht="15" customHeight="1" x14ac:dyDescent="0.15">
      <c r="A9" s="75"/>
      <c r="B9" s="762"/>
      <c r="C9" s="777" t="s">
        <v>844</v>
      </c>
      <c r="D9" s="756" t="s">
        <v>50</v>
      </c>
      <c r="E9" s="757">
        <v>460</v>
      </c>
      <c r="F9" s="758">
        <v>111</v>
      </c>
      <c r="G9" s="759">
        <v>122</v>
      </c>
      <c r="H9" s="759">
        <v>123</v>
      </c>
      <c r="I9" s="759">
        <v>68</v>
      </c>
      <c r="J9" s="760">
        <v>36</v>
      </c>
      <c r="K9" s="778">
        <v>537</v>
      </c>
    </row>
    <row r="10" spans="1:11" ht="15" customHeight="1" x14ac:dyDescent="0.15">
      <c r="A10" s="75"/>
      <c r="B10" s="762"/>
      <c r="C10" s="779"/>
      <c r="D10" s="764" t="s">
        <v>742</v>
      </c>
      <c r="E10" s="765">
        <v>90</v>
      </c>
      <c r="F10" s="766">
        <v>30</v>
      </c>
      <c r="G10" s="767">
        <v>25</v>
      </c>
      <c r="H10" s="767">
        <v>13</v>
      </c>
      <c r="I10" s="767">
        <v>14</v>
      </c>
      <c r="J10" s="768">
        <v>8</v>
      </c>
      <c r="K10" s="780">
        <v>128</v>
      </c>
    </row>
    <row r="11" spans="1:11" ht="15" customHeight="1" x14ac:dyDescent="0.15">
      <c r="A11" s="75"/>
      <c r="B11" s="762"/>
      <c r="C11" s="781"/>
      <c r="D11" s="771" t="s">
        <v>743</v>
      </c>
      <c r="E11" s="772">
        <v>370</v>
      </c>
      <c r="F11" s="773">
        <v>81</v>
      </c>
      <c r="G11" s="774">
        <v>97</v>
      </c>
      <c r="H11" s="774">
        <v>110</v>
      </c>
      <c r="I11" s="774">
        <v>54</v>
      </c>
      <c r="J11" s="775">
        <v>28</v>
      </c>
      <c r="K11" s="782">
        <v>409</v>
      </c>
    </row>
    <row r="12" spans="1:11" ht="15" customHeight="1" x14ac:dyDescent="0.15">
      <c r="A12" s="75"/>
      <c r="B12" s="762"/>
      <c r="C12" s="779" t="s">
        <v>859</v>
      </c>
      <c r="D12" s="756" t="s">
        <v>50</v>
      </c>
      <c r="E12" s="757">
        <v>346</v>
      </c>
      <c r="F12" s="758">
        <v>92</v>
      </c>
      <c r="G12" s="759">
        <v>79</v>
      </c>
      <c r="H12" s="759">
        <v>83</v>
      </c>
      <c r="I12" s="759">
        <v>69</v>
      </c>
      <c r="J12" s="760">
        <v>23</v>
      </c>
      <c r="K12" s="778">
        <v>420</v>
      </c>
    </row>
    <row r="13" spans="1:11" ht="15" customHeight="1" x14ac:dyDescent="0.15">
      <c r="A13" s="75"/>
      <c r="B13" s="762"/>
      <c r="C13" s="779"/>
      <c r="D13" s="764" t="s">
        <v>742</v>
      </c>
      <c r="E13" s="765">
        <v>83</v>
      </c>
      <c r="F13" s="766">
        <v>36</v>
      </c>
      <c r="G13" s="767">
        <v>20</v>
      </c>
      <c r="H13" s="767">
        <v>12</v>
      </c>
      <c r="I13" s="767">
        <v>10</v>
      </c>
      <c r="J13" s="768">
        <v>5</v>
      </c>
      <c r="K13" s="780">
        <v>109</v>
      </c>
    </row>
    <row r="14" spans="1:11" ht="15" customHeight="1" x14ac:dyDescent="0.15">
      <c r="A14" s="75"/>
      <c r="B14" s="762"/>
      <c r="C14" s="781"/>
      <c r="D14" s="771" t="s">
        <v>743</v>
      </c>
      <c r="E14" s="772">
        <v>263</v>
      </c>
      <c r="F14" s="773">
        <v>56</v>
      </c>
      <c r="G14" s="774">
        <v>59</v>
      </c>
      <c r="H14" s="774">
        <v>71</v>
      </c>
      <c r="I14" s="774">
        <v>59</v>
      </c>
      <c r="J14" s="783">
        <v>18</v>
      </c>
      <c r="K14" s="782">
        <v>311</v>
      </c>
    </row>
    <row r="15" spans="1:11" ht="15" customHeight="1" x14ac:dyDescent="0.15">
      <c r="A15" s="75"/>
      <c r="B15" s="762"/>
      <c r="C15" s="777" t="s">
        <v>860</v>
      </c>
      <c r="D15" s="756" t="s">
        <v>50</v>
      </c>
      <c r="E15" s="757">
        <v>252</v>
      </c>
      <c r="F15" s="784">
        <v>56</v>
      </c>
      <c r="G15" s="785">
        <v>69</v>
      </c>
      <c r="H15" s="785">
        <v>62</v>
      </c>
      <c r="I15" s="785">
        <v>39</v>
      </c>
      <c r="J15" s="786">
        <v>26</v>
      </c>
      <c r="K15" s="778">
        <v>313</v>
      </c>
    </row>
    <row r="16" spans="1:11" ht="15" customHeight="1" x14ac:dyDescent="0.15">
      <c r="A16" s="75"/>
      <c r="B16" s="762"/>
      <c r="C16" s="779"/>
      <c r="D16" s="764" t="s">
        <v>742</v>
      </c>
      <c r="E16" s="765">
        <v>56</v>
      </c>
      <c r="F16" s="766">
        <v>15</v>
      </c>
      <c r="G16" s="767">
        <v>21</v>
      </c>
      <c r="H16" s="767">
        <v>11</v>
      </c>
      <c r="I16" s="767">
        <v>5</v>
      </c>
      <c r="J16" s="768">
        <v>4</v>
      </c>
      <c r="K16" s="780">
        <v>86</v>
      </c>
    </row>
    <row r="17" spans="1:11" ht="15" customHeight="1" x14ac:dyDescent="0.15">
      <c r="A17" s="75"/>
      <c r="B17" s="762"/>
      <c r="C17" s="781"/>
      <c r="D17" s="787" t="s">
        <v>743</v>
      </c>
      <c r="E17" s="788">
        <v>196</v>
      </c>
      <c r="F17" s="789">
        <v>41</v>
      </c>
      <c r="G17" s="790">
        <v>48</v>
      </c>
      <c r="H17" s="790">
        <v>51</v>
      </c>
      <c r="I17" s="790">
        <v>34</v>
      </c>
      <c r="J17" s="791">
        <v>22</v>
      </c>
      <c r="K17" s="792">
        <v>227</v>
      </c>
    </row>
    <row r="18" spans="1:11" ht="15" customHeight="1" x14ac:dyDescent="0.15">
      <c r="A18" s="75"/>
      <c r="B18" s="762"/>
      <c r="C18" s="777" t="s">
        <v>861</v>
      </c>
      <c r="D18" s="756" t="s">
        <v>50</v>
      </c>
      <c r="E18" s="757">
        <v>106</v>
      </c>
      <c r="F18" s="758">
        <v>25</v>
      </c>
      <c r="G18" s="759">
        <v>33</v>
      </c>
      <c r="H18" s="759">
        <v>21</v>
      </c>
      <c r="I18" s="759">
        <v>13</v>
      </c>
      <c r="J18" s="760">
        <v>14</v>
      </c>
      <c r="K18" s="778">
        <v>126</v>
      </c>
    </row>
    <row r="19" spans="1:11" ht="15" customHeight="1" x14ac:dyDescent="0.15">
      <c r="A19" s="75"/>
      <c r="B19" s="762"/>
      <c r="C19" s="779"/>
      <c r="D19" s="764" t="s">
        <v>742</v>
      </c>
      <c r="E19" s="765">
        <v>27</v>
      </c>
      <c r="F19" s="766">
        <v>8</v>
      </c>
      <c r="G19" s="767">
        <v>8</v>
      </c>
      <c r="H19" s="767">
        <v>5</v>
      </c>
      <c r="I19" s="767">
        <v>3</v>
      </c>
      <c r="J19" s="768">
        <v>3</v>
      </c>
      <c r="K19" s="780">
        <v>39</v>
      </c>
    </row>
    <row r="20" spans="1:11" ht="15" customHeight="1" x14ac:dyDescent="0.15">
      <c r="A20" s="75"/>
      <c r="B20" s="793"/>
      <c r="C20" s="781"/>
      <c r="D20" s="771" t="s">
        <v>743</v>
      </c>
      <c r="E20" s="772">
        <v>79</v>
      </c>
      <c r="F20" s="773">
        <v>17</v>
      </c>
      <c r="G20" s="774">
        <v>25</v>
      </c>
      <c r="H20" s="774">
        <v>16</v>
      </c>
      <c r="I20" s="774">
        <v>10</v>
      </c>
      <c r="J20" s="775">
        <v>11</v>
      </c>
      <c r="K20" s="782">
        <v>87</v>
      </c>
    </row>
    <row r="21" spans="1:11" ht="18" customHeight="1" x14ac:dyDescent="0.15">
      <c r="A21" s="75"/>
      <c r="B21" s="945" t="s">
        <v>129</v>
      </c>
      <c r="C21" s="946"/>
      <c r="D21" s="756" t="s">
        <v>50</v>
      </c>
      <c r="E21" s="757">
        <f t="shared" ref="E21:K23" si="1">+E24+E27+E30+E33</f>
        <v>1456</v>
      </c>
      <c r="F21" s="758">
        <f t="shared" si="1"/>
        <v>286</v>
      </c>
      <c r="G21" s="759">
        <f t="shared" si="1"/>
        <v>361</v>
      </c>
      <c r="H21" s="759">
        <f t="shared" si="1"/>
        <v>367</v>
      </c>
      <c r="I21" s="759">
        <f t="shared" si="1"/>
        <v>280</v>
      </c>
      <c r="J21" s="760">
        <f t="shared" si="1"/>
        <v>162</v>
      </c>
      <c r="K21" s="761">
        <f t="shared" si="1"/>
        <v>1765</v>
      </c>
    </row>
    <row r="22" spans="1:11" ht="18" customHeight="1" x14ac:dyDescent="0.15">
      <c r="A22" s="75"/>
      <c r="B22" s="762"/>
      <c r="C22" s="763"/>
      <c r="D22" s="764" t="s">
        <v>742</v>
      </c>
      <c r="E22" s="765">
        <f t="shared" si="1"/>
        <v>370</v>
      </c>
      <c r="F22" s="766">
        <f t="shared" si="1"/>
        <v>101</v>
      </c>
      <c r="G22" s="767">
        <f t="shared" si="1"/>
        <v>109</v>
      </c>
      <c r="H22" s="767">
        <f t="shared" si="1"/>
        <v>78</v>
      </c>
      <c r="I22" s="767">
        <f t="shared" si="1"/>
        <v>46</v>
      </c>
      <c r="J22" s="768">
        <f t="shared" si="1"/>
        <v>36</v>
      </c>
      <c r="K22" s="769">
        <f t="shared" si="1"/>
        <v>487</v>
      </c>
    </row>
    <row r="23" spans="1:11" ht="18" customHeight="1" x14ac:dyDescent="0.15">
      <c r="A23" s="75"/>
      <c r="B23" s="762"/>
      <c r="C23" s="770"/>
      <c r="D23" s="771" t="s">
        <v>743</v>
      </c>
      <c r="E23" s="772">
        <f t="shared" si="1"/>
        <v>1086</v>
      </c>
      <c r="F23" s="773">
        <f t="shared" si="1"/>
        <v>185</v>
      </c>
      <c r="G23" s="774">
        <f t="shared" si="1"/>
        <v>252</v>
      </c>
      <c r="H23" s="774">
        <f t="shared" si="1"/>
        <v>289</v>
      </c>
      <c r="I23" s="774">
        <f t="shared" si="1"/>
        <v>234</v>
      </c>
      <c r="J23" s="775">
        <f t="shared" si="1"/>
        <v>126</v>
      </c>
      <c r="K23" s="776">
        <f t="shared" si="1"/>
        <v>1278</v>
      </c>
    </row>
    <row r="24" spans="1:11" ht="15" customHeight="1" x14ac:dyDescent="0.15">
      <c r="A24" s="75"/>
      <c r="B24" s="762"/>
      <c r="C24" s="777" t="s">
        <v>844</v>
      </c>
      <c r="D24" s="756" t="s">
        <v>50</v>
      </c>
      <c r="E24" s="757">
        <v>538</v>
      </c>
      <c r="F24" s="758">
        <v>99</v>
      </c>
      <c r="G24" s="759">
        <v>136</v>
      </c>
      <c r="H24" s="759">
        <v>141</v>
      </c>
      <c r="I24" s="759">
        <v>106</v>
      </c>
      <c r="J24" s="760">
        <v>56</v>
      </c>
      <c r="K24" s="778">
        <v>629</v>
      </c>
    </row>
    <row r="25" spans="1:11" ht="15" customHeight="1" x14ac:dyDescent="0.15">
      <c r="A25" s="75"/>
      <c r="B25" s="762"/>
      <c r="C25" s="779"/>
      <c r="D25" s="764" t="s">
        <v>742</v>
      </c>
      <c r="E25" s="765">
        <v>120</v>
      </c>
      <c r="F25" s="766">
        <v>34</v>
      </c>
      <c r="G25" s="767">
        <v>37</v>
      </c>
      <c r="H25" s="767">
        <v>27</v>
      </c>
      <c r="I25" s="767">
        <v>10</v>
      </c>
      <c r="J25" s="768">
        <v>12</v>
      </c>
      <c r="K25" s="780">
        <v>148</v>
      </c>
    </row>
    <row r="26" spans="1:11" ht="15" customHeight="1" x14ac:dyDescent="0.15">
      <c r="A26" s="75"/>
      <c r="B26" s="762"/>
      <c r="C26" s="781"/>
      <c r="D26" s="771" t="s">
        <v>743</v>
      </c>
      <c r="E26" s="772">
        <v>418</v>
      </c>
      <c r="F26" s="773">
        <v>65</v>
      </c>
      <c r="G26" s="774">
        <v>99</v>
      </c>
      <c r="H26" s="774">
        <v>114</v>
      </c>
      <c r="I26" s="774">
        <v>96</v>
      </c>
      <c r="J26" s="775">
        <v>44</v>
      </c>
      <c r="K26" s="782">
        <v>481</v>
      </c>
    </row>
    <row r="27" spans="1:11" ht="15" customHeight="1" x14ac:dyDescent="0.15">
      <c r="A27" s="75"/>
      <c r="B27" s="762"/>
      <c r="C27" s="777" t="s">
        <v>859</v>
      </c>
      <c r="D27" s="756" t="s">
        <v>50</v>
      </c>
      <c r="E27" s="757">
        <v>434</v>
      </c>
      <c r="F27" s="758">
        <v>84</v>
      </c>
      <c r="G27" s="759">
        <v>116</v>
      </c>
      <c r="H27" s="759">
        <v>98</v>
      </c>
      <c r="I27" s="759">
        <v>86</v>
      </c>
      <c r="J27" s="760">
        <v>50</v>
      </c>
      <c r="K27" s="778">
        <v>548</v>
      </c>
    </row>
    <row r="28" spans="1:11" ht="15" customHeight="1" x14ac:dyDescent="0.15">
      <c r="A28" s="75"/>
      <c r="B28" s="762"/>
      <c r="C28" s="779"/>
      <c r="D28" s="764" t="s">
        <v>742</v>
      </c>
      <c r="E28" s="765">
        <v>111</v>
      </c>
      <c r="F28" s="766">
        <v>25</v>
      </c>
      <c r="G28" s="767">
        <v>39</v>
      </c>
      <c r="H28" s="767">
        <v>21</v>
      </c>
      <c r="I28" s="767">
        <v>16</v>
      </c>
      <c r="J28" s="768">
        <v>10</v>
      </c>
      <c r="K28" s="780">
        <v>153</v>
      </c>
    </row>
    <row r="29" spans="1:11" ht="15" customHeight="1" x14ac:dyDescent="0.15">
      <c r="A29" s="75"/>
      <c r="B29" s="762"/>
      <c r="C29" s="781"/>
      <c r="D29" s="771" t="s">
        <v>743</v>
      </c>
      <c r="E29" s="772">
        <v>323</v>
      </c>
      <c r="F29" s="773">
        <v>59</v>
      </c>
      <c r="G29" s="774">
        <v>77</v>
      </c>
      <c r="H29" s="774">
        <v>77</v>
      </c>
      <c r="I29" s="774">
        <v>70</v>
      </c>
      <c r="J29" s="775">
        <v>40</v>
      </c>
      <c r="K29" s="782">
        <v>395</v>
      </c>
    </row>
    <row r="30" spans="1:11" ht="15" customHeight="1" x14ac:dyDescent="0.15">
      <c r="A30" s="75"/>
      <c r="B30" s="762"/>
      <c r="C30" s="779" t="s">
        <v>860</v>
      </c>
      <c r="D30" s="794" t="s">
        <v>50</v>
      </c>
      <c r="E30" s="795">
        <v>351</v>
      </c>
      <c r="F30" s="784">
        <v>79</v>
      </c>
      <c r="G30" s="785">
        <v>78</v>
      </c>
      <c r="H30" s="785">
        <v>89</v>
      </c>
      <c r="I30" s="785">
        <v>63</v>
      </c>
      <c r="J30" s="786">
        <v>42</v>
      </c>
      <c r="K30" s="796">
        <v>431</v>
      </c>
    </row>
    <row r="31" spans="1:11" ht="15" customHeight="1" x14ac:dyDescent="0.15">
      <c r="A31" s="75"/>
      <c r="B31" s="762"/>
      <c r="C31" s="779"/>
      <c r="D31" s="764" t="s">
        <v>742</v>
      </c>
      <c r="E31" s="765">
        <v>101</v>
      </c>
      <c r="F31" s="766">
        <v>32</v>
      </c>
      <c r="G31" s="767">
        <v>23</v>
      </c>
      <c r="H31" s="767">
        <v>23</v>
      </c>
      <c r="I31" s="767">
        <v>13</v>
      </c>
      <c r="J31" s="768">
        <v>10</v>
      </c>
      <c r="K31" s="780">
        <v>138</v>
      </c>
    </row>
    <row r="32" spans="1:11" ht="15" customHeight="1" x14ac:dyDescent="0.15">
      <c r="A32" s="75"/>
      <c r="B32" s="762"/>
      <c r="C32" s="781"/>
      <c r="D32" s="787" t="s">
        <v>743</v>
      </c>
      <c r="E32" s="788">
        <v>250</v>
      </c>
      <c r="F32" s="789">
        <v>47</v>
      </c>
      <c r="G32" s="790">
        <v>55</v>
      </c>
      <c r="H32" s="790">
        <v>66</v>
      </c>
      <c r="I32" s="790">
        <v>50</v>
      </c>
      <c r="J32" s="791">
        <v>32</v>
      </c>
      <c r="K32" s="792">
        <v>293</v>
      </c>
    </row>
    <row r="33" spans="1:11" ht="15" customHeight="1" x14ac:dyDescent="0.15">
      <c r="A33" s="75"/>
      <c r="B33" s="762"/>
      <c r="C33" s="777" t="s">
        <v>861</v>
      </c>
      <c r="D33" s="756" t="s">
        <v>50</v>
      </c>
      <c r="E33" s="757">
        <v>133</v>
      </c>
      <c r="F33" s="758">
        <v>24</v>
      </c>
      <c r="G33" s="759">
        <v>31</v>
      </c>
      <c r="H33" s="759">
        <v>39</v>
      </c>
      <c r="I33" s="759">
        <v>25</v>
      </c>
      <c r="J33" s="760">
        <v>14</v>
      </c>
      <c r="K33" s="778">
        <v>157</v>
      </c>
    </row>
    <row r="34" spans="1:11" ht="15" customHeight="1" x14ac:dyDescent="0.15">
      <c r="A34" s="75"/>
      <c r="B34" s="762"/>
      <c r="C34" s="779"/>
      <c r="D34" s="764" t="s">
        <v>742</v>
      </c>
      <c r="E34" s="765">
        <v>38</v>
      </c>
      <c r="F34" s="766">
        <v>10</v>
      </c>
      <c r="G34" s="767">
        <v>10</v>
      </c>
      <c r="H34" s="767">
        <v>7</v>
      </c>
      <c r="I34" s="767">
        <v>7</v>
      </c>
      <c r="J34" s="768">
        <v>4</v>
      </c>
      <c r="K34" s="780">
        <v>48</v>
      </c>
    </row>
    <row r="35" spans="1:11" ht="15" customHeight="1" x14ac:dyDescent="0.15">
      <c r="A35" s="75"/>
      <c r="B35" s="793"/>
      <c r="C35" s="781"/>
      <c r="D35" s="771" t="s">
        <v>743</v>
      </c>
      <c r="E35" s="772">
        <v>95</v>
      </c>
      <c r="F35" s="773">
        <v>14</v>
      </c>
      <c r="G35" s="774">
        <v>21</v>
      </c>
      <c r="H35" s="774">
        <v>32</v>
      </c>
      <c r="I35" s="774">
        <v>18</v>
      </c>
      <c r="J35" s="775">
        <v>10</v>
      </c>
      <c r="K35" s="782">
        <v>109</v>
      </c>
    </row>
    <row r="36" spans="1:11" ht="18" customHeight="1" x14ac:dyDescent="0.15">
      <c r="A36" s="75"/>
      <c r="B36" s="945" t="s">
        <v>134</v>
      </c>
      <c r="C36" s="946"/>
      <c r="D36" s="756" t="s">
        <v>50</v>
      </c>
      <c r="E36" s="757">
        <f t="shared" ref="E36:E41" si="2">SUM(F36:J36)</f>
        <v>1736</v>
      </c>
      <c r="F36" s="758">
        <v>339</v>
      </c>
      <c r="G36" s="759">
        <v>382</v>
      </c>
      <c r="H36" s="759">
        <v>417</v>
      </c>
      <c r="I36" s="759">
        <v>352</v>
      </c>
      <c r="J36" s="760">
        <v>246</v>
      </c>
      <c r="K36" s="761">
        <v>2191</v>
      </c>
    </row>
    <row r="37" spans="1:11" ht="18" customHeight="1" x14ac:dyDescent="0.15">
      <c r="A37" s="75"/>
      <c r="B37" s="762"/>
      <c r="C37" s="763"/>
      <c r="D37" s="764" t="s">
        <v>742</v>
      </c>
      <c r="E37" s="765">
        <f t="shared" si="2"/>
        <v>434</v>
      </c>
      <c r="F37" s="766">
        <v>108</v>
      </c>
      <c r="G37" s="767">
        <v>119</v>
      </c>
      <c r="H37" s="767">
        <v>97</v>
      </c>
      <c r="I37" s="767">
        <v>68</v>
      </c>
      <c r="J37" s="768">
        <v>42</v>
      </c>
      <c r="K37" s="769">
        <v>687</v>
      </c>
    </row>
    <row r="38" spans="1:11" ht="18" customHeight="1" x14ac:dyDescent="0.15">
      <c r="A38" s="75"/>
      <c r="B38" s="793"/>
      <c r="C38" s="770"/>
      <c r="D38" s="771" t="s">
        <v>743</v>
      </c>
      <c r="E38" s="772">
        <f t="shared" si="2"/>
        <v>1302</v>
      </c>
      <c r="F38" s="773">
        <v>231</v>
      </c>
      <c r="G38" s="774">
        <v>263</v>
      </c>
      <c r="H38" s="774">
        <v>320</v>
      </c>
      <c r="I38" s="774">
        <v>284</v>
      </c>
      <c r="J38" s="775">
        <v>204</v>
      </c>
      <c r="K38" s="776">
        <v>1504</v>
      </c>
    </row>
    <row r="39" spans="1:11" ht="18" customHeight="1" x14ac:dyDescent="0.15">
      <c r="A39" s="75"/>
      <c r="B39" s="945" t="s">
        <v>139</v>
      </c>
      <c r="C39" s="946"/>
      <c r="D39" s="756" t="s">
        <v>50</v>
      </c>
      <c r="E39" s="757">
        <f t="shared" si="2"/>
        <v>2260</v>
      </c>
      <c r="F39" s="758">
        <v>556</v>
      </c>
      <c r="G39" s="759">
        <v>472</v>
      </c>
      <c r="H39" s="759">
        <v>442</v>
      </c>
      <c r="I39" s="759">
        <v>431</v>
      </c>
      <c r="J39" s="760">
        <v>359</v>
      </c>
      <c r="K39" s="761">
        <v>2701</v>
      </c>
    </row>
    <row r="40" spans="1:11" ht="18" customHeight="1" x14ac:dyDescent="0.15">
      <c r="A40" s="75"/>
      <c r="B40" s="762"/>
      <c r="C40" s="763"/>
      <c r="D40" s="764" t="s">
        <v>742</v>
      </c>
      <c r="E40" s="765">
        <f t="shared" si="2"/>
        <v>692</v>
      </c>
      <c r="F40" s="766">
        <v>267</v>
      </c>
      <c r="G40" s="767">
        <v>149</v>
      </c>
      <c r="H40" s="767">
        <v>111</v>
      </c>
      <c r="I40" s="767">
        <v>91</v>
      </c>
      <c r="J40" s="768">
        <v>74</v>
      </c>
      <c r="K40" s="769">
        <v>971</v>
      </c>
    </row>
    <row r="41" spans="1:11" ht="18" customHeight="1" x14ac:dyDescent="0.15">
      <c r="A41" s="75"/>
      <c r="B41" s="793"/>
      <c r="C41" s="770"/>
      <c r="D41" s="771" t="s">
        <v>743</v>
      </c>
      <c r="E41" s="772">
        <f t="shared" si="2"/>
        <v>1568</v>
      </c>
      <c r="F41" s="773">
        <v>289</v>
      </c>
      <c r="G41" s="774">
        <v>323</v>
      </c>
      <c r="H41" s="774">
        <v>331</v>
      </c>
      <c r="I41" s="774">
        <v>340</v>
      </c>
      <c r="J41" s="775">
        <v>285</v>
      </c>
      <c r="K41" s="776">
        <v>1730</v>
      </c>
    </row>
    <row r="42" spans="1:11" ht="18" customHeight="1" x14ac:dyDescent="0.15">
      <c r="A42" s="75"/>
      <c r="B42" s="945" t="s">
        <v>839</v>
      </c>
      <c r="C42" s="946"/>
      <c r="D42" s="756" t="s">
        <v>50</v>
      </c>
      <c r="E42" s="757">
        <f>SUM(F42:J42)</f>
        <v>2716</v>
      </c>
      <c r="F42" s="758">
        <v>528</v>
      </c>
      <c r="G42" s="759">
        <v>667</v>
      </c>
      <c r="H42" s="759">
        <v>549</v>
      </c>
      <c r="I42" s="759">
        <v>495</v>
      </c>
      <c r="J42" s="760">
        <v>477</v>
      </c>
      <c r="K42" s="761">
        <v>3152</v>
      </c>
    </row>
    <row r="43" spans="1:11" ht="18" customHeight="1" x14ac:dyDescent="0.15">
      <c r="A43" s="75"/>
      <c r="B43" s="762"/>
      <c r="C43" s="763"/>
      <c r="D43" s="764" t="s">
        <v>742</v>
      </c>
      <c r="E43" s="765">
        <f t="shared" ref="E43:E44" si="3">SUM(F43:J43)</f>
        <v>935</v>
      </c>
      <c r="F43" s="766">
        <v>301</v>
      </c>
      <c r="G43" s="767">
        <v>279</v>
      </c>
      <c r="H43" s="767">
        <v>145</v>
      </c>
      <c r="I43" s="767">
        <v>111</v>
      </c>
      <c r="J43" s="768">
        <v>99</v>
      </c>
      <c r="K43" s="769">
        <v>1194</v>
      </c>
    </row>
    <row r="44" spans="1:11" ht="18" customHeight="1" x14ac:dyDescent="0.15">
      <c r="A44" s="75"/>
      <c r="B44" s="793"/>
      <c r="C44" s="770"/>
      <c r="D44" s="771" t="s">
        <v>743</v>
      </c>
      <c r="E44" s="772">
        <f t="shared" si="3"/>
        <v>1781</v>
      </c>
      <c r="F44" s="773">
        <v>227</v>
      </c>
      <c r="G44" s="774">
        <v>388</v>
      </c>
      <c r="H44" s="774">
        <v>404</v>
      </c>
      <c r="I44" s="774">
        <v>384</v>
      </c>
      <c r="J44" s="775">
        <v>378</v>
      </c>
      <c r="K44" s="776">
        <v>1958</v>
      </c>
    </row>
    <row r="45" spans="1:11" ht="18" customHeight="1" x14ac:dyDescent="0.15">
      <c r="B45" s="88" t="s">
        <v>90</v>
      </c>
      <c r="K45" s="172"/>
    </row>
    <row r="46" spans="1:11" x14ac:dyDescent="0.15">
      <c r="K46" s="172"/>
    </row>
  </sheetData>
  <mergeCells count="8">
    <mergeCell ref="B39:C39"/>
    <mergeCell ref="B42:C42"/>
    <mergeCell ref="B4:D5"/>
    <mergeCell ref="E4:J4"/>
    <mergeCell ref="K4:K5"/>
    <mergeCell ref="B6:C6"/>
    <mergeCell ref="B21:C21"/>
    <mergeCell ref="B36:C36"/>
  </mergeCells>
  <phoneticPr fontId="3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 2.人      口</oddHeader>
    <oddFooter>&amp;C&amp;"ＭＳ Ｐゴシック,標準"-25-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FF6BB-13CD-4B77-8965-6E94FF56CC77}">
  <sheetPr codeName="Sheet18"/>
  <dimension ref="A1:Q41"/>
  <sheetViews>
    <sheetView showGridLines="0" zoomScaleNormal="100" zoomScaleSheetLayoutView="100" workbookViewId="0"/>
  </sheetViews>
  <sheetFormatPr defaultColWidth="6.625" defaultRowHeight="20.25" customHeight="1" x14ac:dyDescent="0.15"/>
  <cols>
    <col min="1" max="1" width="1.5" style="826" customWidth="1"/>
    <col min="2" max="2" width="9.5" style="826" customWidth="1"/>
    <col min="3" max="14" width="6.625" style="826" customWidth="1"/>
    <col min="15" max="17" width="3.5" style="826" customWidth="1"/>
    <col min="18" max="18" width="8.5" style="826" bestFit="1" customWidth="1"/>
    <col min="19" max="16384" width="6.625" style="826"/>
  </cols>
  <sheetData>
    <row r="1" spans="1:17" s="800" customFormat="1" ht="30" customHeight="1" x14ac:dyDescent="0.25">
      <c r="A1" s="798" t="s">
        <v>876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</row>
    <row r="2" spans="1:17" s="800" customFormat="1" ht="7.5" customHeight="1" x14ac:dyDescent="0.25">
      <c r="A2" s="798"/>
      <c r="B2" s="799"/>
      <c r="C2" s="799"/>
      <c r="D2" s="799"/>
      <c r="E2" s="799"/>
      <c r="F2" s="799"/>
      <c r="G2" s="799"/>
      <c r="H2" s="799"/>
      <c r="I2" s="799"/>
      <c r="J2" s="799"/>
      <c r="K2" s="799"/>
      <c r="L2" s="799"/>
      <c r="M2" s="799"/>
      <c r="N2" s="799"/>
      <c r="O2" s="799"/>
      <c r="P2" s="799"/>
      <c r="Q2" s="799"/>
    </row>
    <row r="3" spans="1:17" s="801" customFormat="1" ht="22.5" customHeight="1" x14ac:dyDescent="0.15">
      <c r="B3" s="801" t="s">
        <v>877</v>
      </c>
      <c r="Q3" s="802" t="s">
        <v>784</v>
      </c>
    </row>
    <row r="4" spans="1:17" s="803" customFormat="1" ht="22.5" customHeight="1" x14ac:dyDescent="0.15">
      <c r="B4" s="962" t="s">
        <v>878</v>
      </c>
      <c r="C4" s="959" t="s">
        <v>879</v>
      </c>
      <c r="D4" s="960"/>
      <c r="E4" s="961"/>
      <c r="F4" s="959" t="s">
        <v>880</v>
      </c>
      <c r="G4" s="960"/>
      <c r="H4" s="961"/>
      <c r="I4" s="959" t="s">
        <v>881</v>
      </c>
      <c r="J4" s="960"/>
      <c r="K4" s="961"/>
      <c r="L4" s="959" t="s">
        <v>882</v>
      </c>
      <c r="M4" s="960"/>
      <c r="N4" s="960"/>
      <c r="O4" s="959" t="s">
        <v>883</v>
      </c>
      <c r="P4" s="960"/>
      <c r="Q4" s="961"/>
    </row>
    <row r="5" spans="1:17" s="803" customFormat="1" ht="22.5" customHeight="1" x14ac:dyDescent="0.15">
      <c r="B5" s="963"/>
      <c r="C5" s="804" t="s">
        <v>884</v>
      </c>
      <c r="D5" s="805" t="s">
        <v>874</v>
      </c>
      <c r="E5" s="806" t="s">
        <v>875</v>
      </c>
      <c r="F5" s="804" t="s">
        <v>884</v>
      </c>
      <c r="G5" s="805" t="s">
        <v>874</v>
      </c>
      <c r="H5" s="806" t="s">
        <v>875</v>
      </c>
      <c r="I5" s="807" t="s">
        <v>884</v>
      </c>
      <c r="J5" s="805" t="s">
        <v>874</v>
      </c>
      <c r="K5" s="805" t="s">
        <v>875</v>
      </c>
      <c r="L5" s="807" t="s">
        <v>884</v>
      </c>
      <c r="M5" s="805" t="s">
        <v>874</v>
      </c>
      <c r="N5" s="806" t="s">
        <v>875</v>
      </c>
      <c r="O5" s="807" t="s">
        <v>884</v>
      </c>
      <c r="P5" s="805" t="s">
        <v>874</v>
      </c>
      <c r="Q5" s="806" t="s">
        <v>875</v>
      </c>
    </row>
    <row r="6" spans="1:17" s="803" customFormat="1" ht="21" customHeight="1" x14ac:dyDescent="0.15">
      <c r="B6" s="808" t="s">
        <v>885</v>
      </c>
      <c r="C6" s="809">
        <f>SUM(C7:C10)</f>
        <v>46135</v>
      </c>
      <c r="D6" s="810">
        <f>SUM(D7:D10)</f>
        <v>25351</v>
      </c>
      <c r="E6" s="811">
        <f t="shared" ref="E6:Q6" si="0">SUM(E7:E10)</f>
        <v>20784</v>
      </c>
      <c r="F6" s="809">
        <f t="shared" si="0"/>
        <v>4804</v>
      </c>
      <c r="G6" s="810">
        <f t="shared" si="0"/>
        <v>2355</v>
      </c>
      <c r="H6" s="811">
        <f t="shared" si="0"/>
        <v>2449</v>
      </c>
      <c r="I6" s="809">
        <f t="shared" si="0"/>
        <v>18382</v>
      </c>
      <c r="J6" s="810">
        <f t="shared" si="0"/>
        <v>10858</v>
      </c>
      <c r="K6" s="812">
        <f t="shared" si="0"/>
        <v>7524</v>
      </c>
      <c r="L6" s="809">
        <f t="shared" si="0"/>
        <v>22903</v>
      </c>
      <c r="M6" s="810">
        <f t="shared" si="0"/>
        <v>12125</v>
      </c>
      <c r="N6" s="811">
        <f t="shared" si="0"/>
        <v>10778</v>
      </c>
      <c r="O6" s="809">
        <f t="shared" si="0"/>
        <v>46</v>
      </c>
      <c r="P6" s="810">
        <f t="shared" si="0"/>
        <v>13</v>
      </c>
      <c r="Q6" s="811">
        <f t="shared" si="0"/>
        <v>33</v>
      </c>
    </row>
    <row r="7" spans="1:17" s="803" customFormat="1" ht="21" customHeight="1" x14ac:dyDescent="0.15">
      <c r="B7" s="813" t="s">
        <v>886</v>
      </c>
      <c r="C7" s="814">
        <f>SUM(D7:E7)</f>
        <v>12514</v>
      </c>
      <c r="D7" s="815">
        <f t="shared" ref="D7:E10" si="1">+G7+J7+M7+P7</f>
        <v>6997</v>
      </c>
      <c r="E7" s="815">
        <f>+H7+K7+N7+Q7</f>
        <v>5517</v>
      </c>
      <c r="F7" s="814">
        <f>SUM(G7:H7)</f>
        <v>1378</v>
      </c>
      <c r="G7" s="815">
        <v>737</v>
      </c>
      <c r="H7" s="816">
        <v>641</v>
      </c>
      <c r="I7" s="814">
        <f>SUM(J7:K7)</f>
        <v>3794</v>
      </c>
      <c r="J7" s="815">
        <v>2543</v>
      </c>
      <c r="K7" s="817">
        <v>1251</v>
      </c>
      <c r="L7" s="814">
        <f>SUM(M7:N7)</f>
        <v>7332</v>
      </c>
      <c r="M7" s="815">
        <v>3713</v>
      </c>
      <c r="N7" s="816">
        <v>3619</v>
      </c>
      <c r="O7" s="814">
        <f>SUM(P7:Q7)</f>
        <v>10</v>
      </c>
      <c r="P7" s="815">
        <v>4</v>
      </c>
      <c r="Q7" s="816">
        <v>6</v>
      </c>
    </row>
    <row r="8" spans="1:17" s="803" customFormat="1" ht="21" customHeight="1" x14ac:dyDescent="0.15">
      <c r="B8" s="813" t="s">
        <v>887</v>
      </c>
      <c r="C8" s="814">
        <f>SUM(D8:E8)</f>
        <v>15814</v>
      </c>
      <c r="D8" s="815">
        <f t="shared" si="1"/>
        <v>8727</v>
      </c>
      <c r="E8" s="815">
        <f t="shared" si="1"/>
        <v>7087</v>
      </c>
      <c r="F8" s="814">
        <f>SUM(G8:H8)</f>
        <v>1287</v>
      </c>
      <c r="G8" s="815">
        <v>631</v>
      </c>
      <c r="H8" s="816">
        <v>656</v>
      </c>
      <c r="I8" s="814">
        <f>SUM(J8:K8)</f>
        <v>6947</v>
      </c>
      <c r="J8" s="815">
        <v>3999</v>
      </c>
      <c r="K8" s="817">
        <v>2948</v>
      </c>
      <c r="L8" s="814">
        <f>SUM(M8:N8)</f>
        <v>7572</v>
      </c>
      <c r="M8" s="815">
        <v>4096</v>
      </c>
      <c r="N8" s="816">
        <v>3476</v>
      </c>
      <c r="O8" s="814">
        <f>SUM(P8:Q8)</f>
        <v>8</v>
      </c>
      <c r="P8" s="815">
        <v>1</v>
      </c>
      <c r="Q8" s="816">
        <v>7</v>
      </c>
    </row>
    <row r="9" spans="1:17" s="803" customFormat="1" ht="21" customHeight="1" x14ac:dyDescent="0.15">
      <c r="B9" s="813" t="s">
        <v>888</v>
      </c>
      <c r="C9" s="814">
        <f>SUM(D9:E9)</f>
        <v>11116</v>
      </c>
      <c r="D9" s="815">
        <f t="shared" si="1"/>
        <v>6090</v>
      </c>
      <c r="E9" s="815">
        <f t="shared" si="1"/>
        <v>5026</v>
      </c>
      <c r="F9" s="814">
        <f>SUM(G9:H9)</f>
        <v>680</v>
      </c>
      <c r="G9" s="815">
        <v>339</v>
      </c>
      <c r="H9" s="816">
        <v>341</v>
      </c>
      <c r="I9" s="814">
        <f>SUM(J9:K9)</f>
        <v>5341</v>
      </c>
      <c r="J9" s="815">
        <v>3034</v>
      </c>
      <c r="K9" s="817">
        <v>2307</v>
      </c>
      <c r="L9" s="814">
        <f>SUM(M9:N9)</f>
        <v>5074</v>
      </c>
      <c r="M9" s="815">
        <v>2711</v>
      </c>
      <c r="N9" s="816">
        <v>2363</v>
      </c>
      <c r="O9" s="814">
        <f>SUM(P9:Q9)</f>
        <v>21</v>
      </c>
      <c r="P9" s="815">
        <v>6</v>
      </c>
      <c r="Q9" s="816">
        <v>15</v>
      </c>
    </row>
    <row r="10" spans="1:17" s="803" customFormat="1" ht="21" customHeight="1" x14ac:dyDescent="0.15">
      <c r="B10" s="818" t="s">
        <v>889</v>
      </c>
      <c r="C10" s="819">
        <f>SUM(D10:E10)</f>
        <v>6691</v>
      </c>
      <c r="D10" s="815">
        <f t="shared" si="1"/>
        <v>3537</v>
      </c>
      <c r="E10" s="815">
        <f t="shared" si="1"/>
        <v>3154</v>
      </c>
      <c r="F10" s="814">
        <f>SUM(G10:H10)</f>
        <v>1459</v>
      </c>
      <c r="G10" s="820">
        <v>648</v>
      </c>
      <c r="H10" s="821">
        <v>811</v>
      </c>
      <c r="I10" s="814">
        <f>SUM(J10:K10)</f>
        <v>2300</v>
      </c>
      <c r="J10" s="820">
        <v>1282</v>
      </c>
      <c r="K10" s="822">
        <v>1018</v>
      </c>
      <c r="L10" s="814">
        <f>SUM(M10:N10)</f>
        <v>2925</v>
      </c>
      <c r="M10" s="820">
        <v>1605</v>
      </c>
      <c r="N10" s="821">
        <v>1320</v>
      </c>
      <c r="O10" s="819">
        <f>SUM(P10:Q10)</f>
        <v>7</v>
      </c>
      <c r="P10" s="820">
        <v>2</v>
      </c>
      <c r="Q10" s="821">
        <v>5</v>
      </c>
    </row>
    <row r="11" spans="1:17" s="823" customFormat="1" ht="21" customHeight="1" x14ac:dyDescent="0.15">
      <c r="B11" s="808" t="s">
        <v>890</v>
      </c>
      <c r="C11" s="809">
        <f>SUM(C12:C15)</f>
        <v>48705</v>
      </c>
      <c r="D11" s="810">
        <f>SUM(D12:D15)</f>
        <v>27047</v>
      </c>
      <c r="E11" s="811">
        <f t="shared" ref="E11:Q11" si="2">SUM(E12:E15)</f>
        <v>21658</v>
      </c>
      <c r="F11" s="809">
        <f t="shared" si="2"/>
        <v>4123</v>
      </c>
      <c r="G11" s="810">
        <f t="shared" si="2"/>
        <v>2136</v>
      </c>
      <c r="H11" s="811">
        <f t="shared" si="2"/>
        <v>1987</v>
      </c>
      <c r="I11" s="809">
        <f t="shared" si="2"/>
        <v>18895</v>
      </c>
      <c r="J11" s="810">
        <f t="shared" si="2"/>
        <v>11612</v>
      </c>
      <c r="K11" s="812">
        <f t="shared" si="2"/>
        <v>7283</v>
      </c>
      <c r="L11" s="809">
        <f t="shared" si="2"/>
        <v>25678</v>
      </c>
      <c r="M11" s="810">
        <f t="shared" si="2"/>
        <v>13294</v>
      </c>
      <c r="N11" s="811">
        <f t="shared" si="2"/>
        <v>12384</v>
      </c>
      <c r="O11" s="809">
        <f t="shared" si="2"/>
        <v>9</v>
      </c>
      <c r="P11" s="810">
        <f t="shared" si="2"/>
        <v>5</v>
      </c>
      <c r="Q11" s="811">
        <f t="shared" si="2"/>
        <v>4</v>
      </c>
    </row>
    <row r="12" spans="1:17" s="803" customFormat="1" ht="21" customHeight="1" x14ac:dyDescent="0.15">
      <c r="B12" s="813" t="s">
        <v>886</v>
      </c>
      <c r="C12" s="814">
        <f>SUM(D12:E12)</f>
        <v>13012</v>
      </c>
      <c r="D12" s="815">
        <f t="shared" ref="D12:E15" si="3">+G12+J12+M12+P12</f>
        <v>7287</v>
      </c>
      <c r="E12" s="815">
        <f t="shared" si="3"/>
        <v>5725</v>
      </c>
      <c r="F12" s="814">
        <f>SUM(G12:H12)</f>
        <v>1206</v>
      </c>
      <c r="G12" s="815">
        <v>656</v>
      </c>
      <c r="H12" s="816">
        <v>550</v>
      </c>
      <c r="I12" s="814">
        <f>SUM(J12:K12)</f>
        <v>3944</v>
      </c>
      <c r="J12" s="815">
        <v>2695</v>
      </c>
      <c r="K12" s="817">
        <v>1249</v>
      </c>
      <c r="L12" s="814">
        <f>SUM(M12:N12)</f>
        <v>7862</v>
      </c>
      <c r="M12" s="815">
        <v>3936</v>
      </c>
      <c r="N12" s="816">
        <v>3926</v>
      </c>
      <c r="O12" s="814">
        <f>SUM(P12:Q12)</f>
        <v>0</v>
      </c>
      <c r="P12" s="815">
        <v>0</v>
      </c>
      <c r="Q12" s="816">
        <v>0</v>
      </c>
    </row>
    <row r="13" spans="1:17" s="803" customFormat="1" ht="21" customHeight="1" x14ac:dyDescent="0.15">
      <c r="B13" s="813" t="s">
        <v>887</v>
      </c>
      <c r="C13" s="814">
        <f>SUM(D13:E13)</f>
        <v>16549</v>
      </c>
      <c r="D13" s="815">
        <f t="shared" si="3"/>
        <v>9143</v>
      </c>
      <c r="E13" s="815">
        <f t="shared" si="3"/>
        <v>7406</v>
      </c>
      <c r="F13" s="814">
        <f>SUM(G13:H13)</f>
        <v>1063</v>
      </c>
      <c r="G13" s="815">
        <v>555</v>
      </c>
      <c r="H13" s="816">
        <v>508</v>
      </c>
      <c r="I13" s="814">
        <f>SUM(J13:K13)</f>
        <v>7031</v>
      </c>
      <c r="J13" s="815">
        <v>4153</v>
      </c>
      <c r="K13" s="817">
        <v>2878</v>
      </c>
      <c r="L13" s="814">
        <f>SUM(M13:N13)</f>
        <v>8453</v>
      </c>
      <c r="M13" s="815">
        <v>4434</v>
      </c>
      <c r="N13" s="816">
        <v>4019</v>
      </c>
      <c r="O13" s="814">
        <f>SUM(P13:Q13)</f>
        <v>2</v>
      </c>
      <c r="P13" s="815">
        <v>1</v>
      </c>
      <c r="Q13" s="816">
        <v>1</v>
      </c>
    </row>
    <row r="14" spans="1:17" s="803" customFormat="1" ht="21" customHeight="1" x14ac:dyDescent="0.15">
      <c r="B14" s="813" t="s">
        <v>888</v>
      </c>
      <c r="C14" s="814">
        <f>SUM(D14:E14)</f>
        <v>12187</v>
      </c>
      <c r="D14" s="815">
        <f t="shared" si="3"/>
        <v>6877</v>
      </c>
      <c r="E14" s="815">
        <f t="shared" si="3"/>
        <v>5310</v>
      </c>
      <c r="F14" s="814">
        <f>SUM(G14:H14)</f>
        <v>619</v>
      </c>
      <c r="G14" s="815">
        <v>343</v>
      </c>
      <c r="H14" s="816">
        <v>276</v>
      </c>
      <c r="I14" s="814">
        <f>SUM(J14:K14)</f>
        <v>5416</v>
      </c>
      <c r="J14" s="815">
        <v>3315</v>
      </c>
      <c r="K14" s="817">
        <v>2101</v>
      </c>
      <c r="L14" s="814">
        <f>SUM(M14:N14)</f>
        <v>6146</v>
      </c>
      <c r="M14" s="815">
        <v>3216</v>
      </c>
      <c r="N14" s="816">
        <v>2930</v>
      </c>
      <c r="O14" s="814">
        <f>SUM(P14:Q14)</f>
        <v>6</v>
      </c>
      <c r="P14" s="815">
        <v>3</v>
      </c>
      <c r="Q14" s="816">
        <v>3</v>
      </c>
    </row>
    <row r="15" spans="1:17" s="803" customFormat="1" ht="21" customHeight="1" x14ac:dyDescent="0.15">
      <c r="B15" s="818" t="s">
        <v>889</v>
      </c>
      <c r="C15" s="819">
        <f>SUM(D15:E15)</f>
        <v>6957</v>
      </c>
      <c r="D15" s="815">
        <f t="shared" si="3"/>
        <v>3740</v>
      </c>
      <c r="E15" s="815">
        <f t="shared" si="3"/>
        <v>3217</v>
      </c>
      <c r="F15" s="814">
        <f>SUM(G15:H15)</f>
        <v>1235</v>
      </c>
      <c r="G15" s="820">
        <v>582</v>
      </c>
      <c r="H15" s="821">
        <v>653</v>
      </c>
      <c r="I15" s="814">
        <f>SUM(J15:K15)</f>
        <v>2504</v>
      </c>
      <c r="J15" s="820">
        <v>1449</v>
      </c>
      <c r="K15" s="822">
        <v>1055</v>
      </c>
      <c r="L15" s="814">
        <f>SUM(M15:N15)</f>
        <v>3217</v>
      </c>
      <c r="M15" s="820">
        <v>1708</v>
      </c>
      <c r="N15" s="821">
        <v>1509</v>
      </c>
      <c r="O15" s="819">
        <f>SUM(P15:Q15)</f>
        <v>1</v>
      </c>
      <c r="P15" s="820">
        <v>1</v>
      </c>
      <c r="Q15" s="821">
        <v>0</v>
      </c>
    </row>
    <row r="16" spans="1:17" s="823" customFormat="1" ht="21" customHeight="1" x14ac:dyDescent="0.15">
      <c r="B16" s="808" t="s">
        <v>28</v>
      </c>
      <c r="C16" s="809">
        <f>SUM(C17:C20)</f>
        <v>49502</v>
      </c>
      <c r="D16" s="810">
        <f>SUM(D17:D20)</f>
        <v>27487</v>
      </c>
      <c r="E16" s="811">
        <f t="shared" ref="E16:Q16" si="4">SUM(E17:E20)</f>
        <v>22015</v>
      </c>
      <c r="F16" s="809">
        <f t="shared" si="4"/>
        <v>2865</v>
      </c>
      <c r="G16" s="810">
        <f t="shared" si="4"/>
        <v>1616</v>
      </c>
      <c r="H16" s="811">
        <f t="shared" si="4"/>
        <v>1249</v>
      </c>
      <c r="I16" s="809">
        <f t="shared" si="4"/>
        <v>18857</v>
      </c>
      <c r="J16" s="810">
        <f t="shared" si="4"/>
        <v>12036</v>
      </c>
      <c r="K16" s="812">
        <f t="shared" si="4"/>
        <v>6821</v>
      </c>
      <c r="L16" s="809">
        <f t="shared" si="4"/>
        <v>27718</v>
      </c>
      <c r="M16" s="810">
        <f t="shared" si="4"/>
        <v>13798</v>
      </c>
      <c r="N16" s="811">
        <f t="shared" si="4"/>
        <v>13920</v>
      </c>
      <c r="O16" s="809">
        <f t="shared" si="4"/>
        <v>62</v>
      </c>
      <c r="P16" s="810">
        <f t="shared" si="4"/>
        <v>37</v>
      </c>
      <c r="Q16" s="811">
        <f t="shared" si="4"/>
        <v>25</v>
      </c>
    </row>
    <row r="17" spans="2:17" s="803" customFormat="1" ht="21" customHeight="1" x14ac:dyDescent="0.15">
      <c r="B17" s="813" t="s">
        <v>886</v>
      </c>
      <c r="C17" s="814">
        <v>12711</v>
      </c>
      <c r="D17" s="815">
        <v>7088</v>
      </c>
      <c r="E17" s="816">
        <v>5623</v>
      </c>
      <c r="F17" s="814">
        <v>997</v>
      </c>
      <c r="G17" s="815">
        <v>546</v>
      </c>
      <c r="H17" s="816">
        <v>451</v>
      </c>
      <c r="I17" s="814">
        <v>3966</v>
      </c>
      <c r="J17" s="815">
        <v>2804</v>
      </c>
      <c r="K17" s="817">
        <v>1162</v>
      </c>
      <c r="L17" s="814">
        <v>7745</v>
      </c>
      <c r="M17" s="815">
        <v>3737</v>
      </c>
      <c r="N17" s="816">
        <v>4008</v>
      </c>
      <c r="O17" s="814">
        <v>3</v>
      </c>
      <c r="P17" s="815">
        <v>1</v>
      </c>
      <c r="Q17" s="816">
        <v>2</v>
      </c>
    </row>
    <row r="18" spans="2:17" s="803" customFormat="1" ht="21" customHeight="1" x14ac:dyDescent="0.15">
      <c r="B18" s="813" t="s">
        <v>887</v>
      </c>
      <c r="C18" s="814">
        <v>17153</v>
      </c>
      <c r="D18" s="815">
        <v>9492</v>
      </c>
      <c r="E18" s="816">
        <v>7661</v>
      </c>
      <c r="F18" s="814">
        <v>710</v>
      </c>
      <c r="G18" s="815">
        <v>422</v>
      </c>
      <c r="H18" s="816">
        <v>288</v>
      </c>
      <c r="I18" s="814">
        <v>6956</v>
      </c>
      <c r="J18" s="815">
        <v>4262</v>
      </c>
      <c r="K18" s="817">
        <v>2694</v>
      </c>
      <c r="L18" s="814">
        <v>9454</v>
      </c>
      <c r="M18" s="815">
        <v>4786</v>
      </c>
      <c r="N18" s="816">
        <v>4668</v>
      </c>
      <c r="O18" s="814">
        <v>33</v>
      </c>
      <c r="P18" s="815">
        <v>22</v>
      </c>
      <c r="Q18" s="816">
        <v>11</v>
      </c>
    </row>
    <row r="19" spans="2:17" s="803" customFormat="1" ht="21" customHeight="1" x14ac:dyDescent="0.15">
      <c r="B19" s="813" t="s">
        <v>888</v>
      </c>
      <c r="C19" s="814">
        <v>12581</v>
      </c>
      <c r="D19" s="815">
        <v>7090</v>
      </c>
      <c r="E19" s="816">
        <v>5491</v>
      </c>
      <c r="F19" s="814">
        <v>393</v>
      </c>
      <c r="G19" s="815">
        <v>251</v>
      </c>
      <c r="H19" s="816">
        <v>142</v>
      </c>
      <c r="I19" s="814">
        <v>5301</v>
      </c>
      <c r="J19" s="815">
        <v>3394</v>
      </c>
      <c r="K19" s="817">
        <v>1907</v>
      </c>
      <c r="L19" s="814">
        <v>6876</v>
      </c>
      <c r="M19" s="815">
        <v>3439</v>
      </c>
      <c r="N19" s="816">
        <v>3437</v>
      </c>
      <c r="O19" s="814">
        <v>11</v>
      </c>
      <c r="P19" s="815">
        <v>6</v>
      </c>
      <c r="Q19" s="816">
        <v>5</v>
      </c>
    </row>
    <row r="20" spans="2:17" s="803" customFormat="1" ht="21" customHeight="1" x14ac:dyDescent="0.15">
      <c r="B20" s="818" t="s">
        <v>889</v>
      </c>
      <c r="C20" s="819">
        <v>7057</v>
      </c>
      <c r="D20" s="820">
        <v>3817</v>
      </c>
      <c r="E20" s="821">
        <v>3240</v>
      </c>
      <c r="F20" s="819">
        <v>765</v>
      </c>
      <c r="G20" s="820">
        <v>397</v>
      </c>
      <c r="H20" s="821">
        <v>368</v>
      </c>
      <c r="I20" s="819">
        <v>2634</v>
      </c>
      <c r="J20" s="820">
        <v>1576</v>
      </c>
      <c r="K20" s="822">
        <v>1058</v>
      </c>
      <c r="L20" s="819">
        <v>3643</v>
      </c>
      <c r="M20" s="820">
        <v>1836</v>
      </c>
      <c r="N20" s="821">
        <v>1807</v>
      </c>
      <c r="O20" s="819">
        <v>15</v>
      </c>
      <c r="P20" s="820">
        <v>8</v>
      </c>
      <c r="Q20" s="821">
        <v>7</v>
      </c>
    </row>
    <row r="21" spans="2:17" s="823" customFormat="1" ht="21" customHeight="1" x14ac:dyDescent="0.15">
      <c r="B21" s="824" t="s">
        <v>29</v>
      </c>
      <c r="C21" s="809">
        <f>SUM(C22:C25)</f>
        <v>49748</v>
      </c>
      <c r="D21" s="810">
        <f>SUM(D22:D25)</f>
        <v>27271</v>
      </c>
      <c r="E21" s="811">
        <f t="shared" ref="E21:Q21" si="5">SUM(E22:E25)</f>
        <v>22477</v>
      </c>
      <c r="F21" s="809">
        <f t="shared" si="5"/>
        <v>2901</v>
      </c>
      <c r="G21" s="810">
        <f t="shared" si="5"/>
        <v>1745</v>
      </c>
      <c r="H21" s="811">
        <f t="shared" si="5"/>
        <v>1156</v>
      </c>
      <c r="I21" s="809">
        <f t="shared" si="5"/>
        <v>17810</v>
      </c>
      <c r="J21" s="810">
        <f t="shared" si="5"/>
        <v>11448</v>
      </c>
      <c r="K21" s="812">
        <f t="shared" si="5"/>
        <v>6362</v>
      </c>
      <c r="L21" s="809">
        <f t="shared" si="5"/>
        <v>28891</v>
      </c>
      <c r="M21" s="810">
        <f t="shared" si="5"/>
        <v>13987</v>
      </c>
      <c r="N21" s="811">
        <f t="shared" si="5"/>
        <v>14904</v>
      </c>
      <c r="O21" s="809">
        <f t="shared" si="5"/>
        <v>146</v>
      </c>
      <c r="P21" s="810">
        <f t="shared" si="5"/>
        <v>91</v>
      </c>
      <c r="Q21" s="811">
        <f t="shared" si="5"/>
        <v>55</v>
      </c>
    </row>
    <row r="22" spans="2:17" s="803" customFormat="1" ht="21" customHeight="1" x14ac:dyDescent="0.15">
      <c r="B22" s="813" t="s">
        <v>886</v>
      </c>
      <c r="C22" s="814">
        <v>12286</v>
      </c>
      <c r="D22" s="815">
        <v>6848</v>
      </c>
      <c r="E22" s="816">
        <v>5438</v>
      </c>
      <c r="F22" s="814">
        <v>990</v>
      </c>
      <c r="G22" s="815">
        <v>572</v>
      </c>
      <c r="H22" s="816">
        <v>418</v>
      </c>
      <c r="I22" s="814">
        <v>3765</v>
      </c>
      <c r="J22" s="815">
        <v>2624</v>
      </c>
      <c r="K22" s="817">
        <v>1141</v>
      </c>
      <c r="L22" s="814">
        <v>7512</v>
      </c>
      <c r="M22" s="815">
        <v>3641</v>
      </c>
      <c r="N22" s="816">
        <v>3871</v>
      </c>
      <c r="O22" s="814">
        <v>19</v>
      </c>
      <c r="P22" s="815">
        <v>11</v>
      </c>
      <c r="Q22" s="816">
        <v>8</v>
      </c>
    </row>
    <row r="23" spans="2:17" s="803" customFormat="1" ht="21" customHeight="1" x14ac:dyDescent="0.15">
      <c r="B23" s="813" t="s">
        <v>887</v>
      </c>
      <c r="C23" s="814">
        <v>17414</v>
      </c>
      <c r="D23" s="815">
        <v>9482</v>
      </c>
      <c r="E23" s="816">
        <v>7932</v>
      </c>
      <c r="F23" s="814">
        <v>721</v>
      </c>
      <c r="G23" s="815">
        <v>467</v>
      </c>
      <c r="H23" s="816">
        <v>254</v>
      </c>
      <c r="I23" s="814">
        <v>6335</v>
      </c>
      <c r="J23" s="815">
        <v>3942</v>
      </c>
      <c r="K23" s="817">
        <v>2393</v>
      </c>
      <c r="L23" s="814">
        <v>10284</v>
      </c>
      <c r="M23" s="815">
        <v>5027</v>
      </c>
      <c r="N23" s="816">
        <v>5257</v>
      </c>
      <c r="O23" s="814">
        <v>74</v>
      </c>
      <c r="P23" s="815">
        <v>46</v>
      </c>
      <c r="Q23" s="816">
        <v>28</v>
      </c>
    </row>
    <row r="24" spans="2:17" s="803" customFormat="1" ht="21" customHeight="1" x14ac:dyDescent="0.15">
      <c r="B24" s="813" t="s">
        <v>888</v>
      </c>
      <c r="C24" s="814">
        <v>12928</v>
      </c>
      <c r="D24" s="815">
        <v>7144</v>
      </c>
      <c r="E24" s="816">
        <v>5784</v>
      </c>
      <c r="F24" s="814">
        <v>502</v>
      </c>
      <c r="G24" s="815">
        <v>320</v>
      </c>
      <c r="H24" s="816">
        <v>182</v>
      </c>
      <c r="I24" s="814">
        <v>5211</v>
      </c>
      <c r="J24" s="815">
        <v>3349</v>
      </c>
      <c r="K24" s="817">
        <v>1862</v>
      </c>
      <c r="L24" s="814">
        <v>7172</v>
      </c>
      <c r="M24" s="815">
        <v>3447</v>
      </c>
      <c r="N24" s="816">
        <v>3725</v>
      </c>
      <c r="O24" s="814">
        <v>43</v>
      </c>
      <c r="P24" s="815">
        <v>28</v>
      </c>
      <c r="Q24" s="816">
        <v>15</v>
      </c>
    </row>
    <row r="25" spans="2:17" s="803" customFormat="1" ht="21" customHeight="1" x14ac:dyDescent="0.15">
      <c r="B25" s="818" t="s">
        <v>889</v>
      </c>
      <c r="C25" s="819">
        <v>7120</v>
      </c>
      <c r="D25" s="820">
        <v>3797</v>
      </c>
      <c r="E25" s="821">
        <v>3323</v>
      </c>
      <c r="F25" s="819">
        <v>688</v>
      </c>
      <c r="G25" s="820">
        <v>386</v>
      </c>
      <c r="H25" s="821">
        <v>302</v>
      </c>
      <c r="I25" s="819">
        <v>2499</v>
      </c>
      <c r="J25" s="820">
        <v>1533</v>
      </c>
      <c r="K25" s="822">
        <v>966</v>
      </c>
      <c r="L25" s="819">
        <v>3923</v>
      </c>
      <c r="M25" s="820">
        <v>1872</v>
      </c>
      <c r="N25" s="821">
        <v>2051</v>
      </c>
      <c r="O25" s="819">
        <v>10</v>
      </c>
      <c r="P25" s="820">
        <v>6</v>
      </c>
      <c r="Q25" s="821">
        <v>4</v>
      </c>
    </row>
    <row r="26" spans="2:17" s="823" customFormat="1" ht="21" customHeight="1" x14ac:dyDescent="0.15">
      <c r="B26" s="824" t="s">
        <v>34</v>
      </c>
      <c r="C26" s="809">
        <f>SUM(C27:C30)</f>
        <v>47112</v>
      </c>
      <c r="D26" s="810">
        <f>SUM(D27:D30)</f>
        <v>25542</v>
      </c>
      <c r="E26" s="811">
        <f t="shared" ref="E26:Q26" si="6">SUM(E27:E30)</f>
        <v>21570</v>
      </c>
      <c r="F26" s="809">
        <f t="shared" si="6"/>
        <v>2152</v>
      </c>
      <c r="G26" s="810">
        <f t="shared" si="6"/>
        <v>1359</v>
      </c>
      <c r="H26" s="811">
        <f t="shared" si="6"/>
        <v>793</v>
      </c>
      <c r="I26" s="809">
        <f t="shared" si="6"/>
        <v>15884</v>
      </c>
      <c r="J26" s="810">
        <f t="shared" si="6"/>
        <v>10515</v>
      </c>
      <c r="K26" s="812">
        <f t="shared" si="6"/>
        <v>5369</v>
      </c>
      <c r="L26" s="809">
        <f t="shared" si="6"/>
        <v>28938</v>
      </c>
      <c r="M26" s="810">
        <f t="shared" si="6"/>
        <v>13593</v>
      </c>
      <c r="N26" s="811">
        <f t="shared" si="6"/>
        <v>15345</v>
      </c>
      <c r="O26" s="809">
        <f t="shared" si="6"/>
        <v>138</v>
      </c>
      <c r="P26" s="810">
        <f t="shared" si="6"/>
        <v>75</v>
      </c>
      <c r="Q26" s="811">
        <f t="shared" si="6"/>
        <v>63</v>
      </c>
    </row>
    <row r="27" spans="2:17" s="803" customFormat="1" ht="21" customHeight="1" x14ac:dyDescent="0.15">
      <c r="B27" s="813" t="s">
        <v>886</v>
      </c>
      <c r="C27" s="814">
        <f>SUM(D27:E27)</f>
        <v>11205</v>
      </c>
      <c r="D27" s="815">
        <f t="shared" ref="D27:E30" si="7">G27+J27+M27+P27</f>
        <v>6152</v>
      </c>
      <c r="E27" s="816">
        <f t="shared" si="7"/>
        <v>5053</v>
      </c>
      <c r="F27" s="814">
        <f>SUM(G27:H27)</f>
        <v>768</v>
      </c>
      <c r="G27" s="815">
        <v>450</v>
      </c>
      <c r="H27" s="816">
        <v>318</v>
      </c>
      <c r="I27" s="814">
        <f>SUM(J27:K27)</f>
        <v>3385</v>
      </c>
      <c r="J27" s="815">
        <v>2355</v>
      </c>
      <c r="K27" s="817">
        <v>1030</v>
      </c>
      <c r="L27" s="814">
        <f>SUM(M27:N27)</f>
        <v>7012</v>
      </c>
      <c r="M27" s="815">
        <v>3324</v>
      </c>
      <c r="N27" s="816">
        <v>3688</v>
      </c>
      <c r="O27" s="814">
        <f>SUM(P27:Q27)</f>
        <v>40</v>
      </c>
      <c r="P27" s="815">
        <v>23</v>
      </c>
      <c r="Q27" s="816">
        <v>17</v>
      </c>
    </row>
    <row r="28" spans="2:17" s="803" customFormat="1" ht="21" customHeight="1" x14ac:dyDescent="0.15">
      <c r="B28" s="813" t="s">
        <v>887</v>
      </c>
      <c r="C28" s="814">
        <f>SUM(D28:E28)</f>
        <v>16483</v>
      </c>
      <c r="D28" s="815">
        <f t="shared" si="7"/>
        <v>8879</v>
      </c>
      <c r="E28" s="816">
        <f t="shared" si="7"/>
        <v>7604</v>
      </c>
      <c r="F28" s="814">
        <f>SUM(G28:H28)</f>
        <v>526</v>
      </c>
      <c r="G28" s="815">
        <v>360</v>
      </c>
      <c r="H28" s="816">
        <v>166</v>
      </c>
      <c r="I28" s="814">
        <f>SUM(J28:K28)</f>
        <v>5649</v>
      </c>
      <c r="J28" s="815">
        <v>3671</v>
      </c>
      <c r="K28" s="817">
        <v>1978</v>
      </c>
      <c r="L28" s="814">
        <f>SUM(M28:N28)</f>
        <v>10240</v>
      </c>
      <c r="M28" s="815">
        <v>4811</v>
      </c>
      <c r="N28" s="816">
        <v>5429</v>
      </c>
      <c r="O28" s="814">
        <f>SUM(P28:Q28)</f>
        <v>68</v>
      </c>
      <c r="P28" s="815">
        <v>37</v>
      </c>
      <c r="Q28" s="816">
        <v>31</v>
      </c>
    </row>
    <row r="29" spans="2:17" s="803" customFormat="1" ht="21" customHeight="1" x14ac:dyDescent="0.15">
      <c r="B29" s="813" t="s">
        <v>888</v>
      </c>
      <c r="C29" s="814">
        <f>SUM(D29:E29)</f>
        <v>12691</v>
      </c>
      <c r="D29" s="815">
        <f t="shared" si="7"/>
        <v>6904</v>
      </c>
      <c r="E29" s="816">
        <f t="shared" si="7"/>
        <v>5787</v>
      </c>
      <c r="F29" s="814">
        <f>SUM(G29:H29)</f>
        <v>355</v>
      </c>
      <c r="G29" s="815">
        <v>232</v>
      </c>
      <c r="H29" s="816">
        <v>123</v>
      </c>
      <c r="I29" s="814">
        <f>SUM(J29:K29)</f>
        <v>4710</v>
      </c>
      <c r="J29" s="815">
        <v>3108</v>
      </c>
      <c r="K29" s="817">
        <v>1602</v>
      </c>
      <c r="L29" s="814">
        <f>SUM(M29:N29)</f>
        <v>7608</v>
      </c>
      <c r="M29" s="815">
        <v>3553</v>
      </c>
      <c r="N29" s="816">
        <v>4055</v>
      </c>
      <c r="O29" s="814">
        <f>SUM(P29:Q29)</f>
        <v>18</v>
      </c>
      <c r="P29" s="815">
        <v>11</v>
      </c>
      <c r="Q29" s="816">
        <v>7</v>
      </c>
    </row>
    <row r="30" spans="2:17" s="803" customFormat="1" ht="21" customHeight="1" x14ac:dyDescent="0.15">
      <c r="B30" s="818" t="s">
        <v>889</v>
      </c>
      <c r="C30" s="819">
        <f>SUM(D30:E30)</f>
        <v>6733</v>
      </c>
      <c r="D30" s="820">
        <f t="shared" si="7"/>
        <v>3607</v>
      </c>
      <c r="E30" s="821">
        <f t="shared" si="7"/>
        <v>3126</v>
      </c>
      <c r="F30" s="819">
        <f>SUM(G30:H30)</f>
        <v>503</v>
      </c>
      <c r="G30" s="820">
        <v>317</v>
      </c>
      <c r="H30" s="821">
        <v>186</v>
      </c>
      <c r="I30" s="819">
        <f>SUM(J30:K30)</f>
        <v>2140</v>
      </c>
      <c r="J30" s="820">
        <v>1381</v>
      </c>
      <c r="K30" s="822">
        <v>759</v>
      </c>
      <c r="L30" s="819">
        <f>SUM(M30:N30)</f>
        <v>4078</v>
      </c>
      <c r="M30" s="820">
        <v>1905</v>
      </c>
      <c r="N30" s="821">
        <v>2173</v>
      </c>
      <c r="O30" s="819">
        <f>SUM(P30:Q30)</f>
        <v>12</v>
      </c>
      <c r="P30" s="820">
        <v>4</v>
      </c>
      <c r="Q30" s="821">
        <v>8</v>
      </c>
    </row>
    <row r="31" spans="2:17" s="803" customFormat="1" ht="21" customHeight="1" x14ac:dyDescent="0.15">
      <c r="B31" s="824" t="s">
        <v>35</v>
      </c>
      <c r="C31" s="809">
        <f>SUM(C32:C35)</f>
        <v>47726</v>
      </c>
      <c r="D31" s="810">
        <f>SUM(D32:D35)</f>
        <v>25751</v>
      </c>
      <c r="E31" s="811">
        <f t="shared" ref="E31:P31" si="8">SUM(E32:E35)</f>
        <v>21975</v>
      </c>
      <c r="F31" s="809">
        <f t="shared" si="8"/>
        <v>2050</v>
      </c>
      <c r="G31" s="810">
        <f t="shared" si="8"/>
        <v>1333</v>
      </c>
      <c r="H31" s="811">
        <f t="shared" si="8"/>
        <v>717</v>
      </c>
      <c r="I31" s="809">
        <f t="shared" si="8"/>
        <v>16003</v>
      </c>
      <c r="J31" s="810">
        <f t="shared" si="8"/>
        <v>10687</v>
      </c>
      <c r="K31" s="812">
        <f t="shared" si="8"/>
        <v>5316</v>
      </c>
      <c r="L31" s="809">
        <f t="shared" si="8"/>
        <v>29388</v>
      </c>
      <c r="M31" s="810">
        <f t="shared" si="8"/>
        <v>13575</v>
      </c>
      <c r="N31" s="811">
        <f t="shared" si="8"/>
        <v>15813</v>
      </c>
      <c r="O31" s="809">
        <f t="shared" si="8"/>
        <v>285</v>
      </c>
      <c r="P31" s="810">
        <f t="shared" si="8"/>
        <v>156</v>
      </c>
      <c r="Q31" s="811">
        <f>SUM(Q32:Q35)</f>
        <v>129</v>
      </c>
    </row>
    <row r="32" spans="2:17" s="803" customFormat="1" ht="21" customHeight="1" x14ac:dyDescent="0.15">
      <c r="B32" s="813" t="s">
        <v>886</v>
      </c>
      <c r="C32" s="814">
        <f>SUM(D32:E32)</f>
        <v>11105</v>
      </c>
      <c r="D32" s="815">
        <f t="shared" ref="D32:E35" si="9">G32+J32+M32+P32</f>
        <v>6095</v>
      </c>
      <c r="E32" s="816">
        <f t="shared" si="9"/>
        <v>5010</v>
      </c>
      <c r="F32" s="814">
        <f>SUM(G32:H32)</f>
        <v>744</v>
      </c>
      <c r="G32" s="815">
        <v>418</v>
      </c>
      <c r="H32" s="816">
        <v>326</v>
      </c>
      <c r="I32" s="814">
        <f>SUM(J32:K32)</f>
        <v>3408</v>
      </c>
      <c r="J32" s="815">
        <v>2388</v>
      </c>
      <c r="K32" s="817">
        <v>1020</v>
      </c>
      <c r="L32" s="814">
        <f>SUM(M32:N32)</f>
        <v>6902</v>
      </c>
      <c r="M32" s="815">
        <v>3259</v>
      </c>
      <c r="N32" s="816">
        <v>3643</v>
      </c>
      <c r="O32" s="814">
        <f>SUM(P32:Q32)</f>
        <v>51</v>
      </c>
      <c r="P32" s="815">
        <v>30</v>
      </c>
      <c r="Q32" s="816">
        <v>21</v>
      </c>
    </row>
    <row r="33" spans="2:17" s="803" customFormat="1" ht="21" customHeight="1" x14ac:dyDescent="0.15">
      <c r="B33" s="813" t="s">
        <v>887</v>
      </c>
      <c r="C33" s="814">
        <f>SUM(D33:E33)</f>
        <v>16641</v>
      </c>
      <c r="D33" s="815">
        <f t="shared" si="9"/>
        <v>8936</v>
      </c>
      <c r="E33" s="816">
        <f t="shared" si="9"/>
        <v>7705</v>
      </c>
      <c r="F33" s="814">
        <f>SUM(G33:H33)</f>
        <v>494</v>
      </c>
      <c r="G33" s="815">
        <v>364</v>
      </c>
      <c r="H33" s="816">
        <v>130</v>
      </c>
      <c r="I33" s="814">
        <f>SUM(J33:K33)</f>
        <v>5549</v>
      </c>
      <c r="J33" s="815">
        <v>3648</v>
      </c>
      <c r="K33" s="817">
        <v>1901</v>
      </c>
      <c r="L33" s="814">
        <f>SUM(M33:N33)</f>
        <v>10487</v>
      </c>
      <c r="M33" s="815">
        <v>4864</v>
      </c>
      <c r="N33" s="816">
        <v>5623</v>
      </c>
      <c r="O33" s="814">
        <f>SUM(P33:Q33)</f>
        <v>111</v>
      </c>
      <c r="P33" s="815">
        <v>60</v>
      </c>
      <c r="Q33" s="816">
        <v>51</v>
      </c>
    </row>
    <row r="34" spans="2:17" s="803" customFormat="1" ht="21" customHeight="1" x14ac:dyDescent="0.15">
      <c r="B34" s="813" t="s">
        <v>888</v>
      </c>
      <c r="C34" s="814">
        <f>SUM(D34:E34)</f>
        <v>13022</v>
      </c>
      <c r="D34" s="815">
        <f t="shared" si="9"/>
        <v>6982</v>
      </c>
      <c r="E34" s="816">
        <f t="shared" si="9"/>
        <v>6040</v>
      </c>
      <c r="F34" s="814">
        <f>SUM(G34:H34)</f>
        <v>354</v>
      </c>
      <c r="G34" s="815">
        <v>246</v>
      </c>
      <c r="H34" s="816">
        <v>108</v>
      </c>
      <c r="I34" s="814">
        <f>SUM(J34:K34)</f>
        <v>4840</v>
      </c>
      <c r="J34" s="815">
        <v>3194</v>
      </c>
      <c r="K34" s="817">
        <v>1646</v>
      </c>
      <c r="L34" s="814">
        <f>SUM(M34:N34)</f>
        <v>7734</v>
      </c>
      <c r="M34" s="815">
        <v>3491</v>
      </c>
      <c r="N34" s="816">
        <v>4243</v>
      </c>
      <c r="O34" s="814">
        <f>SUM(P34:Q34)</f>
        <v>94</v>
      </c>
      <c r="P34" s="815">
        <v>51</v>
      </c>
      <c r="Q34" s="816">
        <v>43</v>
      </c>
    </row>
    <row r="35" spans="2:17" s="803" customFormat="1" ht="21" customHeight="1" x14ac:dyDescent="0.15">
      <c r="B35" s="818" t="s">
        <v>889</v>
      </c>
      <c r="C35" s="819">
        <f>SUM(D35:E35)</f>
        <v>6958</v>
      </c>
      <c r="D35" s="820">
        <f t="shared" si="9"/>
        <v>3738</v>
      </c>
      <c r="E35" s="821">
        <f t="shared" si="9"/>
        <v>3220</v>
      </c>
      <c r="F35" s="819">
        <f>SUM(G35:H35)</f>
        <v>458</v>
      </c>
      <c r="G35" s="820">
        <v>305</v>
      </c>
      <c r="H35" s="821">
        <v>153</v>
      </c>
      <c r="I35" s="819">
        <f>SUM(J35:K35)</f>
        <v>2206</v>
      </c>
      <c r="J35" s="820">
        <v>1457</v>
      </c>
      <c r="K35" s="822">
        <v>749</v>
      </c>
      <c r="L35" s="819">
        <f>SUM(M35:N35)</f>
        <v>4265</v>
      </c>
      <c r="M35" s="820">
        <v>1961</v>
      </c>
      <c r="N35" s="821">
        <v>2304</v>
      </c>
      <c r="O35" s="819">
        <f>SUM(P35:Q35)</f>
        <v>29</v>
      </c>
      <c r="P35" s="820">
        <v>15</v>
      </c>
      <c r="Q35" s="821">
        <v>14</v>
      </c>
    </row>
    <row r="36" spans="2:17" s="803" customFormat="1" ht="21" customHeight="1" x14ac:dyDescent="0.15">
      <c r="B36" s="824" t="s">
        <v>39</v>
      </c>
      <c r="C36" s="809">
        <f>SUM(C37:C40)</f>
        <v>46022</v>
      </c>
      <c r="D36" s="810">
        <f>SUM(D37:D40)</f>
        <v>24404</v>
      </c>
      <c r="E36" s="811">
        <f t="shared" ref="E36:P36" si="10">SUM(E37:E40)</f>
        <v>21618</v>
      </c>
      <c r="F36" s="809">
        <f t="shared" si="10"/>
        <v>1739</v>
      </c>
      <c r="G36" s="810">
        <f t="shared" si="10"/>
        <v>1141</v>
      </c>
      <c r="H36" s="811">
        <f t="shared" si="10"/>
        <v>598</v>
      </c>
      <c r="I36" s="809">
        <f t="shared" si="10"/>
        <v>15592</v>
      </c>
      <c r="J36" s="810">
        <f t="shared" si="10"/>
        <v>10437</v>
      </c>
      <c r="K36" s="812">
        <f t="shared" si="10"/>
        <v>5155</v>
      </c>
      <c r="L36" s="809">
        <f t="shared" si="10"/>
        <v>28591</v>
      </c>
      <c r="M36" s="810">
        <f t="shared" si="10"/>
        <v>12782</v>
      </c>
      <c r="N36" s="811">
        <f t="shared" si="10"/>
        <v>15809</v>
      </c>
      <c r="O36" s="809">
        <f t="shared" si="10"/>
        <v>100</v>
      </c>
      <c r="P36" s="810">
        <f t="shared" si="10"/>
        <v>44</v>
      </c>
      <c r="Q36" s="811">
        <f>SUM(Q37:Q40)</f>
        <v>56</v>
      </c>
    </row>
    <row r="37" spans="2:17" s="803" customFormat="1" ht="21" customHeight="1" x14ac:dyDescent="0.15">
      <c r="B37" s="813" t="s">
        <v>886</v>
      </c>
      <c r="C37" s="814">
        <v>10268</v>
      </c>
      <c r="D37" s="815">
        <v>5578</v>
      </c>
      <c r="E37" s="816">
        <v>4690</v>
      </c>
      <c r="F37" s="814">
        <v>613</v>
      </c>
      <c r="G37" s="815">
        <v>358</v>
      </c>
      <c r="H37" s="816">
        <v>255</v>
      </c>
      <c r="I37" s="814">
        <v>3255</v>
      </c>
      <c r="J37" s="815">
        <v>2295</v>
      </c>
      <c r="K37" s="817">
        <v>960</v>
      </c>
      <c r="L37" s="814">
        <v>6373</v>
      </c>
      <c r="M37" s="815">
        <v>2911</v>
      </c>
      <c r="N37" s="816">
        <v>3462</v>
      </c>
      <c r="O37" s="814">
        <v>27</v>
      </c>
      <c r="P37" s="815">
        <v>14</v>
      </c>
      <c r="Q37" s="816">
        <v>13</v>
      </c>
    </row>
    <row r="38" spans="2:17" s="803" customFormat="1" ht="21" customHeight="1" x14ac:dyDescent="0.15">
      <c r="B38" s="813" t="s">
        <v>887</v>
      </c>
      <c r="C38" s="814">
        <v>15984</v>
      </c>
      <c r="D38" s="815">
        <v>8468</v>
      </c>
      <c r="E38" s="816">
        <v>7516</v>
      </c>
      <c r="F38" s="814">
        <v>410</v>
      </c>
      <c r="G38" s="815">
        <v>309</v>
      </c>
      <c r="H38" s="816">
        <v>101</v>
      </c>
      <c r="I38" s="814">
        <v>5424</v>
      </c>
      <c r="J38" s="815">
        <v>3606</v>
      </c>
      <c r="K38" s="817">
        <v>1818</v>
      </c>
      <c r="L38" s="814">
        <v>10115</v>
      </c>
      <c r="M38" s="815">
        <v>4537</v>
      </c>
      <c r="N38" s="816">
        <v>5578</v>
      </c>
      <c r="O38" s="814">
        <v>35</v>
      </c>
      <c r="P38" s="815">
        <v>16</v>
      </c>
      <c r="Q38" s="816">
        <v>19</v>
      </c>
    </row>
    <row r="39" spans="2:17" s="803" customFormat="1" ht="21" customHeight="1" x14ac:dyDescent="0.15">
      <c r="B39" s="813" t="s">
        <v>888</v>
      </c>
      <c r="C39" s="814">
        <v>13198</v>
      </c>
      <c r="D39" s="815">
        <v>6893</v>
      </c>
      <c r="E39" s="816">
        <v>6305</v>
      </c>
      <c r="F39" s="814">
        <v>304</v>
      </c>
      <c r="G39" s="815">
        <v>204</v>
      </c>
      <c r="H39" s="816">
        <v>100</v>
      </c>
      <c r="I39" s="814">
        <v>4805</v>
      </c>
      <c r="J39" s="815">
        <v>3148</v>
      </c>
      <c r="K39" s="817">
        <v>1657</v>
      </c>
      <c r="L39" s="814">
        <v>8064</v>
      </c>
      <c r="M39" s="815">
        <v>3529</v>
      </c>
      <c r="N39" s="816">
        <v>4535</v>
      </c>
      <c r="O39" s="814">
        <v>25</v>
      </c>
      <c r="P39" s="815">
        <v>12</v>
      </c>
      <c r="Q39" s="816">
        <v>13</v>
      </c>
    </row>
    <row r="40" spans="2:17" s="803" customFormat="1" ht="21" customHeight="1" x14ac:dyDescent="0.15">
      <c r="B40" s="818" t="s">
        <v>889</v>
      </c>
      <c r="C40" s="819">
        <v>6572</v>
      </c>
      <c r="D40" s="820">
        <v>3465</v>
      </c>
      <c r="E40" s="821">
        <v>3107</v>
      </c>
      <c r="F40" s="819">
        <v>412</v>
      </c>
      <c r="G40" s="820">
        <v>270</v>
      </c>
      <c r="H40" s="821">
        <v>142</v>
      </c>
      <c r="I40" s="819">
        <v>2108</v>
      </c>
      <c r="J40" s="820">
        <v>1388</v>
      </c>
      <c r="K40" s="822">
        <v>720</v>
      </c>
      <c r="L40" s="819">
        <v>4039</v>
      </c>
      <c r="M40" s="820">
        <v>1805</v>
      </c>
      <c r="N40" s="821">
        <v>2234</v>
      </c>
      <c r="O40" s="819">
        <v>13</v>
      </c>
      <c r="P40" s="820">
        <v>2</v>
      </c>
      <c r="Q40" s="821">
        <v>11</v>
      </c>
    </row>
    <row r="41" spans="2:17" s="803" customFormat="1" ht="18.75" customHeight="1" x14ac:dyDescent="0.15">
      <c r="B41" s="803" t="s">
        <v>37</v>
      </c>
      <c r="Q41" s="825"/>
    </row>
  </sheetData>
  <mergeCells count="6">
    <mergeCell ref="O4:Q4"/>
    <mergeCell ref="B4:B5"/>
    <mergeCell ref="C4:E4"/>
    <mergeCell ref="F4:H4"/>
    <mergeCell ref="I4:K4"/>
    <mergeCell ref="L4:N4"/>
  </mergeCells>
  <phoneticPr fontId="3"/>
  <pageMargins left="0.59055118110236227" right="0.19685039370078741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 2.人      口</oddHeader>
    <oddFooter>&amp;C&amp;"ＭＳ Ｐゴシック,標準"-26-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E46"/>
  <sheetViews>
    <sheetView zoomScale="85" zoomScaleNormal="85" workbookViewId="0">
      <selection activeCell="P39" sqref="P39"/>
    </sheetView>
  </sheetViews>
  <sheetFormatPr defaultRowHeight="13.5" x14ac:dyDescent="0.15"/>
  <cols>
    <col min="2" max="2" width="16.875" customWidth="1"/>
  </cols>
  <sheetData>
    <row r="1" spans="2:5" x14ac:dyDescent="0.15">
      <c r="B1" t="s">
        <v>6</v>
      </c>
      <c r="C1" t="s">
        <v>6</v>
      </c>
      <c r="D1" t="s">
        <v>4</v>
      </c>
      <c r="E1" t="s">
        <v>5</v>
      </c>
    </row>
    <row r="2" spans="2:5" x14ac:dyDescent="0.15">
      <c r="B2" t="s">
        <v>30</v>
      </c>
      <c r="C2" s="69">
        <v>9</v>
      </c>
      <c r="D2">
        <v>27726</v>
      </c>
      <c r="E2">
        <v>31294</v>
      </c>
    </row>
    <row r="3" spans="2:5" x14ac:dyDescent="0.15">
      <c r="B3" t="s">
        <v>13</v>
      </c>
      <c r="C3" s="69">
        <v>14</v>
      </c>
      <c r="D3">
        <v>27784</v>
      </c>
      <c r="E3">
        <v>30319</v>
      </c>
    </row>
    <row r="4" spans="2:5" x14ac:dyDescent="0.15">
      <c r="B4" t="s">
        <v>14</v>
      </c>
      <c r="C4" s="69">
        <v>5</v>
      </c>
      <c r="D4">
        <v>29099</v>
      </c>
      <c r="E4">
        <v>31171</v>
      </c>
    </row>
    <row r="5" spans="2:5" x14ac:dyDescent="0.15">
      <c r="B5" t="s">
        <v>15</v>
      </c>
      <c r="C5" s="69">
        <v>10</v>
      </c>
      <c r="D5">
        <v>30499</v>
      </c>
      <c r="E5">
        <v>33063</v>
      </c>
    </row>
    <row r="6" spans="2:5" x14ac:dyDescent="0.15">
      <c r="B6" t="s">
        <v>16</v>
      </c>
      <c r="C6" s="69">
        <v>15</v>
      </c>
      <c r="D6">
        <v>29420</v>
      </c>
      <c r="E6">
        <v>32240</v>
      </c>
    </row>
    <row r="7" spans="2:5" x14ac:dyDescent="0.15">
      <c r="B7" t="s">
        <v>17</v>
      </c>
      <c r="C7" s="69">
        <v>22</v>
      </c>
      <c r="D7">
        <v>35444</v>
      </c>
      <c r="E7">
        <v>39627</v>
      </c>
    </row>
    <row r="8" spans="2:5" x14ac:dyDescent="0.15">
      <c r="B8" t="s">
        <v>18</v>
      </c>
      <c r="C8" s="69">
        <v>25</v>
      </c>
      <c r="D8">
        <v>35822</v>
      </c>
      <c r="E8">
        <v>38228</v>
      </c>
    </row>
    <row r="9" spans="2:5" x14ac:dyDescent="0.15">
      <c r="B9" t="s">
        <v>19</v>
      </c>
      <c r="C9" s="69">
        <v>30</v>
      </c>
      <c r="D9">
        <v>34381</v>
      </c>
      <c r="E9">
        <v>37837</v>
      </c>
    </row>
    <row r="10" spans="2:5" x14ac:dyDescent="0.15">
      <c r="B10" t="s">
        <v>20</v>
      </c>
      <c r="C10" s="69">
        <v>35</v>
      </c>
      <c r="D10">
        <v>33413</v>
      </c>
      <c r="E10">
        <v>37373</v>
      </c>
    </row>
    <row r="11" spans="2:5" x14ac:dyDescent="0.15">
      <c r="B11" t="s">
        <v>21</v>
      </c>
      <c r="C11" s="69">
        <v>40</v>
      </c>
      <c r="D11">
        <v>33101</v>
      </c>
      <c r="E11">
        <v>36926</v>
      </c>
    </row>
    <row r="12" spans="2:5" x14ac:dyDescent="0.15">
      <c r="B12" t="s">
        <v>22</v>
      </c>
      <c r="C12" s="69">
        <v>45</v>
      </c>
      <c r="D12">
        <v>32642</v>
      </c>
      <c r="E12">
        <v>36155</v>
      </c>
    </row>
    <row r="13" spans="2:5" x14ac:dyDescent="0.15">
      <c r="B13" t="s">
        <v>23</v>
      </c>
      <c r="C13" s="69">
        <v>50</v>
      </c>
      <c r="D13">
        <v>34546</v>
      </c>
      <c r="E13">
        <v>37628</v>
      </c>
    </row>
    <row r="14" spans="2:5" x14ac:dyDescent="0.15">
      <c r="B14" t="s">
        <v>24</v>
      </c>
      <c r="C14" s="69">
        <v>55</v>
      </c>
      <c r="D14">
        <v>36525</v>
      </c>
      <c r="E14">
        <v>39458</v>
      </c>
    </row>
    <row r="15" spans="2:5" x14ac:dyDescent="0.15">
      <c r="B15" t="s">
        <v>25</v>
      </c>
      <c r="C15" s="69">
        <v>60</v>
      </c>
      <c r="D15">
        <v>38775</v>
      </c>
      <c r="E15">
        <v>41932</v>
      </c>
    </row>
    <row r="16" spans="2:5" x14ac:dyDescent="0.15">
      <c r="B16" t="s">
        <v>26</v>
      </c>
      <c r="C16" s="69">
        <v>2</v>
      </c>
      <c r="D16">
        <v>40152</v>
      </c>
      <c r="E16">
        <v>43220</v>
      </c>
    </row>
    <row r="17" spans="1:5" x14ac:dyDescent="0.15">
      <c r="B17" t="s">
        <v>27</v>
      </c>
      <c r="C17" s="69">
        <v>7</v>
      </c>
      <c r="D17">
        <v>41942</v>
      </c>
      <c r="E17">
        <v>44928</v>
      </c>
    </row>
    <row r="18" spans="1:5" x14ac:dyDescent="0.15">
      <c r="B18" t="s">
        <v>28</v>
      </c>
      <c r="C18" s="69">
        <v>12</v>
      </c>
      <c r="D18">
        <v>43972</v>
      </c>
      <c r="E18">
        <v>47201</v>
      </c>
    </row>
    <row r="19" spans="1:5" x14ac:dyDescent="0.15">
      <c r="B19" t="s">
        <v>29</v>
      </c>
      <c r="C19" s="69">
        <v>17</v>
      </c>
      <c r="D19">
        <v>44349</v>
      </c>
      <c r="E19">
        <v>47969</v>
      </c>
    </row>
    <row r="20" spans="1:5" x14ac:dyDescent="0.15">
      <c r="B20" t="s">
        <v>34</v>
      </c>
      <c r="C20" s="69">
        <v>22</v>
      </c>
      <c r="D20">
        <v>44235</v>
      </c>
      <c r="E20">
        <v>47665</v>
      </c>
    </row>
    <row r="21" spans="1:5" x14ac:dyDescent="0.15">
      <c r="B21" t="s">
        <v>35</v>
      </c>
      <c r="C21" s="69">
        <v>27</v>
      </c>
      <c r="D21">
        <v>43526</v>
      </c>
      <c r="E21">
        <v>46754</v>
      </c>
    </row>
    <row r="22" spans="1:5" x14ac:dyDescent="0.15">
      <c r="B22" t="s">
        <v>39</v>
      </c>
      <c r="C22" s="69">
        <v>2</v>
      </c>
      <c r="D22">
        <v>42719</v>
      </c>
      <c r="E22">
        <v>45762</v>
      </c>
    </row>
    <row r="25" spans="1:5" x14ac:dyDescent="0.15">
      <c r="B25" t="s">
        <v>6</v>
      </c>
      <c r="C25" t="s">
        <v>4</v>
      </c>
      <c r="D25" t="s">
        <v>5</v>
      </c>
    </row>
    <row r="26" spans="1:5" x14ac:dyDescent="0.15">
      <c r="A26" s="66">
        <v>7580</v>
      </c>
      <c r="B26" s="68">
        <v>7580</v>
      </c>
      <c r="C26">
        <v>27726</v>
      </c>
      <c r="D26">
        <v>31294</v>
      </c>
    </row>
    <row r="27" spans="1:5" ht="44.25" customHeight="1" x14ac:dyDescent="0.15">
      <c r="A27" s="67">
        <v>9406</v>
      </c>
      <c r="B27" s="68">
        <v>9406</v>
      </c>
      <c r="C27">
        <v>27784</v>
      </c>
      <c r="D27">
        <v>30319</v>
      </c>
    </row>
    <row r="28" spans="1:5" x14ac:dyDescent="0.15">
      <c r="A28" s="66">
        <v>11232</v>
      </c>
      <c r="B28" s="68">
        <v>11232</v>
      </c>
      <c r="C28">
        <v>29099</v>
      </c>
      <c r="D28">
        <v>31171</v>
      </c>
    </row>
    <row r="29" spans="1:5" x14ac:dyDescent="0.15">
      <c r="A29" s="66">
        <v>13058</v>
      </c>
      <c r="B29" s="68">
        <v>13058</v>
      </c>
      <c r="C29">
        <v>30499</v>
      </c>
      <c r="D29">
        <v>33063</v>
      </c>
    </row>
    <row r="30" spans="1:5" x14ac:dyDescent="0.15">
      <c r="A30" s="66">
        <v>14885</v>
      </c>
      <c r="B30" s="68">
        <v>14885</v>
      </c>
      <c r="C30">
        <v>29420</v>
      </c>
      <c r="D30">
        <v>32240</v>
      </c>
    </row>
    <row r="31" spans="1:5" x14ac:dyDescent="0.15">
      <c r="A31" s="66">
        <v>17441</v>
      </c>
      <c r="B31" s="68">
        <v>17441</v>
      </c>
      <c r="C31">
        <v>35444</v>
      </c>
      <c r="D31">
        <v>39627</v>
      </c>
    </row>
    <row r="32" spans="1:5" x14ac:dyDescent="0.15">
      <c r="A32" s="66">
        <v>18537</v>
      </c>
      <c r="B32" s="68">
        <v>18537</v>
      </c>
      <c r="C32">
        <v>35822</v>
      </c>
      <c r="D32">
        <v>38228</v>
      </c>
    </row>
    <row r="33" spans="1:4" x14ac:dyDescent="0.15">
      <c r="A33" s="66">
        <v>20363</v>
      </c>
      <c r="B33" s="68">
        <v>20363</v>
      </c>
      <c r="C33">
        <v>34381</v>
      </c>
      <c r="D33">
        <v>37837</v>
      </c>
    </row>
    <row r="34" spans="1:4" x14ac:dyDescent="0.15">
      <c r="A34" s="66">
        <v>22190</v>
      </c>
      <c r="B34" s="68">
        <v>22190</v>
      </c>
      <c r="C34">
        <v>33413</v>
      </c>
      <c r="D34">
        <v>37373</v>
      </c>
    </row>
    <row r="35" spans="1:4" x14ac:dyDescent="0.15">
      <c r="A35" s="66">
        <v>24016</v>
      </c>
      <c r="B35" s="68">
        <v>24016</v>
      </c>
      <c r="C35">
        <v>33101</v>
      </c>
      <c r="D35">
        <v>36926</v>
      </c>
    </row>
    <row r="36" spans="1:4" x14ac:dyDescent="0.15">
      <c r="A36" s="66">
        <v>25842</v>
      </c>
      <c r="B36" s="68">
        <v>25842</v>
      </c>
      <c r="C36">
        <v>32642</v>
      </c>
      <c r="D36">
        <v>36155</v>
      </c>
    </row>
    <row r="37" spans="1:4" x14ac:dyDescent="0.15">
      <c r="A37" s="66">
        <v>27668</v>
      </c>
      <c r="B37" s="68">
        <v>27668</v>
      </c>
      <c r="C37">
        <v>34546</v>
      </c>
      <c r="D37">
        <v>37628</v>
      </c>
    </row>
    <row r="38" spans="1:4" x14ac:dyDescent="0.15">
      <c r="A38" s="66">
        <v>29495</v>
      </c>
      <c r="B38" s="68">
        <v>29495</v>
      </c>
      <c r="C38">
        <v>36525</v>
      </c>
      <c r="D38">
        <v>39458</v>
      </c>
    </row>
    <row r="39" spans="1:4" x14ac:dyDescent="0.15">
      <c r="A39" s="66">
        <v>31321</v>
      </c>
      <c r="B39" s="68">
        <v>31321</v>
      </c>
      <c r="C39">
        <v>38775</v>
      </c>
      <c r="D39">
        <v>41932</v>
      </c>
    </row>
    <row r="40" spans="1:4" x14ac:dyDescent="0.15">
      <c r="A40" s="66">
        <v>33147</v>
      </c>
      <c r="B40" s="68">
        <v>33147</v>
      </c>
      <c r="C40">
        <v>40152</v>
      </c>
      <c r="D40">
        <v>43220</v>
      </c>
    </row>
    <row r="41" spans="1:4" x14ac:dyDescent="0.15">
      <c r="A41" s="66">
        <v>34973</v>
      </c>
      <c r="B41" s="68">
        <v>34973</v>
      </c>
      <c r="C41">
        <v>41942</v>
      </c>
      <c r="D41">
        <v>44928</v>
      </c>
    </row>
    <row r="42" spans="1:4" x14ac:dyDescent="0.15">
      <c r="A42" s="66">
        <v>36800</v>
      </c>
      <c r="B42" s="68">
        <v>36800</v>
      </c>
      <c r="C42">
        <v>43972</v>
      </c>
      <c r="D42">
        <v>47201</v>
      </c>
    </row>
    <row r="43" spans="1:4" x14ac:dyDescent="0.15">
      <c r="A43" s="66">
        <v>38626</v>
      </c>
      <c r="B43" s="68">
        <v>38626</v>
      </c>
      <c r="C43">
        <v>44349</v>
      </c>
      <c r="D43">
        <v>47969</v>
      </c>
    </row>
    <row r="44" spans="1:4" x14ac:dyDescent="0.15">
      <c r="A44" s="66">
        <v>40452</v>
      </c>
      <c r="B44" s="68">
        <v>40452</v>
      </c>
      <c r="C44">
        <v>44235</v>
      </c>
      <c r="D44">
        <v>47665</v>
      </c>
    </row>
    <row r="45" spans="1:4" x14ac:dyDescent="0.15">
      <c r="A45" s="66">
        <v>42278</v>
      </c>
      <c r="B45" s="68">
        <v>42278</v>
      </c>
      <c r="C45">
        <v>43526</v>
      </c>
      <c r="D45">
        <v>46754</v>
      </c>
    </row>
    <row r="46" spans="1:4" x14ac:dyDescent="0.15">
      <c r="A46" s="66">
        <v>44105</v>
      </c>
      <c r="B46" s="68">
        <v>44105</v>
      </c>
      <c r="C46">
        <v>42719</v>
      </c>
      <c r="D46">
        <v>45762</v>
      </c>
    </row>
  </sheetData>
  <phoneticPr fontId="3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65"/>
  <sheetViews>
    <sheetView showGridLines="0" zoomScaleNormal="100" zoomScaleSheetLayoutView="100" workbookViewId="0"/>
  </sheetViews>
  <sheetFormatPr defaultColWidth="9" defaultRowHeight="13.5" x14ac:dyDescent="0.15"/>
  <cols>
    <col min="1" max="1" width="1.625" style="10" customWidth="1"/>
    <col min="2" max="5" width="13.25" style="10" customWidth="1"/>
    <col min="6" max="6" width="13.25" style="11" customWidth="1"/>
    <col min="7" max="8" width="13.25" style="12" customWidth="1"/>
    <col min="9" max="16384" width="9" style="10"/>
  </cols>
  <sheetData>
    <row r="1" spans="1:8" ht="30" customHeight="1" x14ac:dyDescent="0.15">
      <c r="A1" s="9" t="s">
        <v>7</v>
      </c>
    </row>
    <row r="2" spans="1:8" ht="7.5" customHeight="1" x14ac:dyDescent="0.15">
      <c r="A2" s="9"/>
    </row>
    <row r="3" spans="1:8" ht="22.5" customHeight="1" x14ac:dyDescent="0.15">
      <c r="B3" s="13" t="s">
        <v>40</v>
      </c>
    </row>
    <row r="4" spans="1:8" s="12" customFormat="1" ht="13.5" customHeight="1" x14ac:dyDescent="0.15">
      <c r="B4" s="845" t="s">
        <v>6</v>
      </c>
      <c r="C4" s="845" t="s">
        <v>3</v>
      </c>
      <c r="D4" s="14" t="s">
        <v>4</v>
      </c>
      <c r="E4" s="15" t="s">
        <v>5</v>
      </c>
      <c r="F4" s="16" t="s">
        <v>1</v>
      </c>
      <c r="G4" s="17" t="s">
        <v>0</v>
      </c>
      <c r="H4" s="845" t="s">
        <v>2</v>
      </c>
    </row>
    <row r="5" spans="1:8" s="12" customFormat="1" ht="11.25" x14ac:dyDescent="0.15">
      <c r="B5" s="846"/>
      <c r="C5" s="846"/>
      <c r="D5" s="18" t="s">
        <v>31</v>
      </c>
      <c r="E5" s="19" t="s">
        <v>31</v>
      </c>
      <c r="F5" s="20" t="s">
        <v>31</v>
      </c>
      <c r="G5" s="20" t="s">
        <v>32</v>
      </c>
      <c r="H5" s="846"/>
    </row>
    <row r="6" spans="1:8" s="12" customFormat="1" ht="12" customHeight="1" x14ac:dyDescent="0.15">
      <c r="B6" s="21" t="s">
        <v>30</v>
      </c>
      <c r="C6" s="22">
        <f>SUM(C7:C10)</f>
        <v>59020</v>
      </c>
      <c r="D6" s="23">
        <f>SUM(D7:D10)</f>
        <v>27726</v>
      </c>
      <c r="E6" s="24">
        <f>SUM(E7:E10)</f>
        <v>31294</v>
      </c>
      <c r="F6" s="25" t="s">
        <v>12</v>
      </c>
      <c r="G6" s="26" t="s">
        <v>12</v>
      </c>
      <c r="H6" s="27">
        <v>64.7</v>
      </c>
    </row>
    <row r="7" spans="1:8" s="12" customFormat="1" ht="12" customHeight="1" x14ac:dyDescent="0.15">
      <c r="B7" s="28" t="s">
        <v>8</v>
      </c>
      <c r="C7" s="29">
        <f>SUM(D7:E7)</f>
        <v>19244</v>
      </c>
      <c r="D7" s="30">
        <v>8872</v>
      </c>
      <c r="E7" s="31">
        <v>10372</v>
      </c>
      <c r="F7" s="32" t="s">
        <v>12</v>
      </c>
      <c r="G7" s="33" t="s">
        <v>12</v>
      </c>
      <c r="H7" s="34">
        <v>81.5</v>
      </c>
    </row>
    <row r="8" spans="1:8" s="12" customFormat="1" ht="12" customHeight="1" x14ac:dyDescent="0.15">
      <c r="B8" s="28" t="s">
        <v>9</v>
      </c>
      <c r="C8" s="29">
        <f>SUM(D8:E8)</f>
        <v>18251</v>
      </c>
      <c r="D8" s="30">
        <v>8671</v>
      </c>
      <c r="E8" s="31">
        <v>9580</v>
      </c>
      <c r="F8" s="32" t="s">
        <v>12</v>
      </c>
      <c r="G8" s="33" t="s">
        <v>12</v>
      </c>
      <c r="H8" s="34">
        <v>57.5</v>
      </c>
    </row>
    <row r="9" spans="1:8" s="12" customFormat="1" ht="12" customHeight="1" x14ac:dyDescent="0.15">
      <c r="B9" s="28" t="s">
        <v>10</v>
      </c>
      <c r="C9" s="29">
        <f>SUM(D9:E9)</f>
        <v>11477</v>
      </c>
      <c r="D9" s="30">
        <v>5292</v>
      </c>
      <c r="E9" s="31">
        <v>6185</v>
      </c>
      <c r="F9" s="32" t="s">
        <v>12</v>
      </c>
      <c r="G9" s="33" t="s">
        <v>12</v>
      </c>
      <c r="H9" s="34">
        <v>49.8</v>
      </c>
    </row>
    <row r="10" spans="1:8" s="12" customFormat="1" ht="12" customHeight="1" x14ac:dyDescent="0.15">
      <c r="B10" s="35" t="s">
        <v>11</v>
      </c>
      <c r="C10" s="36">
        <f>SUM(D10:E10)</f>
        <v>10048</v>
      </c>
      <c r="D10" s="37">
        <v>4891</v>
      </c>
      <c r="E10" s="38">
        <v>5157</v>
      </c>
      <c r="F10" s="39" t="s">
        <v>12</v>
      </c>
      <c r="G10" s="40" t="s">
        <v>12</v>
      </c>
      <c r="H10" s="41">
        <v>78.7</v>
      </c>
    </row>
    <row r="11" spans="1:8" s="12" customFormat="1" ht="12" customHeight="1" x14ac:dyDescent="0.15">
      <c r="B11" s="21" t="s">
        <v>13</v>
      </c>
      <c r="C11" s="22">
        <f>SUM(C12:C15)</f>
        <v>58103</v>
      </c>
      <c r="D11" s="23">
        <f>SUM(D12:D15)</f>
        <v>27784</v>
      </c>
      <c r="E11" s="24">
        <f>SUM(E12:E15)</f>
        <v>30319</v>
      </c>
      <c r="F11" s="42">
        <f t="shared" ref="F11:F65" si="0">+C11-C6</f>
        <v>-917</v>
      </c>
      <c r="G11" s="43">
        <f t="shared" ref="G11:G65" si="1">ROUND(C11/C6*100-100,1)</f>
        <v>-1.6</v>
      </c>
      <c r="H11" s="27">
        <v>63.7</v>
      </c>
    </row>
    <row r="12" spans="1:8" s="12" customFormat="1" ht="12" customHeight="1" x14ac:dyDescent="0.15">
      <c r="B12" s="28" t="s">
        <v>8</v>
      </c>
      <c r="C12" s="29">
        <v>19345</v>
      </c>
      <c r="D12" s="30">
        <v>9058</v>
      </c>
      <c r="E12" s="31">
        <v>10287</v>
      </c>
      <c r="F12" s="44">
        <f t="shared" si="0"/>
        <v>101</v>
      </c>
      <c r="G12" s="45">
        <f t="shared" si="1"/>
        <v>0.5</v>
      </c>
      <c r="H12" s="34">
        <v>81.900000000000006</v>
      </c>
    </row>
    <row r="13" spans="1:8" s="12" customFormat="1" ht="12" customHeight="1" x14ac:dyDescent="0.15">
      <c r="B13" s="28" t="s">
        <v>9</v>
      </c>
      <c r="C13" s="29">
        <v>17976</v>
      </c>
      <c r="D13" s="30">
        <v>8620</v>
      </c>
      <c r="E13" s="31">
        <v>9356</v>
      </c>
      <c r="F13" s="44">
        <f t="shared" si="0"/>
        <v>-275</v>
      </c>
      <c r="G13" s="45">
        <f t="shared" si="1"/>
        <v>-1.5</v>
      </c>
      <c r="H13" s="34">
        <v>56.7</v>
      </c>
    </row>
    <row r="14" spans="1:8" s="12" customFormat="1" ht="12" customHeight="1" x14ac:dyDescent="0.15">
      <c r="B14" s="28" t="s">
        <v>10</v>
      </c>
      <c r="C14" s="29">
        <v>10847</v>
      </c>
      <c r="D14" s="30">
        <v>5244</v>
      </c>
      <c r="E14" s="31">
        <v>5603</v>
      </c>
      <c r="F14" s="44">
        <f t="shared" si="0"/>
        <v>-630</v>
      </c>
      <c r="G14" s="45">
        <f t="shared" si="1"/>
        <v>-5.5</v>
      </c>
      <c r="H14" s="34">
        <v>47.1</v>
      </c>
    </row>
    <row r="15" spans="1:8" s="12" customFormat="1" ht="12" customHeight="1" x14ac:dyDescent="0.15">
      <c r="B15" s="35" t="s">
        <v>11</v>
      </c>
      <c r="C15" s="36">
        <v>9935</v>
      </c>
      <c r="D15" s="37">
        <v>4862</v>
      </c>
      <c r="E15" s="38">
        <v>5073</v>
      </c>
      <c r="F15" s="46">
        <f t="shared" si="0"/>
        <v>-113</v>
      </c>
      <c r="G15" s="47">
        <f t="shared" si="1"/>
        <v>-1.1000000000000001</v>
      </c>
      <c r="H15" s="41">
        <v>77.8</v>
      </c>
    </row>
    <row r="16" spans="1:8" s="12" customFormat="1" ht="12" customHeight="1" x14ac:dyDescent="0.15">
      <c r="B16" s="21" t="s">
        <v>14</v>
      </c>
      <c r="C16" s="22">
        <f>SUM(C17:C20)</f>
        <v>60270</v>
      </c>
      <c r="D16" s="23">
        <f>SUM(D17:D20)</f>
        <v>29099</v>
      </c>
      <c r="E16" s="24">
        <f>SUM(E17:E20)</f>
        <v>31171</v>
      </c>
      <c r="F16" s="42">
        <f t="shared" si="0"/>
        <v>2167</v>
      </c>
      <c r="G16" s="43">
        <f t="shared" si="1"/>
        <v>3.7</v>
      </c>
      <c r="H16" s="27">
        <v>66.099999999999994</v>
      </c>
    </row>
    <row r="17" spans="2:8" s="12" customFormat="1" ht="12" customHeight="1" x14ac:dyDescent="0.15">
      <c r="B17" s="48" t="s">
        <v>8</v>
      </c>
      <c r="C17" s="29">
        <v>19744</v>
      </c>
      <c r="D17" s="30">
        <v>9273</v>
      </c>
      <c r="E17" s="31">
        <v>10471</v>
      </c>
      <c r="F17" s="44">
        <f t="shared" si="0"/>
        <v>399</v>
      </c>
      <c r="G17" s="45">
        <f t="shared" si="1"/>
        <v>2.1</v>
      </c>
      <c r="H17" s="34">
        <v>83.6</v>
      </c>
    </row>
    <row r="18" spans="2:8" s="12" customFormat="1" ht="12" customHeight="1" x14ac:dyDescent="0.15">
      <c r="B18" s="48" t="s">
        <v>9</v>
      </c>
      <c r="C18" s="29">
        <v>18809</v>
      </c>
      <c r="D18" s="30">
        <v>9150</v>
      </c>
      <c r="E18" s="31">
        <v>9659</v>
      </c>
      <c r="F18" s="44">
        <f t="shared" si="0"/>
        <v>833</v>
      </c>
      <c r="G18" s="45">
        <f t="shared" si="1"/>
        <v>4.5999999999999996</v>
      </c>
      <c r="H18" s="34">
        <v>59.3</v>
      </c>
    </row>
    <row r="19" spans="2:8" s="12" customFormat="1" ht="12" customHeight="1" x14ac:dyDescent="0.15">
      <c r="B19" s="48" t="s">
        <v>10</v>
      </c>
      <c r="C19" s="29">
        <v>11507</v>
      </c>
      <c r="D19" s="30">
        <v>5577</v>
      </c>
      <c r="E19" s="31">
        <v>5930</v>
      </c>
      <c r="F19" s="44">
        <f t="shared" si="0"/>
        <v>660</v>
      </c>
      <c r="G19" s="45">
        <f t="shared" si="1"/>
        <v>6.1</v>
      </c>
      <c r="H19" s="34">
        <v>49.9</v>
      </c>
    </row>
    <row r="20" spans="2:8" s="12" customFormat="1" ht="12" customHeight="1" x14ac:dyDescent="0.15">
      <c r="B20" s="49" t="s">
        <v>11</v>
      </c>
      <c r="C20" s="36">
        <v>10210</v>
      </c>
      <c r="D20" s="37">
        <v>5099</v>
      </c>
      <c r="E20" s="38">
        <v>5111</v>
      </c>
      <c r="F20" s="46">
        <f t="shared" si="0"/>
        <v>275</v>
      </c>
      <c r="G20" s="47">
        <f t="shared" si="1"/>
        <v>2.8</v>
      </c>
      <c r="H20" s="41">
        <v>79.900000000000006</v>
      </c>
    </row>
    <row r="21" spans="2:8" s="53" customFormat="1" ht="12" customHeight="1" x14ac:dyDescent="0.15">
      <c r="B21" s="21" t="s">
        <v>15</v>
      </c>
      <c r="C21" s="50">
        <f>SUM(C22:C25)</f>
        <v>63562</v>
      </c>
      <c r="D21" s="51">
        <f>SUM(D22:D25)</f>
        <v>30499</v>
      </c>
      <c r="E21" s="52">
        <f>SUM(E22:E25)</f>
        <v>33063</v>
      </c>
      <c r="F21" s="42">
        <f t="shared" si="0"/>
        <v>3292</v>
      </c>
      <c r="G21" s="43">
        <f t="shared" si="1"/>
        <v>5.5</v>
      </c>
      <c r="H21" s="27">
        <v>69.7</v>
      </c>
    </row>
    <row r="22" spans="2:8" s="12" customFormat="1" ht="12" customHeight="1" x14ac:dyDescent="0.15">
      <c r="B22" s="28" t="s">
        <v>8</v>
      </c>
      <c r="C22" s="29">
        <v>19142</v>
      </c>
      <c r="D22" s="30">
        <v>9025</v>
      </c>
      <c r="E22" s="31">
        <v>10117</v>
      </c>
      <c r="F22" s="44">
        <f t="shared" si="0"/>
        <v>-602</v>
      </c>
      <c r="G22" s="45">
        <f t="shared" si="1"/>
        <v>-3</v>
      </c>
      <c r="H22" s="34">
        <v>81</v>
      </c>
    </row>
    <row r="23" spans="2:8" s="12" customFormat="1" ht="12" customHeight="1" x14ac:dyDescent="0.15">
      <c r="B23" s="28" t="s">
        <v>9</v>
      </c>
      <c r="C23" s="29">
        <v>19884</v>
      </c>
      <c r="D23" s="30">
        <v>9696</v>
      </c>
      <c r="E23" s="31">
        <v>10188</v>
      </c>
      <c r="F23" s="44">
        <f t="shared" si="0"/>
        <v>1075</v>
      </c>
      <c r="G23" s="45">
        <f t="shared" si="1"/>
        <v>5.7</v>
      </c>
      <c r="H23" s="34">
        <v>62.7</v>
      </c>
    </row>
    <row r="24" spans="2:8" s="12" customFormat="1" ht="12" customHeight="1" x14ac:dyDescent="0.15">
      <c r="B24" s="28" t="s">
        <v>10</v>
      </c>
      <c r="C24" s="29">
        <v>14718</v>
      </c>
      <c r="D24" s="30">
        <v>6914</v>
      </c>
      <c r="E24" s="31">
        <v>7804</v>
      </c>
      <c r="F24" s="44">
        <f t="shared" si="0"/>
        <v>3211</v>
      </c>
      <c r="G24" s="45">
        <f t="shared" si="1"/>
        <v>27.9</v>
      </c>
      <c r="H24" s="34">
        <v>63.8</v>
      </c>
    </row>
    <row r="25" spans="2:8" s="12" customFormat="1" ht="12" customHeight="1" x14ac:dyDescent="0.15">
      <c r="B25" s="35" t="s">
        <v>11</v>
      </c>
      <c r="C25" s="36">
        <v>9818</v>
      </c>
      <c r="D25" s="37">
        <v>4864</v>
      </c>
      <c r="E25" s="38">
        <v>4954</v>
      </c>
      <c r="F25" s="46">
        <f t="shared" si="0"/>
        <v>-392</v>
      </c>
      <c r="G25" s="47">
        <f t="shared" si="1"/>
        <v>-3.8</v>
      </c>
      <c r="H25" s="41">
        <v>76.900000000000006</v>
      </c>
    </row>
    <row r="26" spans="2:8" s="53" customFormat="1" ht="12" customHeight="1" x14ac:dyDescent="0.15">
      <c r="B26" s="21" t="s">
        <v>16</v>
      </c>
      <c r="C26" s="50">
        <f>SUM(C27:C30)</f>
        <v>61660</v>
      </c>
      <c r="D26" s="51">
        <f>SUM(D27:D30)</f>
        <v>29420</v>
      </c>
      <c r="E26" s="52">
        <f>SUM(E27:E30)</f>
        <v>32240</v>
      </c>
      <c r="F26" s="42">
        <f t="shared" si="0"/>
        <v>-1902</v>
      </c>
      <c r="G26" s="43">
        <f t="shared" si="1"/>
        <v>-3</v>
      </c>
      <c r="H26" s="27">
        <v>67.599999999999994</v>
      </c>
    </row>
    <row r="27" spans="2:8" s="12" customFormat="1" ht="12" customHeight="1" x14ac:dyDescent="0.15">
      <c r="B27" s="48" t="s">
        <v>8</v>
      </c>
      <c r="C27" s="29">
        <v>18264</v>
      </c>
      <c r="D27" s="30">
        <v>8537</v>
      </c>
      <c r="E27" s="31">
        <v>9727</v>
      </c>
      <c r="F27" s="44">
        <f t="shared" si="0"/>
        <v>-878</v>
      </c>
      <c r="G27" s="45">
        <f t="shared" si="1"/>
        <v>-4.5999999999999996</v>
      </c>
      <c r="H27" s="34">
        <v>77.3</v>
      </c>
    </row>
    <row r="28" spans="2:8" s="12" customFormat="1" ht="12" customHeight="1" x14ac:dyDescent="0.15">
      <c r="B28" s="48" t="s">
        <v>9</v>
      </c>
      <c r="C28" s="29">
        <v>19699</v>
      </c>
      <c r="D28" s="30">
        <v>9498</v>
      </c>
      <c r="E28" s="31">
        <v>10201</v>
      </c>
      <c r="F28" s="44">
        <f t="shared" si="0"/>
        <v>-185</v>
      </c>
      <c r="G28" s="45">
        <f t="shared" si="1"/>
        <v>-0.9</v>
      </c>
      <c r="H28" s="34">
        <v>62.1</v>
      </c>
    </row>
    <row r="29" spans="2:8" s="12" customFormat="1" ht="12" customHeight="1" x14ac:dyDescent="0.15">
      <c r="B29" s="48" t="s">
        <v>10</v>
      </c>
      <c r="C29" s="29">
        <v>13908</v>
      </c>
      <c r="D29" s="30">
        <v>6563</v>
      </c>
      <c r="E29" s="31">
        <v>7345</v>
      </c>
      <c r="F29" s="44">
        <f t="shared" si="0"/>
        <v>-810</v>
      </c>
      <c r="G29" s="45">
        <f t="shared" si="1"/>
        <v>-5.5</v>
      </c>
      <c r="H29" s="34">
        <v>60.3</v>
      </c>
    </row>
    <row r="30" spans="2:8" s="12" customFormat="1" ht="12" customHeight="1" x14ac:dyDescent="0.15">
      <c r="B30" s="49" t="s">
        <v>11</v>
      </c>
      <c r="C30" s="36">
        <v>9789</v>
      </c>
      <c r="D30" s="37">
        <v>4822</v>
      </c>
      <c r="E30" s="38">
        <v>4967</v>
      </c>
      <c r="F30" s="46">
        <f t="shared" si="0"/>
        <v>-29</v>
      </c>
      <c r="G30" s="47">
        <f t="shared" si="1"/>
        <v>-0.3</v>
      </c>
      <c r="H30" s="41">
        <v>76.599999999999994</v>
      </c>
    </row>
    <row r="31" spans="2:8" s="53" customFormat="1" ht="12" customHeight="1" x14ac:dyDescent="0.15">
      <c r="B31" s="21" t="s">
        <v>17</v>
      </c>
      <c r="C31" s="50">
        <f>SUM(C32:C35)</f>
        <v>75071</v>
      </c>
      <c r="D31" s="51">
        <f>SUM(D32:D35)</f>
        <v>35444</v>
      </c>
      <c r="E31" s="52">
        <f>SUM(E32:E35)</f>
        <v>39627</v>
      </c>
      <c r="F31" s="42">
        <f t="shared" si="0"/>
        <v>13411</v>
      </c>
      <c r="G31" s="43">
        <f t="shared" si="1"/>
        <v>21.7</v>
      </c>
      <c r="H31" s="27">
        <v>82.3</v>
      </c>
    </row>
    <row r="32" spans="2:8" s="12" customFormat="1" ht="12" customHeight="1" x14ac:dyDescent="0.15">
      <c r="B32" s="48" t="s">
        <v>8</v>
      </c>
      <c r="C32" s="29">
        <v>24838</v>
      </c>
      <c r="D32" s="30">
        <v>11511</v>
      </c>
      <c r="E32" s="31">
        <v>13327</v>
      </c>
      <c r="F32" s="44">
        <f t="shared" si="0"/>
        <v>6574</v>
      </c>
      <c r="G32" s="45">
        <f t="shared" si="1"/>
        <v>36</v>
      </c>
      <c r="H32" s="34">
        <v>105.2</v>
      </c>
    </row>
    <row r="33" spans="2:8" s="12" customFormat="1" ht="12" customHeight="1" x14ac:dyDescent="0.15">
      <c r="B33" s="48" t="s">
        <v>9</v>
      </c>
      <c r="C33" s="29">
        <v>23383</v>
      </c>
      <c r="D33" s="30">
        <v>11092</v>
      </c>
      <c r="E33" s="31">
        <v>12291</v>
      </c>
      <c r="F33" s="44">
        <f t="shared" si="0"/>
        <v>3684</v>
      </c>
      <c r="G33" s="45">
        <f t="shared" si="1"/>
        <v>18.7</v>
      </c>
      <c r="H33" s="34">
        <v>73.7</v>
      </c>
    </row>
    <row r="34" spans="2:8" s="12" customFormat="1" ht="12" customHeight="1" x14ac:dyDescent="0.15">
      <c r="B34" s="48" t="s">
        <v>10</v>
      </c>
      <c r="C34" s="29">
        <v>15523</v>
      </c>
      <c r="D34" s="30">
        <v>7389</v>
      </c>
      <c r="E34" s="31">
        <v>8134</v>
      </c>
      <c r="F34" s="44">
        <f t="shared" si="0"/>
        <v>1615</v>
      </c>
      <c r="G34" s="45">
        <f t="shared" si="1"/>
        <v>11.6</v>
      </c>
      <c r="H34" s="34">
        <v>67.3</v>
      </c>
    </row>
    <row r="35" spans="2:8" s="12" customFormat="1" ht="12" customHeight="1" x14ac:dyDescent="0.15">
      <c r="B35" s="49" t="s">
        <v>11</v>
      </c>
      <c r="C35" s="36">
        <v>11327</v>
      </c>
      <c r="D35" s="37">
        <v>5452</v>
      </c>
      <c r="E35" s="38">
        <v>5875</v>
      </c>
      <c r="F35" s="46">
        <f t="shared" si="0"/>
        <v>1538</v>
      </c>
      <c r="G35" s="47">
        <f t="shared" si="1"/>
        <v>15.7</v>
      </c>
      <c r="H35" s="41">
        <v>88.7</v>
      </c>
    </row>
    <row r="36" spans="2:8" s="53" customFormat="1" ht="12" customHeight="1" x14ac:dyDescent="0.15">
      <c r="B36" s="21" t="s">
        <v>18</v>
      </c>
      <c r="C36" s="50">
        <f>SUM(C37:C40)</f>
        <v>74050</v>
      </c>
      <c r="D36" s="51">
        <f>SUM(D37:D40)</f>
        <v>35822</v>
      </c>
      <c r="E36" s="52">
        <f>SUM(E37:E40)</f>
        <v>38228</v>
      </c>
      <c r="F36" s="42">
        <f t="shared" si="0"/>
        <v>-1021</v>
      </c>
      <c r="G36" s="43">
        <f t="shared" si="1"/>
        <v>-1.4</v>
      </c>
      <c r="H36" s="27">
        <v>81.2</v>
      </c>
    </row>
    <row r="37" spans="2:8" s="12" customFormat="1" ht="12" customHeight="1" x14ac:dyDescent="0.15">
      <c r="B37" s="48" t="s">
        <v>8</v>
      </c>
      <c r="C37" s="29">
        <v>24869</v>
      </c>
      <c r="D37" s="30">
        <v>11797</v>
      </c>
      <c r="E37" s="31">
        <v>13072</v>
      </c>
      <c r="F37" s="44">
        <f t="shared" si="0"/>
        <v>31</v>
      </c>
      <c r="G37" s="45">
        <f t="shared" si="1"/>
        <v>0.1</v>
      </c>
      <c r="H37" s="34">
        <v>105.3</v>
      </c>
    </row>
    <row r="38" spans="2:8" s="12" customFormat="1" ht="12" customHeight="1" x14ac:dyDescent="0.15">
      <c r="B38" s="48" t="s">
        <v>9</v>
      </c>
      <c r="C38" s="29">
        <v>23092</v>
      </c>
      <c r="D38" s="30">
        <v>11250</v>
      </c>
      <c r="E38" s="31">
        <v>11842</v>
      </c>
      <c r="F38" s="44">
        <f t="shared" si="0"/>
        <v>-291</v>
      </c>
      <c r="G38" s="45">
        <f t="shared" si="1"/>
        <v>-1.2</v>
      </c>
      <c r="H38" s="34">
        <v>72.8</v>
      </c>
    </row>
    <row r="39" spans="2:8" s="12" customFormat="1" ht="12" customHeight="1" x14ac:dyDescent="0.15">
      <c r="B39" s="48" t="s">
        <v>10</v>
      </c>
      <c r="C39" s="29">
        <v>14756</v>
      </c>
      <c r="D39" s="30">
        <v>7205</v>
      </c>
      <c r="E39" s="31">
        <v>7551</v>
      </c>
      <c r="F39" s="44">
        <f t="shared" si="0"/>
        <v>-767</v>
      </c>
      <c r="G39" s="45">
        <f t="shared" si="1"/>
        <v>-4.9000000000000004</v>
      </c>
      <c r="H39" s="34">
        <v>64</v>
      </c>
    </row>
    <row r="40" spans="2:8" s="12" customFormat="1" ht="12" customHeight="1" x14ac:dyDescent="0.15">
      <c r="B40" s="49" t="s">
        <v>11</v>
      </c>
      <c r="C40" s="36">
        <v>11333</v>
      </c>
      <c r="D40" s="37">
        <v>5570</v>
      </c>
      <c r="E40" s="38">
        <v>5763</v>
      </c>
      <c r="F40" s="46">
        <f t="shared" si="0"/>
        <v>6</v>
      </c>
      <c r="G40" s="47">
        <f t="shared" si="1"/>
        <v>0.1</v>
      </c>
      <c r="H40" s="41">
        <v>88.7</v>
      </c>
    </row>
    <row r="41" spans="2:8" s="53" customFormat="1" ht="12" customHeight="1" x14ac:dyDescent="0.15">
      <c r="B41" s="21" t="s">
        <v>19</v>
      </c>
      <c r="C41" s="50">
        <f>SUM(C42:C45)</f>
        <v>72218</v>
      </c>
      <c r="D41" s="51">
        <f>SUM(D42:D45)</f>
        <v>34381</v>
      </c>
      <c r="E41" s="52">
        <f>SUM(E42:E45)</f>
        <v>37837</v>
      </c>
      <c r="F41" s="42">
        <f t="shared" si="0"/>
        <v>-1832</v>
      </c>
      <c r="G41" s="43">
        <f t="shared" si="1"/>
        <v>-2.5</v>
      </c>
      <c r="H41" s="27">
        <v>79.2</v>
      </c>
    </row>
    <row r="42" spans="2:8" s="12" customFormat="1" ht="12" customHeight="1" x14ac:dyDescent="0.15">
      <c r="B42" s="48" t="s">
        <v>8</v>
      </c>
      <c r="C42" s="29">
        <v>23711</v>
      </c>
      <c r="D42" s="30">
        <v>11108</v>
      </c>
      <c r="E42" s="31">
        <v>12603</v>
      </c>
      <c r="F42" s="44">
        <f t="shared" si="0"/>
        <v>-1158</v>
      </c>
      <c r="G42" s="45">
        <f t="shared" si="1"/>
        <v>-4.7</v>
      </c>
      <c r="H42" s="34">
        <v>100.4</v>
      </c>
    </row>
    <row r="43" spans="2:8" s="12" customFormat="1" ht="12" customHeight="1" x14ac:dyDescent="0.15">
      <c r="B43" s="48" t="s">
        <v>9</v>
      </c>
      <c r="C43" s="29">
        <v>22760</v>
      </c>
      <c r="D43" s="30">
        <v>10900</v>
      </c>
      <c r="E43" s="31">
        <v>11860</v>
      </c>
      <c r="F43" s="44">
        <f t="shared" si="0"/>
        <v>-332</v>
      </c>
      <c r="G43" s="45">
        <f t="shared" si="1"/>
        <v>-1.4</v>
      </c>
      <c r="H43" s="34">
        <v>71.7</v>
      </c>
    </row>
    <row r="44" spans="2:8" s="12" customFormat="1" ht="12" customHeight="1" x14ac:dyDescent="0.15">
      <c r="B44" s="48" t="s">
        <v>10</v>
      </c>
      <c r="C44" s="29">
        <v>14639</v>
      </c>
      <c r="D44" s="30">
        <v>7030</v>
      </c>
      <c r="E44" s="31">
        <v>7609</v>
      </c>
      <c r="F44" s="44">
        <f t="shared" si="0"/>
        <v>-117</v>
      </c>
      <c r="G44" s="45">
        <f t="shared" si="1"/>
        <v>-0.8</v>
      </c>
      <c r="H44" s="34">
        <v>63.5</v>
      </c>
    </row>
    <row r="45" spans="2:8" s="12" customFormat="1" ht="12" customHeight="1" x14ac:dyDescent="0.15">
      <c r="B45" s="49" t="s">
        <v>11</v>
      </c>
      <c r="C45" s="36">
        <v>11108</v>
      </c>
      <c r="D45" s="37">
        <v>5343</v>
      </c>
      <c r="E45" s="38">
        <v>5765</v>
      </c>
      <c r="F45" s="46">
        <f t="shared" si="0"/>
        <v>-225</v>
      </c>
      <c r="G45" s="47">
        <f t="shared" si="1"/>
        <v>-2</v>
      </c>
      <c r="H45" s="41">
        <v>87</v>
      </c>
    </row>
    <row r="46" spans="2:8" s="53" customFormat="1" ht="12" customHeight="1" x14ac:dyDescent="0.15">
      <c r="B46" s="21" t="s">
        <v>20</v>
      </c>
      <c r="C46" s="50">
        <f>SUM(C47:C50)</f>
        <v>70783</v>
      </c>
      <c r="D46" s="51">
        <f>SUM(D47:D50)</f>
        <v>33413</v>
      </c>
      <c r="E46" s="52">
        <f>SUM(E47:E50)</f>
        <v>37373</v>
      </c>
      <c r="F46" s="42">
        <f t="shared" si="0"/>
        <v>-1435</v>
      </c>
      <c r="G46" s="43">
        <f t="shared" si="1"/>
        <v>-2</v>
      </c>
      <c r="H46" s="27">
        <v>77.599999999999994</v>
      </c>
    </row>
    <row r="47" spans="2:8" s="12" customFormat="1" ht="12" customHeight="1" x14ac:dyDescent="0.15">
      <c r="B47" s="48" t="s">
        <v>8</v>
      </c>
      <c r="C47" s="29">
        <v>22530</v>
      </c>
      <c r="D47" s="30">
        <v>10532</v>
      </c>
      <c r="E47" s="31">
        <v>11998</v>
      </c>
      <c r="F47" s="44">
        <f t="shared" si="0"/>
        <v>-1181</v>
      </c>
      <c r="G47" s="45">
        <f t="shared" si="1"/>
        <v>-5</v>
      </c>
      <c r="H47" s="34">
        <v>95.4</v>
      </c>
    </row>
    <row r="48" spans="2:8" s="12" customFormat="1" ht="12" customHeight="1" x14ac:dyDescent="0.15">
      <c r="B48" s="48" t="s">
        <v>9</v>
      </c>
      <c r="C48" s="29">
        <v>23021</v>
      </c>
      <c r="D48" s="30">
        <v>10852</v>
      </c>
      <c r="E48" s="31">
        <v>12169</v>
      </c>
      <c r="F48" s="44">
        <f t="shared" si="0"/>
        <v>261</v>
      </c>
      <c r="G48" s="45">
        <f t="shared" si="1"/>
        <v>1.1000000000000001</v>
      </c>
      <c r="H48" s="34">
        <v>72.599999999999994</v>
      </c>
    </row>
    <row r="49" spans="2:8" s="12" customFormat="1" ht="12" customHeight="1" x14ac:dyDescent="0.15">
      <c r="B49" s="48" t="s">
        <v>10</v>
      </c>
      <c r="C49" s="29">
        <v>14520</v>
      </c>
      <c r="D49" s="30">
        <v>6907</v>
      </c>
      <c r="E49" s="31">
        <v>7613</v>
      </c>
      <c r="F49" s="44">
        <f t="shared" si="0"/>
        <v>-119</v>
      </c>
      <c r="G49" s="45">
        <f t="shared" si="1"/>
        <v>-0.8</v>
      </c>
      <c r="H49" s="34">
        <v>63</v>
      </c>
    </row>
    <row r="50" spans="2:8" s="12" customFormat="1" ht="12" customHeight="1" x14ac:dyDescent="0.15">
      <c r="B50" s="49" t="s">
        <v>11</v>
      </c>
      <c r="C50" s="36">
        <v>10712</v>
      </c>
      <c r="D50" s="37">
        <v>5122</v>
      </c>
      <c r="E50" s="38">
        <v>5593</v>
      </c>
      <c r="F50" s="46">
        <f t="shared" si="0"/>
        <v>-396</v>
      </c>
      <c r="G50" s="47">
        <f t="shared" si="1"/>
        <v>-3.6</v>
      </c>
      <c r="H50" s="41">
        <v>83.9</v>
      </c>
    </row>
    <row r="51" spans="2:8" s="53" customFormat="1" ht="12" customHeight="1" x14ac:dyDescent="0.15">
      <c r="B51" s="21" t="s">
        <v>21</v>
      </c>
      <c r="C51" s="50">
        <f>SUM(C52:C55)</f>
        <v>70027</v>
      </c>
      <c r="D51" s="51">
        <f>SUM(D52:D55)</f>
        <v>33101</v>
      </c>
      <c r="E51" s="52">
        <f>SUM(E52:E55)</f>
        <v>36926</v>
      </c>
      <c r="F51" s="42">
        <f t="shared" si="0"/>
        <v>-756</v>
      </c>
      <c r="G51" s="43">
        <f t="shared" si="1"/>
        <v>-1.1000000000000001</v>
      </c>
      <c r="H51" s="27">
        <v>76.8</v>
      </c>
    </row>
    <row r="52" spans="2:8" s="12" customFormat="1" ht="12" customHeight="1" x14ac:dyDescent="0.15">
      <c r="B52" s="48" t="s">
        <v>8</v>
      </c>
      <c r="C52" s="29">
        <v>22135</v>
      </c>
      <c r="D52" s="30">
        <v>10371</v>
      </c>
      <c r="E52" s="31">
        <v>11764</v>
      </c>
      <c r="F52" s="44">
        <f t="shared" si="0"/>
        <v>-395</v>
      </c>
      <c r="G52" s="45">
        <f t="shared" si="1"/>
        <v>-1.8</v>
      </c>
      <c r="H52" s="34">
        <v>93.7</v>
      </c>
    </row>
    <row r="53" spans="2:8" s="12" customFormat="1" ht="12" customHeight="1" x14ac:dyDescent="0.15">
      <c r="B53" s="48" t="s">
        <v>9</v>
      </c>
      <c r="C53" s="29">
        <v>23067</v>
      </c>
      <c r="D53" s="30">
        <v>10821</v>
      </c>
      <c r="E53" s="31">
        <v>12246</v>
      </c>
      <c r="F53" s="44">
        <f t="shared" si="0"/>
        <v>46</v>
      </c>
      <c r="G53" s="45">
        <f t="shared" si="1"/>
        <v>0.2</v>
      </c>
      <c r="H53" s="34">
        <v>72.7</v>
      </c>
    </row>
    <row r="54" spans="2:8" s="12" customFormat="1" ht="12" customHeight="1" x14ac:dyDescent="0.15">
      <c r="B54" s="48" t="s">
        <v>10</v>
      </c>
      <c r="C54" s="29">
        <v>14536</v>
      </c>
      <c r="D54" s="30">
        <v>6967</v>
      </c>
      <c r="E54" s="31">
        <v>7569</v>
      </c>
      <c r="F54" s="44">
        <f t="shared" si="0"/>
        <v>16</v>
      </c>
      <c r="G54" s="45">
        <f t="shared" si="1"/>
        <v>0.1</v>
      </c>
      <c r="H54" s="34">
        <v>63.1</v>
      </c>
    </row>
    <row r="55" spans="2:8" s="12" customFormat="1" ht="12" customHeight="1" x14ac:dyDescent="0.15">
      <c r="B55" s="49" t="s">
        <v>11</v>
      </c>
      <c r="C55" s="36">
        <v>10289</v>
      </c>
      <c r="D55" s="37">
        <v>4942</v>
      </c>
      <c r="E55" s="38">
        <v>5347</v>
      </c>
      <c r="F55" s="46">
        <f t="shared" si="0"/>
        <v>-423</v>
      </c>
      <c r="G55" s="47">
        <f t="shared" si="1"/>
        <v>-3.9</v>
      </c>
      <c r="H55" s="41">
        <v>80.599999999999994</v>
      </c>
    </row>
    <row r="56" spans="2:8" s="53" customFormat="1" ht="12" customHeight="1" x14ac:dyDescent="0.15">
      <c r="B56" s="21" t="s">
        <v>22</v>
      </c>
      <c r="C56" s="50">
        <f>SUM(C57:C60)</f>
        <v>68797</v>
      </c>
      <c r="D56" s="51">
        <f>SUM(D57:D60)</f>
        <v>32642</v>
      </c>
      <c r="E56" s="52">
        <f>SUM(E57:E60)</f>
        <v>36155</v>
      </c>
      <c r="F56" s="42">
        <f t="shared" si="0"/>
        <v>-1230</v>
      </c>
      <c r="G56" s="43">
        <f t="shared" si="1"/>
        <v>-1.8</v>
      </c>
      <c r="H56" s="27">
        <v>75.5</v>
      </c>
    </row>
    <row r="57" spans="2:8" s="12" customFormat="1" ht="12" customHeight="1" x14ac:dyDescent="0.15">
      <c r="B57" s="48" t="s">
        <v>8</v>
      </c>
      <c r="C57" s="29">
        <v>21244</v>
      </c>
      <c r="D57" s="30">
        <v>9950</v>
      </c>
      <c r="E57" s="31">
        <v>11294</v>
      </c>
      <c r="F57" s="44">
        <f t="shared" si="0"/>
        <v>-891</v>
      </c>
      <c r="G57" s="45">
        <f t="shared" si="1"/>
        <v>-4</v>
      </c>
      <c r="H57" s="34">
        <v>89.9</v>
      </c>
    </row>
    <row r="58" spans="2:8" s="12" customFormat="1" ht="12" customHeight="1" x14ac:dyDescent="0.15">
      <c r="B58" s="48" t="s">
        <v>9</v>
      </c>
      <c r="C58" s="29">
        <v>22687</v>
      </c>
      <c r="D58" s="30">
        <v>10762</v>
      </c>
      <c r="E58" s="31">
        <v>11925</v>
      </c>
      <c r="F58" s="44">
        <f t="shared" si="0"/>
        <v>-380</v>
      </c>
      <c r="G58" s="45">
        <f t="shared" si="1"/>
        <v>-1.6</v>
      </c>
      <c r="H58" s="34">
        <v>71.5</v>
      </c>
    </row>
    <row r="59" spans="2:8" s="12" customFormat="1" ht="12" customHeight="1" x14ac:dyDescent="0.15">
      <c r="B59" s="48" t="s">
        <v>10</v>
      </c>
      <c r="C59" s="29">
        <v>14824</v>
      </c>
      <c r="D59" s="30">
        <v>7091</v>
      </c>
      <c r="E59" s="31">
        <v>7733</v>
      </c>
      <c r="F59" s="44">
        <f t="shared" si="0"/>
        <v>288</v>
      </c>
      <c r="G59" s="45">
        <f t="shared" si="1"/>
        <v>2</v>
      </c>
      <c r="H59" s="34">
        <v>64.3</v>
      </c>
    </row>
    <row r="60" spans="2:8" s="12" customFormat="1" ht="12" customHeight="1" x14ac:dyDescent="0.15">
      <c r="B60" s="49" t="s">
        <v>11</v>
      </c>
      <c r="C60" s="36">
        <v>10042</v>
      </c>
      <c r="D60" s="37">
        <v>4839</v>
      </c>
      <c r="E60" s="38">
        <v>5203</v>
      </c>
      <c r="F60" s="46">
        <f t="shared" si="0"/>
        <v>-247</v>
      </c>
      <c r="G60" s="47">
        <f t="shared" si="1"/>
        <v>-2.4</v>
      </c>
      <c r="H60" s="41">
        <v>78.599999999999994</v>
      </c>
    </row>
    <row r="61" spans="2:8" s="53" customFormat="1" ht="12" customHeight="1" x14ac:dyDescent="0.15">
      <c r="B61" s="21" t="s">
        <v>23</v>
      </c>
      <c r="C61" s="22">
        <f>SUM(C62:C65)</f>
        <v>72174</v>
      </c>
      <c r="D61" s="23">
        <f>SUM(D62:D65)</f>
        <v>34546</v>
      </c>
      <c r="E61" s="24">
        <f>SUM(E62:E65)</f>
        <v>37628</v>
      </c>
      <c r="F61" s="42">
        <f t="shared" si="0"/>
        <v>3377</v>
      </c>
      <c r="G61" s="43">
        <f t="shared" si="1"/>
        <v>4.9000000000000004</v>
      </c>
      <c r="H61" s="27">
        <v>79.2</v>
      </c>
    </row>
    <row r="62" spans="2:8" s="12" customFormat="1" ht="12" customHeight="1" x14ac:dyDescent="0.15">
      <c r="B62" s="48" t="s">
        <v>8</v>
      </c>
      <c r="C62" s="54">
        <v>21602</v>
      </c>
      <c r="D62" s="55">
        <v>10249</v>
      </c>
      <c r="E62" s="56">
        <v>11353</v>
      </c>
      <c r="F62" s="44">
        <f t="shared" si="0"/>
        <v>358</v>
      </c>
      <c r="G62" s="45">
        <f t="shared" si="1"/>
        <v>1.7</v>
      </c>
      <c r="H62" s="34">
        <v>91.5</v>
      </c>
    </row>
    <row r="63" spans="2:8" s="12" customFormat="1" ht="12" customHeight="1" x14ac:dyDescent="0.15">
      <c r="B63" s="48" t="s">
        <v>9</v>
      </c>
      <c r="C63" s="54">
        <v>23416</v>
      </c>
      <c r="D63" s="55">
        <v>11208</v>
      </c>
      <c r="E63" s="56">
        <v>12208</v>
      </c>
      <c r="F63" s="44">
        <f t="shared" si="0"/>
        <v>729</v>
      </c>
      <c r="G63" s="45">
        <f t="shared" si="1"/>
        <v>3.2</v>
      </c>
      <c r="H63" s="34">
        <v>73.8</v>
      </c>
    </row>
    <row r="64" spans="2:8" s="12" customFormat="1" ht="12" customHeight="1" x14ac:dyDescent="0.15">
      <c r="B64" s="48" t="s">
        <v>10</v>
      </c>
      <c r="C64" s="54">
        <v>16619</v>
      </c>
      <c r="D64" s="55">
        <v>8001</v>
      </c>
      <c r="E64" s="56">
        <v>8618</v>
      </c>
      <c r="F64" s="44">
        <f t="shared" si="0"/>
        <v>1795</v>
      </c>
      <c r="G64" s="45">
        <f t="shared" si="1"/>
        <v>12.1</v>
      </c>
      <c r="H64" s="34">
        <v>72.099999999999994</v>
      </c>
    </row>
    <row r="65" spans="2:8" s="12" customFormat="1" ht="12" customHeight="1" x14ac:dyDescent="0.15">
      <c r="B65" s="49" t="s">
        <v>11</v>
      </c>
      <c r="C65" s="57">
        <v>10537</v>
      </c>
      <c r="D65" s="37">
        <v>5088</v>
      </c>
      <c r="E65" s="38">
        <v>5449</v>
      </c>
      <c r="F65" s="46">
        <f t="shared" si="0"/>
        <v>495</v>
      </c>
      <c r="G65" s="47">
        <f t="shared" si="1"/>
        <v>4.9000000000000004</v>
      </c>
      <c r="H65" s="41">
        <v>82.5</v>
      </c>
    </row>
  </sheetData>
  <mergeCells count="3">
    <mergeCell ref="B4:B5"/>
    <mergeCell ref="C4:C5"/>
    <mergeCell ref="H4:H5"/>
  </mergeCells>
  <phoneticPr fontId="3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Ｐゴシック,標準"2.人      口</oddHeader>
    <oddFooter>&amp;C&amp;"ＭＳ Ｐゴシック,標準"-10-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H53"/>
  <sheetViews>
    <sheetView showGridLines="0" zoomScaleNormal="100" zoomScaleSheetLayoutView="100" workbookViewId="0"/>
  </sheetViews>
  <sheetFormatPr defaultColWidth="9" defaultRowHeight="13.5" x14ac:dyDescent="0.15"/>
  <cols>
    <col min="1" max="1" width="1.625" style="10" customWidth="1"/>
    <col min="2" max="5" width="13.25" style="10" customWidth="1"/>
    <col min="6" max="6" width="13.25" style="11" customWidth="1"/>
    <col min="7" max="8" width="13.25" style="12" customWidth="1"/>
    <col min="9" max="16384" width="9" style="10"/>
  </cols>
  <sheetData>
    <row r="1" spans="1:8" ht="30" customHeight="1" x14ac:dyDescent="0.15">
      <c r="A1" s="9" t="s">
        <v>38</v>
      </c>
    </row>
    <row r="2" spans="1:8" ht="7.5" customHeight="1" x14ac:dyDescent="0.15">
      <c r="A2" s="9"/>
    </row>
    <row r="3" spans="1:8" ht="22.5" customHeight="1" x14ac:dyDescent="0.15">
      <c r="B3" s="13" t="s">
        <v>41</v>
      </c>
    </row>
    <row r="4" spans="1:8" s="12" customFormat="1" ht="13.5" customHeight="1" x14ac:dyDescent="0.15">
      <c r="B4" s="845" t="s">
        <v>6</v>
      </c>
      <c r="C4" s="845" t="s">
        <v>3</v>
      </c>
      <c r="D4" s="14" t="s">
        <v>4</v>
      </c>
      <c r="E4" s="15" t="s">
        <v>5</v>
      </c>
      <c r="F4" s="16" t="s">
        <v>1</v>
      </c>
      <c r="G4" s="17" t="s">
        <v>0</v>
      </c>
      <c r="H4" s="845" t="s">
        <v>2</v>
      </c>
    </row>
    <row r="5" spans="1:8" s="12" customFormat="1" ht="11.25" x14ac:dyDescent="0.15">
      <c r="B5" s="846"/>
      <c r="C5" s="846"/>
      <c r="D5" s="18" t="s">
        <v>31</v>
      </c>
      <c r="E5" s="19" t="s">
        <v>31</v>
      </c>
      <c r="F5" s="20" t="s">
        <v>31</v>
      </c>
      <c r="G5" s="20" t="s">
        <v>32</v>
      </c>
      <c r="H5" s="846"/>
    </row>
    <row r="6" spans="1:8" s="53" customFormat="1" ht="12" customHeight="1" x14ac:dyDescent="0.15">
      <c r="B6" s="21" t="s">
        <v>24</v>
      </c>
      <c r="C6" s="22">
        <f>SUM(C7:C10)</f>
        <v>75983</v>
      </c>
      <c r="D6" s="23">
        <f>SUM(D7:D10)</f>
        <v>36525</v>
      </c>
      <c r="E6" s="24">
        <f>SUM(E7:E10)</f>
        <v>39458</v>
      </c>
      <c r="F6" s="42">
        <v>3809</v>
      </c>
      <c r="G6" s="43">
        <v>5.3</v>
      </c>
      <c r="H6" s="27">
        <v>83.3</v>
      </c>
    </row>
    <row r="7" spans="1:8" s="12" customFormat="1" ht="12" customHeight="1" x14ac:dyDescent="0.15">
      <c r="B7" s="48" t="s">
        <v>8</v>
      </c>
      <c r="C7" s="54">
        <v>22030</v>
      </c>
      <c r="D7" s="55">
        <v>10444</v>
      </c>
      <c r="E7" s="56">
        <v>11586</v>
      </c>
      <c r="F7" s="44">
        <v>428</v>
      </c>
      <c r="G7" s="45">
        <v>2</v>
      </c>
      <c r="H7" s="34">
        <v>93.3</v>
      </c>
    </row>
    <row r="8" spans="1:8" s="12" customFormat="1" ht="12" customHeight="1" x14ac:dyDescent="0.15">
      <c r="B8" s="48" t="s">
        <v>9</v>
      </c>
      <c r="C8" s="54">
        <v>24807</v>
      </c>
      <c r="D8" s="55">
        <v>12022</v>
      </c>
      <c r="E8" s="56">
        <v>12785</v>
      </c>
      <c r="F8" s="44">
        <v>1391</v>
      </c>
      <c r="G8" s="45">
        <v>5.9</v>
      </c>
      <c r="H8" s="34">
        <v>78.2</v>
      </c>
    </row>
    <row r="9" spans="1:8" s="12" customFormat="1" ht="12" customHeight="1" x14ac:dyDescent="0.15">
      <c r="B9" s="48" t="s">
        <v>10</v>
      </c>
      <c r="C9" s="54">
        <v>18180</v>
      </c>
      <c r="D9" s="55">
        <v>8730</v>
      </c>
      <c r="E9" s="56">
        <v>9450</v>
      </c>
      <c r="F9" s="44">
        <v>1561</v>
      </c>
      <c r="G9" s="45">
        <v>9.4</v>
      </c>
      <c r="H9" s="34">
        <v>78.900000000000006</v>
      </c>
    </row>
    <row r="10" spans="1:8" s="12" customFormat="1" ht="12" customHeight="1" x14ac:dyDescent="0.15">
      <c r="B10" s="49" t="s">
        <v>11</v>
      </c>
      <c r="C10" s="57">
        <v>10966</v>
      </c>
      <c r="D10" s="37">
        <v>5329</v>
      </c>
      <c r="E10" s="38">
        <v>5637</v>
      </c>
      <c r="F10" s="46">
        <v>429</v>
      </c>
      <c r="G10" s="47">
        <v>4.0999999999999996</v>
      </c>
      <c r="H10" s="41">
        <v>85.9</v>
      </c>
    </row>
    <row r="11" spans="1:8" ht="12" customHeight="1" x14ac:dyDescent="0.15">
      <c r="B11" s="58" t="s">
        <v>25</v>
      </c>
      <c r="C11" s="50">
        <f>SUM(C12:C15)</f>
        <v>80707</v>
      </c>
      <c r="D11" s="51">
        <f>SUM(D12:D15)</f>
        <v>38775</v>
      </c>
      <c r="E11" s="52">
        <f>SUM(E12:E15)</f>
        <v>41932</v>
      </c>
      <c r="F11" s="59">
        <f>+C11-'B-1-2'!C6</f>
        <v>4724</v>
      </c>
      <c r="G11" s="60">
        <v>6.2</v>
      </c>
      <c r="H11" s="61">
        <v>88.5</v>
      </c>
    </row>
    <row r="12" spans="1:8" ht="12" customHeight="1" x14ac:dyDescent="0.15">
      <c r="B12" s="48" t="s">
        <v>8</v>
      </c>
      <c r="C12" s="54">
        <v>23077</v>
      </c>
      <c r="D12" s="55">
        <v>11024</v>
      </c>
      <c r="E12" s="56">
        <v>12053</v>
      </c>
      <c r="F12" s="44">
        <f>+C12-'B-1-2'!C7</f>
        <v>1047</v>
      </c>
      <c r="G12" s="45">
        <v>4.8</v>
      </c>
      <c r="H12" s="34">
        <v>97.7</v>
      </c>
    </row>
    <row r="13" spans="1:8" ht="12" customHeight="1" x14ac:dyDescent="0.15">
      <c r="B13" s="48" t="s">
        <v>9</v>
      </c>
      <c r="C13" s="54">
        <v>27077</v>
      </c>
      <c r="D13" s="55">
        <v>13134</v>
      </c>
      <c r="E13" s="56">
        <v>13943</v>
      </c>
      <c r="F13" s="44">
        <f>+C13-'B-1-2'!C8</f>
        <v>2270</v>
      </c>
      <c r="G13" s="45">
        <v>9.1999999999999993</v>
      </c>
      <c r="H13" s="34">
        <v>85.3</v>
      </c>
    </row>
    <row r="14" spans="1:8" ht="12" customHeight="1" x14ac:dyDescent="0.15">
      <c r="B14" s="48" t="s">
        <v>10</v>
      </c>
      <c r="C14" s="54">
        <v>19323</v>
      </c>
      <c r="D14" s="55">
        <v>9259</v>
      </c>
      <c r="E14" s="56">
        <v>10064</v>
      </c>
      <c r="F14" s="44">
        <f>+C14-'B-1-2'!C9</f>
        <v>1143</v>
      </c>
      <c r="G14" s="45">
        <v>6.3</v>
      </c>
      <c r="H14" s="34">
        <v>83.8</v>
      </c>
    </row>
    <row r="15" spans="1:8" ht="12" customHeight="1" x14ac:dyDescent="0.15">
      <c r="B15" s="49" t="s">
        <v>11</v>
      </c>
      <c r="C15" s="57">
        <v>11230</v>
      </c>
      <c r="D15" s="37">
        <v>5358</v>
      </c>
      <c r="E15" s="38">
        <v>5872</v>
      </c>
      <c r="F15" s="46">
        <f>+C15-'B-1-2'!C10</f>
        <v>264</v>
      </c>
      <c r="G15" s="47">
        <v>2.4</v>
      </c>
      <c r="H15" s="41">
        <v>87.9</v>
      </c>
    </row>
    <row r="16" spans="1:8" s="53" customFormat="1" ht="12" customHeight="1" x14ac:dyDescent="0.15">
      <c r="B16" s="21" t="s">
        <v>26</v>
      </c>
      <c r="C16" s="50">
        <f>SUM(C17:C20)</f>
        <v>83372</v>
      </c>
      <c r="D16" s="51">
        <f>SUM(D17:D20)</f>
        <v>40152</v>
      </c>
      <c r="E16" s="52">
        <f>SUM(E17:E20)</f>
        <v>43220</v>
      </c>
      <c r="F16" s="42">
        <f>+C16-'B-1-2'!C11</f>
        <v>2665</v>
      </c>
      <c r="G16" s="43">
        <v>3.3</v>
      </c>
      <c r="H16" s="27">
        <v>91.4</v>
      </c>
    </row>
    <row r="17" spans="2:8" s="12" customFormat="1" ht="12" customHeight="1" x14ac:dyDescent="0.15">
      <c r="B17" s="48" t="s">
        <v>8</v>
      </c>
      <c r="C17" s="54">
        <v>23492</v>
      </c>
      <c r="D17" s="55">
        <v>11218</v>
      </c>
      <c r="E17" s="56">
        <v>12274</v>
      </c>
      <c r="F17" s="44">
        <f>+C17-'B-1-2'!C12</f>
        <v>415</v>
      </c>
      <c r="G17" s="45">
        <v>1.8</v>
      </c>
      <c r="H17" s="34">
        <v>99.5</v>
      </c>
    </row>
    <row r="18" spans="2:8" s="12" customFormat="1" ht="12" customHeight="1" x14ac:dyDescent="0.15">
      <c r="B18" s="48" t="s">
        <v>9</v>
      </c>
      <c r="C18" s="54">
        <v>28434</v>
      </c>
      <c r="D18" s="55">
        <v>13808</v>
      </c>
      <c r="E18" s="56">
        <v>14626</v>
      </c>
      <c r="F18" s="44">
        <f>+C18-'B-1-2'!C13</f>
        <v>1357</v>
      </c>
      <c r="G18" s="45">
        <v>5</v>
      </c>
      <c r="H18" s="34">
        <v>89.6</v>
      </c>
    </row>
    <row r="19" spans="2:8" s="12" customFormat="1" ht="12" customHeight="1" x14ac:dyDescent="0.15">
      <c r="B19" s="48" t="s">
        <v>10</v>
      </c>
      <c r="C19" s="54">
        <v>20058</v>
      </c>
      <c r="D19" s="55">
        <v>9706</v>
      </c>
      <c r="E19" s="56">
        <v>10352</v>
      </c>
      <c r="F19" s="44">
        <f>+C19-'B-1-2'!C14</f>
        <v>735</v>
      </c>
      <c r="G19" s="45">
        <v>3.8</v>
      </c>
      <c r="H19" s="34">
        <v>87</v>
      </c>
    </row>
    <row r="20" spans="2:8" s="12" customFormat="1" ht="12" customHeight="1" x14ac:dyDescent="0.15">
      <c r="B20" s="49" t="s">
        <v>11</v>
      </c>
      <c r="C20" s="57">
        <v>11388</v>
      </c>
      <c r="D20" s="37">
        <v>5420</v>
      </c>
      <c r="E20" s="38">
        <v>5968</v>
      </c>
      <c r="F20" s="46">
        <f>+C20-'B-1-2'!C15</f>
        <v>158</v>
      </c>
      <c r="G20" s="47">
        <v>1.4</v>
      </c>
      <c r="H20" s="41">
        <v>89.2</v>
      </c>
    </row>
    <row r="21" spans="2:8" s="53" customFormat="1" ht="12" customHeight="1" x14ac:dyDescent="0.15">
      <c r="B21" s="21" t="s">
        <v>27</v>
      </c>
      <c r="C21" s="50">
        <f>SUM(C22:C25)</f>
        <v>86870</v>
      </c>
      <c r="D21" s="51">
        <f>SUM(D22:D25)</f>
        <v>41942</v>
      </c>
      <c r="E21" s="52">
        <f>SUM(E22:E25)</f>
        <v>44928</v>
      </c>
      <c r="F21" s="42">
        <f t="shared" ref="F21:F36" si="0">+C21-C16</f>
        <v>3498</v>
      </c>
      <c r="G21" s="43">
        <v>4.2</v>
      </c>
      <c r="H21" s="27">
        <v>95.3</v>
      </c>
    </row>
    <row r="22" spans="2:8" s="12" customFormat="1" ht="12" customHeight="1" x14ac:dyDescent="0.15">
      <c r="B22" s="48" t="s">
        <v>8</v>
      </c>
      <c r="C22" s="54">
        <v>23677</v>
      </c>
      <c r="D22" s="55">
        <v>11411</v>
      </c>
      <c r="E22" s="56">
        <v>12266</v>
      </c>
      <c r="F22" s="44">
        <f t="shared" si="0"/>
        <v>185</v>
      </c>
      <c r="G22" s="45">
        <v>0.8</v>
      </c>
      <c r="H22" s="34">
        <v>100.2</v>
      </c>
    </row>
    <row r="23" spans="2:8" s="12" customFormat="1" ht="12" customHeight="1" x14ac:dyDescent="0.15">
      <c r="B23" s="48" t="s">
        <v>9</v>
      </c>
      <c r="C23" s="54">
        <v>29660</v>
      </c>
      <c r="D23" s="55">
        <v>14383</v>
      </c>
      <c r="E23" s="56">
        <v>15277</v>
      </c>
      <c r="F23" s="44">
        <f t="shared" si="0"/>
        <v>1226</v>
      </c>
      <c r="G23" s="45">
        <v>4.3</v>
      </c>
      <c r="H23" s="34">
        <v>93.5</v>
      </c>
    </row>
    <row r="24" spans="2:8" s="12" customFormat="1" ht="12" customHeight="1" x14ac:dyDescent="0.15">
      <c r="B24" s="48" t="s">
        <v>10</v>
      </c>
      <c r="C24" s="54">
        <v>21749</v>
      </c>
      <c r="D24" s="55">
        <v>10541</v>
      </c>
      <c r="E24" s="56">
        <v>11208</v>
      </c>
      <c r="F24" s="44">
        <f t="shared" si="0"/>
        <v>1691</v>
      </c>
      <c r="G24" s="45">
        <v>8.4</v>
      </c>
      <c r="H24" s="34">
        <v>94.3</v>
      </c>
    </row>
    <row r="25" spans="2:8" s="12" customFormat="1" ht="12" customHeight="1" x14ac:dyDescent="0.15">
      <c r="B25" s="49" t="s">
        <v>11</v>
      </c>
      <c r="C25" s="57">
        <v>11784</v>
      </c>
      <c r="D25" s="37">
        <v>5607</v>
      </c>
      <c r="E25" s="38">
        <v>6177</v>
      </c>
      <c r="F25" s="46">
        <f t="shared" si="0"/>
        <v>396</v>
      </c>
      <c r="G25" s="47">
        <v>3.5</v>
      </c>
      <c r="H25" s="41">
        <v>92.3</v>
      </c>
    </row>
    <row r="26" spans="2:8" s="53" customFormat="1" ht="12" customHeight="1" x14ac:dyDescent="0.15">
      <c r="B26" s="21" t="s">
        <v>28</v>
      </c>
      <c r="C26" s="50">
        <f>SUM(C27:C30)</f>
        <v>91173</v>
      </c>
      <c r="D26" s="51">
        <f>SUM(D27:D30)</f>
        <v>43972</v>
      </c>
      <c r="E26" s="52">
        <f>SUM(E27:E30)</f>
        <v>47201</v>
      </c>
      <c r="F26" s="42">
        <f t="shared" si="0"/>
        <v>4303</v>
      </c>
      <c r="G26" s="43">
        <v>5</v>
      </c>
      <c r="H26" s="27">
        <v>100</v>
      </c>
    </row>
    <row r="27" spans="2:8" s="12" customFormat="1" ht="12" customHeight="1" x14ac:dyDescent="0.15">
      <c r="B27" s="48" t="s">
        <v>8</v>
      </c>
      <c r="C27" s="54">
        <v>23618</v>
      </c>
      <c r="D27" s="55">
        <v>11310</v>
      </c>
      <c r="E27" s="56">
        <v>12308</v>
      </c>
      <c r="F27" s="44">
        <f t="shared" si="0"/>
        <v>-59</v>
      </c>
      <c r="G27" s="45">
        <v>-0.2</v>
      </c>
      <c r="H27" s="34">
        <v>100</v>
      </c>
    </row>
    <row r="28" spans="2:8" s="12" customFormat="1" ht="12" customHeight="1" x14ac:dyDescent="0.15">
      <c r="B28" s="48" t="s">
        <v>9</v>
      </c>
      <c r="C28" s="54">
        <v>31731</v>
      </c>
      <c r="D28" s="55">
        <v>15353</v>
      </c>
      <c r="E28" s="56">
        <v>16378</v>
      </c>
      <c r="F28" s="44">
        <f t="shared" si="0"/>
        <v>2071</v>
      </c>
      <c r="G28" s="45">
        <v>7</v>
      </c>
      <c r="H28" s="34">
        <v>100</v>
      </c>
    </row>
    <row r="29" spans="2:8" s="12" customFormat="1" ht="12" customHeight="1" x14ac:dyDescent="0.15">
      <c r="B29" s="48" t="s">
        <v>10</v>
      </c>
      <c r="C29" s="54">
        <v>23052</v>
      </c>
      <c r="D29" s="55">
        <v>11243</v>
      </c>
      <c r="E29" s="56">
        <v>11809</v>
      </c>
      <c r="F29" s="44">
        <f t="shared" si="0"/>
        <v>1303</v>
      </c>
      <c r="G29" s="45">
        <v>6</v>
      </c>
      <c r="H29" s="34">
        <v>100</v>
      </c>
    </row>
    <row r="30" spans="2:8" s="12" customFormat="1" ht="12" customHeight="1" x14ac:dyDescent="0.15">
      <c r="B30" s="49" t="s">
        <v>11</v>
      </c>
      <c r="C30" s="57">
        <v>12772</v>
      </c>
      <c r="D30" s="37">
        <v>6066</v>
      </c>
      <c r="E30" s="38">
        <v>6706</v>
      </c>
      <c r="F30" s="46">
        <f t="shared" si="0"/>
        <v>988</v>
      </c>
      <c r="G30" s="47">
        <v>8.4</v>
      </c>
      <c r="H30" s="41">
        <v>100</v>
      </c>
    </row>
    <row r="31" spans="2:8" s="53" customFormat="1" ht="12" customHeight="1" x14ac:dyDescent="0.15">
      <c r="B31" s="21" t="s">
        <v>29</v>
      </c>
      <c r="C31" s="50">
        <f>SUM(C32:C35)</f>
        <v>92318</v>
      </c>
      <c r="D31" s="51">
        <f>SUM(D32:D35)</f>
        <v>44349</v>
      </c>
      <c r="E31" s="52">
        <f>SUM(E32:E35)</f>
        <v>47969</v>
      </c>
      <c r="F31" s="42">
        <f t="shared" si="0"/>
        <v>1145</v>
      </c>
      <c r="G31" s="43">
        <v>1.3</v>
      </c>
      <c r="H31" s="27">
        <v>101.3</v>
      </c>
    </row>
    <row r="32" spans="2:8" s="12" customFormat="1" ht="12" customHeight="1" x14ac:dyDescent="0.15">
      <c r="B32" s="48" t="s">
        <v>8</v>
      </c>
      <c r="C32" s="62">
        <v>22936</v>
      </c>
      <c r="D32" s="1">
        <v>10980</v>
      </c>
      <c r="E32" s="2">
        <v>11956</v>
      </c>
      <c r="F32" s="44">
        <f t="shared" si="0"/>
        <v>-682</v>
      </c>
      <c r="G32" s="45">
        <v>-2.9</v>
      </c>
      <c r="H32" s="34">
        <v>97.1</v>
      </c>
    </row>
    <row r="33" spans="2:8" s="12" customFormat="1" ht="12" customHeight="1" x14ac:dyDescent="0.15">
      <c r="B33" s="48" t="s">
        <v>9</v>
      </c>
      <c r="C33" s="62">
        <v>32461</v>
      </c>
      <c r="D33" s="1">
        <v>15623</v>
      </c>
      <c r="E33" s="2">
        <v>16838</v>
      </c>
      <c r="F33" s="44">
        <f t="shared" si="0"/>
        <v>730</v>
      </c>
      <c r="G33" s="45">
        <v>2.2999999999999998</v>
      </c>
      <c r="H33" s="34">
        <v>102.3</v>
      </c>
    </row>
    <row r="34" spans="2:8" s="12" customFormat="1" ht="12" customHeight="1" x14ac:dyDescent="0.15">
      <c r="B34" s="48" t="s">
        <v>10</v>
      </c>
      <c r="C34" s="62">
        <v>23968</v>
      </c>
      <c r="D34" s="1">
        <v>11633</v>
      </c>
      <c r="E34" s="2">
        <v>12335</v>
      </c>
      <c r="F34" s="44">
        <f t="shared" si="0"/>
        <v>916</v>
      </c>
      <c r="G34" s="45">
        <v>4</v>
      </c>
      <c r="H34" s="34">
        <v>104</v>
      </c>
    </row>
    <row r="35" spans="2:8" s="12" customFormat="1" ht="12" customHeight="1" x14ac:dyDescent="0.15">
      <c r="B35" s="49" t="s">
        <v>11</v>
      </c>
      <c r="C35" s="63">
        <v>12953</v>
      </c>
      <c r="D35" s="3">
        <v>6113</v>
      </c>
      <c r="E35" s="4">
        <v>6840</v>
      </c>
      <c r="F35" s="46">
        <f t="shared" si="0"/>
        <v>181</v>
      </c>
      <c r="G35" s="47">
        <v>1.4</v>
      </c>
      <c r="H35" s="41">
        <v>101.4</v>
      </c>
    </row>
    <row r="36" spans="2:8" s="53" customFormat="1" ht="12" customHeight="1" x14ac:dyDescent="0.15">
      <c r="B36" s="21" t="s">
        <v>34</v>
      </c>
      <c r="C36" s="50">
        <f>SUM(C37:C40)</f>
        <v>91900</v>
      </c>
      <c r="D36" s="51">
        <f>SUM(D37:D40)</f>
        <v>44235</v>
      </c>
      <c r="E36" s="52">
        <f>SUM(E37:E40)</f>
        <v>47665</v>
      </c>
      <c r="F36" s="42">
        <f t="shared" si="0"/>
        <v>-418</v>
      </c>
      <c r="G36" s="60">
        <f t="shared" ref="G36:G45" si="1">(C36-C31)/C31*100</f>
        <v>-0.45278277259039412</v>
      </c>
      <c r="H36" s="60">
        <f>C36/C26*100</f>
        <v>100.79738519079113</v>
      </c>
    </row>
    <row r="37" spans="2:8" s="12" customFormat="1" ht="12" customHeight="1" x14ac:dyDescent="0.15">
      <c r="B37" s="48" t="s">
        <v>8</v>
      </c>
      <c r="C37" s="62">
        <v>22003</v>
      </c>
      <c r="D37" s="5">
        <v>10516</v>
      </c>
      <c r="E37" s="6">
        <v>11487</v>
      </c>
      <c r="F37" s="44">
        <f>C37-C32</f>
        <v>-933</v>
      </c>
      <c r="G37" s="45">
        <f t="shared" si="1"/>
        <v>-4.0678409487268929</v>
      </c>
      <c r="H37" s="45">
        <f>C37/$C$27*100</f>
        <v>93.161995088491835</v>
      </c>
    </row>
    <row r="38" spans="2:8" s="12" customFormat="1" ht="12" customHeight="1" x14ac:dyDescent="0.15">
      <c r="B38" s="48" t="s">
        <v>9</v>
      </c>
      <c r="C38" s="62">
        <v>32452</v>
      </c>
      <c r="D38" s="5">
        <v>15683</v>
      </c>
      <c r="E38" s="6">
        <v>16769</v>
      </c>
      <c r="F38" s="44">
        <f>C38-C33</f>
        <v>-9</v>
      </c>
      <c r="G38" s="45">
        <f t="shared" si="1"/>
        <v>-2.7725578386371338E-2</v>
      </c>
      <c r="H38" s="45">
        <f>C38/$C$28*100</f>
        <v>102.27222589896317</v>
      </c>
    </row>
    <row r="39" spans="2:8" s="12" customFormat="1" ht="12" customHeight="1" x14ac:dyDescent="0.15">
      <c r="B39" s="48" t="s">
        <v>10</v>
      </c>
      <c r="C39" s="62">
        <v>24502</v>
      </c>
      <c r="D39" s="5">
        <v>11938</v>
      </c>
      <c r="E39" s="6">
        <v>12564</v>
      </c>
      <c r="F39" s="44">
        <f>C39-C34</f>
        <v>534</v>
      </c>
      <c r="G39" s="45">
        <f t="shared" si="1"/>
        <v>2.2279706275033377</v>
      </c>
      <c r="H39" s="45">
        <f>C39/$C$29*100</f>
        <v>106.29012667013708</v>
      </c>
    </row>
    <row r="40" spans="2:8" s="12" customFormat="1" ht="12" customHeight="1" x14ac:dyDescent="0.15">
      <c r="B40" s="49" t="s">
        <v>11</v>
      </c>
      <c r="C40" s="63">
        <v>12943</v>
      </c>
      <c r="D40" s="7">
        <v>6098</v>
      </c>
      <c r="E40" s="8">
        <v>6845</v>
      </c>
      <c r="F40" s="46">
        <f>C40-C35</f>
        <v>-10</v>
      </c>
      <c r="G40" s="47">
        <f t="shared" si="1"/>
        <v>-7.7202192542268191E-2</v>
      </c>
      <c r="H40" s="47">
        <f>C40/$C$30*100</f>
        <v>101.33886626996555</v>
      </c>
    </row>
    <row r="41" spans="2:8" s="12" customFormat="1" ht="12" customHeight="1" x14ac:dyDescent="0.15">
      <c r="B41" s="21" t="s">
        <v>35</v>
      </c>
      <c r="C41" s="50">
        <f>SUM(C42:C45)</f>
        <v>90280</v>
      </c>
      <c r="D41" s="51">
        <f>SUM(D42:D45)</f>
        <v>43526</v>
      </c>
      <c r="E41" s="52">
        <f>SUM(E42:E45)</f>
        <v>46754</v>
      </c>
      <c r="F41" s="42">
        <f>+C41-C36</f>
        <v>-1620</v>
      </c>
      <c r="G41" s="60">
        <f t="shared" si="1"/>
        <v>-1.76278563656148</v>
      </c>
      <c r="H41" s="60">
        <f>C41/$C$26*100</f>
        <v>99.020543362618312</v>
      </c>
    </row>
    <row r="42" spans="2:8" s="12" customFormat="1" ht="12" customHeight="1" x14ac:dyDescent="0.15">
      <c r="B42" s="28" t="s">
        <v>36</v>
      </c>
      <c r="C42" s="29">
        <v>21057</v>
      </c>
      <c r="D42" s="30">
        <v>10116</v>
      </c>
      <c r="E42" s="31">
        <v>10941</v>
      </c>
      <c r="F42" s="44">
        <f>C42-C37</f>
        <v>-946</v>
      </c>
      <c r="G42" s="45">
        <f t="shared" si="1"/>
        <v>-4.2994137163114123</v>
      </c>
      <c r="H42" s="45">
        <f>C42/$C$27*100</f>
        <v>89.156575493267837</v>
      </c>
    </row>
    <row r="43" spans="2:8" s="12" customFormat="1" ht="12" customHeight="1" x14ac:dyDescent="0.15">
      <c r="B43" s="48" t="s">
        <v>9</v>
      </c>
      <c r="C43" s="29">
        <v>31806</v>
      </c>
      <c r="D43" s="30">
        <v>15409</v>
      </c>
      <c r="E43" s="31">
        <v>16397</v>
      </c>
      <c r="F43" s="44">
        <f>C43-C38</f>
        <v>-646</v>
      </c>
      <c r="G43" s="45">
        <f t="shared" si="1"/>
        <v>-1.9906323185011712</v>
      </c>
      <c r="H43" s="45">
        <f>C43/$C$28*100</f>
        <v>100.23636191736787</v>
      </c>
    </row>
    <row r="44" spans="2:8" s="12" customFormat="1" ht="12" customHeight="1" x14ac:dyDescent="0.15">
      <c r="B44" s="48" t="s">
        <v>10</v>
      </c>
      <c r="C44" s="29">
        <v>24596</v>
      </c>
      <c r="D44" s="30">
        <v>11885</v>
      </c>
      <c r="E44" s="31">
        <v>12711</v>
      </c>
      <c r="F44" s="44">
        <f>C44-C39</f>
        <v>94</v>
      </c>
      <c r="G44" s="45">
        <f t="shared" si="1"/>
        <v>0.38364215166108889</v>
      </c>
      <c r="H44" s="45">
        <f>C44/$C$29*100</f>
        <v>106.6979003990977</v>
      </c>
    </row>
    <row r="45" spans="2:8" s="12" customFormat="1" ht="12" customHeight="1" x14ac:dyDescent="0.15">
      <c r="B45" s="49" t="s">
        <v>11</v>
      </c>
      <c r="C45" s="36">
        <v>12821</v>
      </c>
      <c r="D45" s="37">
        <v>6116</v>
      </c>
      <c r="E45" s="38">
        <v>6705</v>
      </c>
      <c r="F45" s="46">
        <f>C45-C40</f>
        <v>-122</v>
      </c>
      <c r="G45" s="47">
        <f t="shared" si="1"/>
        <v>-0.94259445259986097</v>
      </c>
      <c r="H45" s="47">
        <f>C45/$C$30*100</f>
        <v>100.38365173817726</v>
      </c>
    </row>
    <row r="46" spans="2:8" s="12" customFormat="1" ht="12" customHeight="1" x14ac:dyDescent="0.15">
      <c r="B46" s="21" t="s">
        <v>39</v>
      </c>
      <c r="C46" s="50">
        <f>SUM(C47:C50)</f>
        <v>88481</v>
      </c>
      <c r="D46" s="51">
        <f>SUM(D47:D50)</f>
        <v>42719</v>
      </c>
      <c r="E46" s="52">
        <f>SUM(E47:E50)</f>
        <v>45762</v>
      </c>
      <c r="F46" s="42">
        <f>+C46-C41</f>
        <v>-1799</v>
      </c>
      <c r="G46" s="60">
        <f>(C46-C41)/C41*100</f>
        <v>-1.9926894107221975</v>
      </c>
      <c r="H46" s="60">
        <f>C46/$C$26*100</f>
        <v>97.047371480591835</v>
      </c>
    </row>
    <row r="47" spans="2:8" s="12" customFormat="1" ht="12" customHeight="1" x14ac:dyDescent="0.15">
      <c r="B47" s="28" t="s">
        <v>36</v>
      </c>
      <c r="C47" s="29">
        <v>20176</v>
      </c>
      <c r="D47" s="30">
        <v>9731</v>
      </c>
      <c r="E47" s="31">
        <v>10445</v>
      </c>
      <c r="F47" s="44">
        <f>C47-C42</f>
        <v>-881</v>
      </c>
      <c r="G47" s="45">
        <f>(C47-C42)/C42*100</f>
        <v>-4.1838818445172627</v>
      </c>
      <c r="H47" s="45">
        <f>C47/$C$27*100</f>
        <v>85.426369718011685</v>
      </c>
    </row>
    <row r="48" spans="2:8" s="12" customFormat="1" ht="12" customHeight="1" x14ac:dyDescent="0.15">
      <c r="B48" s="48" t="s">
        <v>9</v>
      </c>
      <c r="C48" s="29">
        <v>30728</v>
      </c>
      <c r="D48" s="30">
        <v>14971</v>
      </c>
      <c r="E48" s="31">
        <v>15757</v>
      </c>
      <c r="F48" s="44">
        <f>C48-C43</f>
        <v>-1078</v>
      </c>
      <c r="G48" s="45">
        <f>(C48-C43)/C43*100</f>
        <v>-3.3892976168018611</v>
      </c>
      <c r="H48" s="45">
        <f>C48/$C$28*100</f>
        <v>96.839053291733634</v>
      </c>
    </row>
    <row r="49" spans="2:8" s="12" customFormat="1" ht="12" customHeight="1" x14ac:dyDescent="0.15">
      <c r="B49" s="48" t="s">
        <v>10</v>
      </c>
      <c r="C49" s="29">
        <v>25152</v>
      </c>
      <c r="D49" s="30">
        <v>12150</v>
      </c>
      <c r="E49" s="31">
        <v>13002</v>
      </c>
      <c r="F49" s="44">
        <f>C49-C44</f>
        <v>556</v>
      </c>
      <c r="G49" s="45">
        <f>(C49-C44)/C44*100</f>
        <v>2.2605301675069116</v>
      </c>
      <c r="H49" s="45">
        <f>C49/$C$29*100</f>
        <v>109.10983862571577</v>
      </c>
    </row>
    <row r="50" spans="2:8" s="12" customFormat="1" ht="12" customHeight="1" x14ac:dyDescent="0.15">
      <c r="B50" s="49" t="s">
        <v>11</v>
      </c>
      <c r="C50" s="36">
        <v>12425</v>
      </c>
      <c r="D50" s="37">
        <v>5867</v>
      </c>
      <c r="E50" s="38">
        <v>6558</v>
      </c>
      <c r="F50" s="46">
        <f>C50-C45</f>
        <v>-396</v>
      </c>
      <c r="G50" s="47">
        <f>(C50-C45)/C45*100</f>
        <v>-3.0886826300600578</v>
      </c>
      <c r="H50" s="47">
        <f>C50/$C$30*100</f>
        <v>97.283119323520197</v>
      </c>
    </row>
    <row r="51" spans="2:8" ht="13.5" customHeight="1" x14ac:dyDescent="0.15">
      <c r="B51" s="64" t="s">
        <v>33</v>
      </c>
      <c r="C51" s="12"/>
      <c r="D51" s="12"/>
      <c r="E51" s="12"/>
      <c r="H51" s="65"/>
    </row>
    <row r="52" spans="2:8" ht="13.5" customHeight="1" x14ac:dyDescent="0.15">
      <c r="B52" s="64" t="s">
        <v>37</v>
      </c>
      <c r="C52" s="12"/>
      <c r="D52" s="12"/>
      <c r="E52" s="12"/>
    </row>
    <row r="53" spans="2:8" ht="7.5" customHeight="1" x14ac:dyDescent="0.15">
      <c r="B53" s="64"/>
    </row>
  </sheetData>
  <mergeCells count="3">
    <mergeCell ref="B4:B5"/>
    <mergeCell ref="C4:C5"/>
    <mergeCell ref="H4:H5"/>
  </mergeCells>
  <phoneticPr fontId="3"/>
  <pageMargins left="0.59055118110236227" right="0.59055118110236227" top="0.78740157480314965" bottom="0.78740157480314965" header="0.39370078740157483" footer="0.39370078740157483"/>
  <pageSetup paperSize="9" scale="92" orientation="portrait" r:id="rId1"/>
  <headerFooter alignWithMargins="0">
    <oddHeader>&amp;R&amp;"ＭＳ Ｐゴシック,標準"2.人      口</oddHeader>
    <oddFooter>&amp;C&amp;"ＭＳ Ｐゴシック,標準"-11-</oddFooter>
  </headerFooter>
  <colBreaks count="1" manualBreakCount="1">
    <brk id="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8C0B-3245-4EEA-A05A-B6B96AB2FA91}">
  <sheetPr codeName="Sheet3">
    <pageSetUpPr fitToPage="1"/>
  </sheetPr>
  <dimension ref="A1:AN60"/>
  <sheetViews>
    <sheetView zoomScale="85" zoomScaleNormal="85" zoomScaleSheetLayoutView="100" workbookViewId="0"/>
  </sheetViews>
  <sheetFormatPr defaultColWidth="9" defaultRowHeight="11.25" x14ac:dyDescent="0.15"/>
  <cols>
    <col min="1" max="1" width="1.625" style="74" customWidth="1"/>
    <col min="2" max="2" width="5.125" style="73" customWidth="1"/>
    <col min="3" max="3" width="8.125" style="74" customWidth="1"/>
    <col min="4" max="5" width="7.125" style="74" customWidth="1"/>
    <col min="6" max="6" width="0.875" style="74" customWidth="1"/>
    <col min="7" max="7" width="5.125" style="74" customWidth="1"/>
    <col min="8" max="8" width="8.125" style="74" customWidth="1"/>
    <col min="9" max="10" width="7.125" style="74" customWidth="1"/>
    <col min="11" max="11" width="2.25" style="74" customWidth="1"/>
    <col min="12" max="12" width="5.5" style="74" customWidth="1"/>
    <col min="13" max="13" width="8.125" style="74" customWidth="1"/>
    <col min="14" max="15" width="7.125" style="74" customWidth="1"/>
    <col min="16" max="16" width="9" style="74"/>
    <col min="17" max="19" width="7.875" style="74" bestFit="1" customWidth="1"/>
    <col min="20" max="16384" width="9" style="74"/>
  </cols>
  <sheetData>
    <row r="1" spans="1:40" ht="30" customHeight="1" x14ac:dyDescent="0.15">
      <c r="A1" s="72" t="s">
        <v>42</v>
      </c>
    </row>
    <row r="2" spans="1:40" ht="7.5" customHeight="1" x14ac:dyDescent="0.15">
      <c r="A2" s="72"/>
    </row>
    <row r="3" spans="1:40" s="75" customFormat="1" ht="15" customHeight="1" x14ac:dyDescent="0.15">
      <c r="B3" s="76" t="s">
        <v>43</v>
      </c>
      <c r="C3" s="77"/>
      <c r="D3" s="78"/>
      <c r="G3" s="78"/>
      <c r="H3" s="78"/>
      <c r="I3" s="78"/>
      <c r="J3" s="78"/>
      <c r="R3" s="75" ph="1"/>
      <c r="S3" s="75" ph="1"/>
      <c r="T3" s="75" ph="1"/>
      <c r="U3" s="75" ph="1"/>
      <c r="V3" s="75" ph="1"/>
      <c r="W3" s="75" ph="1"/>
      <c r="X3" s="75" ph="1"/>
      <c r="Y3" s="75" ph="1"/>
      <c r="Z3" s="75" ph="1"/>
      <c r="AA3" s="75" ph="1"/>
      <c r="AB3" s="75" ph="1"/>
      <c r="AD3" s="75" ph="1"/>
      <c r="AE3" s="75" ph="1"/>
      <c r="AF3" s="75" ph="1"/>
      <c r="AG3" s="75" ph="1"/>
      <c r="AH3" s="75" ph="1"/>
      <c r="AI3" s="75" ph="1"/>
      <c r="AJ3" s="75" ph="1"/>
      <c r="AK3" s="75" ph="1"/>
      <c r="AL3" s="75" ph="1"/>
      <c r="AM3" s="75" ph="1"/>
      <c r="AN3" s="75" ph="1"/>
    </row>
    <row r="4" spans="1:40" s="75" customFormat="1" ht="15" customHeight="1" x14ac:dyDescent="0.15">
      <c r="A4" s="79">
        <v>1</v>
      </c>
      <c r="B4" s="80" t="s">
        <v>44</v>
      </c>
      <c r="C4" s="77"/>
      <c r="D4" s="78"/>
      <c r="E4" s="78"/>
      <c r="F4" s="78"/>
      <c r="G4" s="78"/>
      <c r="H4" s="78"/>
      <c r="I4" s="78"/>
      <c r="J4" s="78"/>
      <c r="K4" s="79">
        <v>2</v>
      </c>
      <c r="L4" s="80" t="s">
        <v>45</v>
      </c>
      <c r="M4" s="81"/>
      <c r="N4" s="78"/>
      <c r="O4" s="78"/>
      <c r="R4" s="75" ph="1"/>
      <c r="S4" s="75" ph="1"/>
      <c r="T4" s="75" ph="1"/>
      <c r="U4" s="75" ph="1"/>
      <c r="V4" s="75" ph="1"/>
      <c r="W4" s="75" ph="1"/>
      <c r="X4" s="75" ph="1"/>
      <c r="Y4" s="75" ph="1"/>
      <c r="Z4" s="75" ph="1"/>
      <c r="AA4" s="75" ph="1"/>
      <c r="AB4" s="75" ph="1"/>
      <c r="AD4" s="75" ph="1"/>
      <c r="AE4" s="75" ph="1"/>
      <c r="AF4" s="75" ph="1"/>
      <c r="AG4" s="75" ph="1"/>
      <c r="AH4" s="75" ph="1"/>
      <c r="AI4" s="75" ph="1"/>
      <c r="AJ4" s="75" ph="1"/>
      <c r="AK4" s="75" ph="1"/>
      <c r="AL4" s="75" ph="1"/>
      <c r="AM4" s="75" ph="1"/>
      <c r="AN4" s="75" ph="1"/>
    </row>
    <row r="5" spans="1:40" s="88" customFormat="1" ht="13.5" customHeight="1" x14ac:dyDescent="0.15">
      <c r="A5" s="82"/>
      <c r="B5" s="83" t="s">
        <v>46</v>
      </c>
      <c r="C5" s="84" t="s">
        <v>47</v>
      </c>
      <c r="D5" s="85" t="s">
        <v>48</v>
      </c>
      <c r="E5" s="86" t="s">
        <v>49</v>
      </c>
      <c r="F5" s="87"/>
      <c r="G5" s="83" t="s">
        <v>46</v>
      </c>
      <c r="H5" s="84" t="s">
        <v>47</v>
      </c>
      <c r="I5" s="85" t="s">
        <v>48</v>
      </c>
      <c r="J5" s="86" t="s">
        <v>49</v>
      </c>
      <c r="K5" s="82"/>
      <c r="L5" s="83" t="s">
        <v>46</v>
      </c>
      <c r="M5" s="84" t="s">
        <v>47</v>
      </c>
      <c r="N5" s="85" t="s">
        <v>48</v>
      </c>
      <c r="O5" s="86" t="s">
        <v>49</v>
      </c>
    </row>
    <row r="6" spans="1:40" s="88" customFormat="1" ht="13.5" customHeight="1" x14ac:dyDescent="0.15">
      <c r="A6" s="82"/>
      <c r="B6" s="89" t="s">
        <v>50</v>
      </c>
      <c r="C6" s="90">
        <v>88481</v>
      </c>
      <c r="D6" s="91">
        <v>42719</v>
      </c>
      <c r="E6" s="92">
        <v>45762</v>
      </c>
      <c r="F6" s="93"/>
      <c r="G6" s="94">
        <v>51</v>
      </c>
      <c r="H6" s="95">
        <v>1254</v>
      </c>
      <c r="I6" s="96">
        <v>609</v>
      </c>
      <c r="J6" s="97">
        <v>645</v>
      </c>
      <c r="K6" s="82"/>
      <c r="L6" s="83" t="s">
        <v>50</v>
      </c>
      <c r="M6" s="98">
        <v>88481</v>
      </c>
      <c r="N6" s="99">
        <v>42719</v>
      </c>
      <c r="O6" s="100">
        <v>45762</v>
      </c>
    </row>
    <row r="7" spans="1:40" s="88" customFormat="1" ht="13.5" customHeight="1" x14ac:dyDescent="0.15">
      <c r="A7" s="82"/>
      <c r="B7" s="94">
        <v>0</v>
      </c>
      <c r="C7" s="101">
        <v>569</v>
      </c>
      <c r="D7" s="96">
        <v>274</v>
      </c>
      <c r="E7" s="97">
        <v>295</v>
      </c>
      <c r="F7" s="93"/>
      <c r="G7" s="102">
        <v>52</v>
      </c>
      <c r="H7" s="103">
        <v>1201</v>
      </c>
      <c r="I7" s="104">
        <v>599</v>
      </c>
      <c r="J7" s="105">
        <v>602</v>
      </c>
      <c r="K7" s="82"/>
      <c r="L7" s="106" t="s">
        <v>51</v>
      </c>
      <c r="M7" s="107">
        <v>3182</v>
      </c>
      <c r="N7" s="108">
        <v>1615</v>
      </c>
      <c r="O7" s="109">
        <v>1567</v>
      </c>
    </row>
    <row r="8" spans="1:40" s="88" customFormat="1" ht="13.5" customHeight="1" x14ac:dyDescent="0.15">
      <c r="A8" s="82"/>
      <c r="B8" s="102">
        <v>1</v>
      </c>
      <c r="C8" s="110">
        <v>583</v>
      </c>
      <c r="D8" s="104">
        <v>306</v>
      </c>
      <c r="E8" s="105">
        <v>277</v>
      </c>
      <c r="F8" s="93"/>
      <c r="G8" s="102">
        <v>53</v>
      </c>
      <c r="H8" s="103">
        <v>1234</v>
      </c>
      <c r="I8" s="104">
        <v>578</v>
      </c>
      <c r="J8" s="105">
        <v>656</v>
      </c>
      <c r="K8" s="82"/>
      <c r="L8" s="111" t="s">
        <v>52</v>
      </c>
      <c r="M8" s="112">
        <v>3926</v>
      </c>
      <c r="N8" s="113">
        <v>1993</v>
      </c>
      <c r="O8" s="114">
        <v>1933</v>
      </c>
    </row>
    <row r="9" spans="1:40" s="88" customFormat="1" ht="13.5" customHeight="1" x14ac:dyDescent="0.15">
      <c r="A9" s="82"/>
      <c r="B9" s="102">
        <v>2</v>
      </c>
      <c r="C9" s="110">
        <v>632</v>
      </c>
      <c r="D9" s="104">
        <v>337</v>
      </c>
      <c r="E9" s="105">
        <v>295</v>
      </c>
      <c r="F9" s="93"/>
      <c r="G9" s="102">
        <v>54</v>
      </c>
      <c r="H9" s="110">
        <v>877</v>
      </c>
      <c r="I9" s="104">
        <v>415</v>
      </c>
      <c r="J9" s="105">
        <v>462</v>
      </c>
      <c r="K9" s="82"/>
      <c r="L9" s="111" t="s">
        <v>53</v>
      </c>
      <c r="M9" s="112">
        <v>4427</v>
      </c>
      <c r="N9" s="113">
        <v>2270</v>
      </c>
      <c r="O9" s="114">
        <v>2157</v>
      </c>
    </row>
    <row r="10" spans="1:40" s="88" customFormat="1" ht="13.5" customHeight="1" x14ac:dyDescent="0.15">
      <c r="A10" s="82"/>
      <c r="B10" s="102">
        <v>3</v>
      </c>
      <c r="C10" s="110">
        <v>683</v>
      </c>
      <c r="D10" s="104">
        <v>340</v>
      </c>
      <c r="E10" s="105">
        <v>343</v>
      </c>
      <c r="F10" s="93"/>
      <c r="G10" s="102">
        <v>55</v>
      </c>
      <c r="H10" s="103">
        <v>1232</v>
      </c>
      <c r="I10" s="104">
        <v>620</v>
      </c>
      <c r="J10" s="105">
        <v>612</v>
      </c>
      <c r="K10" s="82"/>
      <c r="L10" s="111" t="s">
        <v>54</v>
      </c>
      <c r="M10" s="112">
        <v>4387</v>
      </c>
      <c r="N10" s="113">
        <v>2260</v>
      </c>
      <c r="O10" s="114">
        <v>2127</v>
      </c>
    </row>
    <row r="11" spans="1:40" s="88" customFormat="1" ht="13.5" customHeight="1" x14ac:dyDescent="0.15">
      <c r="A11" s="82"/>
      <c r="B11" s="102">
        <v>4</v>
      </c>
      <c r="C11" s="110">
        <v>715</v>
      </c>
      <c r="D11" s="104">
        <v>358</v>
      </c>
      <c r="E11" s="105">
        <v>357</v>
      </c>
      <c r="F11" s="93"/>
      <c r="G11" s="102">
        <v>56</v>
      </c>
      <c r="H11" s="103">
        <v>1137</v>
      </c>
      <c r="I11" s="104">
        <v>539</v>
      </c>
      <c r="J11" s="105">
        <v>598</v>
      </c>
      <c r="K11" s="82"/>
      <c r="L11" s="111" t="s">
        <v>55</v>
      </c>
      <c r="M11" s="112">
        <v>3988</v>
      </c>
      <c r="N11" s="113">
        <v>1993</v>
      </c>
      <c r="O11" s="114">
        <v>1995</v>
      </c>
    </row>
    <row r="12" spans="1:40" s="88" customFormat="1" ht="13.5" customHeight="1" x14ac:dyDescent="0.15">
      <c r="A12" s="82"/>
      <c r="B12" s="102">
        <v>5</v>
      </c>
      <c r="C12" s="110">
        <v>714</v>
      </c>
      <c r="D12" s="104">
        <v>362</v>
      </c>
      <c r="E12" s="105">
        <v>352</v>
      </c>
      <c r="F12" s="93"/>
      <c r="G12" s="102">
        <v>57</v>
      </c>
      <c r="H12" s="103">
        <v>1145</v>
      </c>
      <c r="I12" s="104">
        <v>557</v>
      </c>
      <c r="J12" s="105">
        <v>588</v>
      </c>
      <c r="K12" s="82"/>
      <c r="L12" s="111" t="s">
        <v>56</v>
      </c>
      <c r="M12" s="112">
        <v>3813</v>
      </c>
      <c r="N12" s="113">
        <v>1965</v>
      </c>
      <c r="O12" s="114">
        <v>1848</v>
      </c>
    </row>
    <row r="13" spans="1:40" s="88" customFormat="1" ht="13.5" customHeight="1" x14ac:dyDescent="0.15">
      <c r="A13" s="82"/>
      <c r="B13" s="102">
        <v>6</v>
      </c>
      <c r="C13" s="110">
        <v>796</v>
      </c>
      <c r="D13" s="104">
        <v>412</v>
      </c>
      <c r="E13" s="105">
        <v>384</v>
      </c>
      <c r="F13" s="93"/>
      <c r="G13" s="102">
        <v>58</v>
      </c>
      <c r="H13" s="103">
        <v>1124</v>
      </c>
      <c r="I13" s="104">
        <v>568</v>
      </c>
      <c r="J13" s="105">
        <v>556</v>
      </c>
      <c r="K13" s="82"/>
      <c r="L13" s="111" t="s">
        <v>57</v>
      </c>
      <c r="M13" s="112">
        <v>4191</v>
      </c>
      <c r="N13" s="113">
        <v>2130</v>
      </c>
      <c r="O13" s="114">
        <v>2061</v>
      </c>
    </row>
    <row r="14" spans="1:40" s="88" customFormat="1" ht="13.5" customHeight="1" x14ac:dyDescent="0.15">
      <c r="A14" s="82"/>
      <c r="B14" s="102">
        <v>7</v>
      </c>
      <c r="C14" s="110">
        <v>813</v>
      </c>
      <c r="D14" s="104">
        <v>408</v>
      </c>
      <c r="E14" s="105">
        <v>405</v>
      </c>
      <c r="F14" s="93"/>
      <c r="G14" s="102">
        <v>59</v>
      </c>
      <c r="H14" s="103">
        <v>1103</v>
      </c>
      <c r="I14" s="104">
        <v>510</v>
      </c>
      <c r="J14" s="105">
        <v>593</v>
      </c>
      <c r="K14" s="82"/>
      <c r="L14" s="111" t="s">
        <v>58</v>
      </c>
      <c r="M14" s="112">
        <v>4778</v>
      </c>
      <c r="N14" s="113">
        <v>2387</v>
      </c>
      <c r="O14" s="114">
        <v>2391</v>
      </c>
    </row>
    <row r="15" spans="1:40" s="88" customFormat="1" ht="13.5" customHeight="1" x14ac:dyDescent="0.15">
      <c r="A15" s="82"/>
      <c r="B15" s="102">
        <v>8</v>
      </c>
      <c r="C15" s="110">
        <v>789</v>
      </c>
      <c r="D15" s="104">
        <v>401</v>
      </c>
      <c r="E15" s="105">
        <v>388</v>
      </c>
      <c r="F15" s="93"/>
      <c r="G15" s="102">
        <v>60</v>
      </c>
      <c r="H15" s="103">
        <v>1074</v>
      </c>
      <c r="I15" s="104">
        <v>530</v>
      </c>
      <c r="J15" s="105">
        <v>544</v>
      </c>
      <c r="K15" s="82"/>
      <c r="L15" s="111" t="s">
        <v>59</v>
      </c>
      <c r="M15" s="112">
        <v>5606</v>
      </c>
      <c r="N15" s="113">
        <v>2830</v>
      </c>
      <c r="O15" s="114">
        <v>2776</v>
      </c>
    </row>
    <row r="16" spans="1:40" s="88" customFormat="1" ht="13.5" customHeight="1" x14ac:dyDescent="0.15">
      <c r="A16" s="82"/>
      <c r="B16" s="102">
        <v>9</v>
      </c>
      <c r="C16" s="110">
        <v>814</v>
      </c>
      <c r="D16" s="104">
        <v>410</v>
      </c>
      <c r="E16" s="105">
        <v>404</v>
      </c>
      <c r="F16" s="93"/>
      <c r="G16" s="115">
        <v>61</v>
      </c>
      <c r="H16" s="116">
        <v>1159</v>
      </c>
      <c r="I16" s="117">
        <v>561</v>
      </c>
      <c r="J16" s="118">
        <v>598</v>
      </c>
      <c r="K16" s="82"/>
      <c r="L16" s="111" t="s">
        <v>60</v>
      </c>
      <c r="M16" s="112">
        <v>6817</v>
      </c>
      <c r="N16" s="113">
        <v>3403</v>
      </c>
      <c r="O16" s="114">
        <v>3414</v>
      </c>
    </row>
    <row r="17" spans="1:16" s="88" customFormat="1" ht="13.5" customHeight="1" x14ac:dyDescent="0.15">
      <c r="A17" s="82"/>
      <c r="B17" s="102">
        <v>10</v>
      </c>
      <c r="C17" s="110">
        <v>836</v>
      </c>
      <c r="D17" s="104">
        <v>406</v>
      </c>
      <c r="E17" s="105">
        <v>430</v>
      </c>
      <c r="F17" s="93"/>
      <c r="G17" s="102">
        <v>62</v>
      </c>
      <c r="H17" s="103">
        <v>1133</v>
      </c>
      <c r="I17" s="104">
        <v>550</v>
      </c>
      <c r="J17" s="105">
        <v>583</v>
      </c>
      <c r="K17" s="82"/>
      <c r="L17" s="111" t="s">
        <v>61</v>
      </c>
      <c r="M17" s="112">
        <v>5799</v>
      </c>
      <c r="N17" s="113">
        <v>2827</v>
      </c>
      <c r="O17" s="114">
        <v>2972</v>
      </c>
    </row>
    <row r="18" spans="1:16" s="88" customFormat="1" ht="13.5" customHeight="1" x14ac:dyDescent="0.15">
      <c r="A18" s="82"/>
      <c r="B18" s="102">
        <v>11</v>
      </c>
      <c r="C18" s="110">
        <v>922</v>
      </c>
      <c r="D18" s="104">
        <v>465</v>
      </c>
      <c r="E18" s="105">
        <v>457</v>
      </c>
      <c r="F18" s="93"/>
      <c r="G18" s="102">
        <v>63</v>
      </c>
      <c r="H18" s="103">
        <v>1055</v>
      </c>
      <c r="I18" s="104">
        <v>524</v>
      </c>
      <c r="J18" s="105">
        <v>531</v>
      </c>
      <c r="K18" s="82"/>
      <c r="L18" s="111" t="s">
        <v>62</v>
      </c>
      <c r="M18" s="112">
        <v>5741</v>
      </c>
      <c r="N18" s="113">
        <v>2794</v>
      </c>
      <c r="O18" s="114">
        <v>2947</v>
      </c>
    </row>
    <row r="19" spans="1:16" s="88" customFormat="1" ht="13.5" customHeight="1" x14ac:dyDescent="0.15">
      <c r="A19" s="82"/>
      <c r="B19" s="102">
        <v>12</v>
      </c>
      <c r="C19" s="110">
        <v>884</v>
      </c>
      <c r="D19" s="104">
        <v>481</v>
      </c>
      <c r="E19" s="105">
        <v>403</v>
      </c>
      <c r="F19" s="93"/>
      <c r="G19" s="102">
        <v>64</v>
      </c>
      <c r="H19" s="103">
        <v>1160</v>
      </c>
      <c r="I19" s="104">
        <v>567</v>
      </c>
      <c r="J19" s="105">
        <v>593</v>
      </c>
      <c r="K19" s="82"/>
      <c r="L19" s="111" t="s">
        <v>63</v>
      </c>
      <c r="M19" s="112">
        <v>5581</v>
      </c>
      <c r="N19" s="113">
        <v>2732</v>
      </c>
      <c r="O19" s="114">
        <v>2849</v>
      </c>
    </row>
    <row r="20" spans="1:16" s="88" customFormat="1" ht="13.5" customHeight="1" x14ac:dyDescent="0.15">
      <c r="A20" s="82"/>
      <c r="B20" s="102">
        <v>13</v>
      </c>
      <c r="C20" s="110">
        <v>887</v>
      </c>
      <c r="D20" s="104">
        <v>470</v>
      </c>
      <c r="E20" s="105">
        <v>417</v>
      </c>
      <c r="F20" s="93"/>
      <c r="G20" s="102">
        <v>65</v>
      </c>
      <c r="H20" s="103">
        <v>1114</v>
      </c>
      <c r="I20" s="104">
        <v>555</v>
      </c>
      <c r="J20" s="105">
        <v>559</v>
      </c>
      <c r="K20" s="82"/>
      <c r="L20" s="111" t="s">
        <v>64</v>
      </c>
      <c r="M20" s="112">
        <v>5971</v>
      </c>
      <c r="N20" s="113">
        <v>2902</v>
      </c>
      <c r="O20" s="114">
        <v>3069</v>
      </c>
    </row>
    <row r="21" spans="1:16" s="88" customFormat="1" ht="13.5" customHeight="1" x14ac:dyDescent="0.15">
      <c r="A21" s="82"/>
      <c r="B21" s="102">
        <v>14</v>
      </c>
      <c r="C21" s="110">
        <v>898</v>
      </c>
      <c r="D21" s="104">
        <v>448</v>
      </c>
      <c r="E21" s="105">
        <v>450</v>
      </c>
      <c r="F21" s="93"/>
      <c r="G21" s="102">
        <v>66</v>
      </c>
      <c r="H21" s="103">
        <v>1079</v>
      </c>
      <c r="I21" s="104">
        <v>528</v>
      </c>
      <c r="J21" s="105">
        <v>551</v>
      </c>
      <c r="K21" s="82"/>
      <c r="L21" s="111" t="s">
        <v>65</v>
      </c>
      <c r="M21" s="112">
        <v>6547</v>
      </c>
      <c r="N21" s="113">
        <v>3136</v>
      </c>
      <c r="O21" s="114">
        <v>3411</v>
      </c>
    </row>
    <row r="22" spans="1:16" s="88" customFormat="1" ht="13.5" customHeight="1" x14ac:dyDescent="0.15">
      <c r="A22" s="82"/>
      <c r="B22" s="102">
        <v>15</v>
      </c>
      <c r="C22" s="110">
        <v>898</v>
      </c>
      <c r="D22" s="104">
        <v>487</v>
      </c>
      <c r="E22" s="105">
        <v>411</v>
      </c>
      <c r="F22" s="93"/>
      <c r="G22" s="102">
        <v>67</v>
      </c>
      <c r="H22" s="103">
        <v>1185</v>
      </c>
      <c r="I22" s="104">
        <v>572</v>
      </c>
      <c r="J22" s="105">
        <v>613</v>
      </c>
      <c r="K22" s="82"/>
      <c r="L22" s="111" t="s">
        <v>66</v>
      </c>
      <c r="M22" s="112">
        <v>4730</v>
      </c>
      <c r="N22" s="113">
        <v>2168</v>
      </c>
      <c r="O22" s="114">
        <v>2562</v>
      </c>
    </row>
    <row r="23" spans="1:16" s="88" customFormat="1" ht="13.5" customHeight="1" x14ac:dyDescent="0.15">
      <c r="A23" s="82"/>
      <c r="B23" s="102">
        <v>16</v>
      </c>
      <c r="C23" s="110">
        <v>890</v>
      </c>
      <c r="D23" s="104">
        <v>452</v>
      </c>
      <c r="E23" s="105">
        <v>438</v>
      </c>
      <c r="F23" s="93"/>
      <c r="G23" s="102">
        <v>68</v>
      </c>
      <c r="H23" s="103">
        <v>1267</v>
      </c>
      <c r="I23" s="104">
        <v>612</v>
      </c>
      <c r="J23" s="105">
        <v>655</v>
      </c>
      <c r="K23" s="82"/>
      <c r="L23" s="111" t="s">
        <v>67</v>
      </c>
      <c r="M23" s="112">
        <v>3574</v>
      </c>
      <c r="N23" s="113">
        <v>1496</v>
      </c>
      <c r="O23" s="114">
        <v>2078</v>
      </c>
    </row>
    <row r="24" spans="1:16" s="88" customFormat="1" ht="13.5" customHeight="1" x14ac:dyDescent="0.15">
      <c r="A24" s="82"/>
      <c r="B24" s="102">
        <v>17</v>
      </c>
      <c r="C24" s="110">
        <v>920</v>
      </c>
      <c r="D24" s="104">
        <v>458</v>
      </c>
      <c r="E24" s="105">
        <v>462</v>
      </c>
      <c r="F24" s="93"/>
      <c r="G24" s="102">
        <v>69</v>
      </c>
      <c r="H24" s="103">
        <v>1326</v>
      </c>
      <c r="I24" s="104">
        <v>635</v>
      </c>
      <c r="J24" s="105">
        <v>691</v>
      </c>
      <c r="K24" s="82"/>
      <c r="L24" s="111" t="s">
        <v>68</v>
      </c>
      <c r="M24" s="112">
        <v>2761</v>
      </c>
      <c r="N24" s="113">
        <v>972</v>
      </c>
      <c r="O24" s="114">
        <v>1789</v>
      </c>
    </row>
    <row r="25" spans="1:16" s="88" customFormat="1" ht="13.5" customHeight="1" x14ac:dyDescent="0.15">
      <c r="A25" s="82"/>
      <c r="B25" s="102">
        <v>18</v>
      </c>
      <c r="C25" s="110">
        <v>892</v>
      </c>
      <c r="D25" s="104">
        <v>480</v>
      </c>
      <c r="E25" s="105">
        <v>412</v>
      </c>
      <c r="F25" s="93"/>
      <c r="G25" s="102">
        <v>70</v>
      </c>
      <c r="H25" s="103">
        <v>1403</v>
      </c>
      <c r="I25" s="104">
        <v>668</v>
      </c>
      <c r="J25" s="105">
        <v>735</v>
      </c>
      <c r="K25" s="82"/>
      <c r="L25" s="111" t="s">
        <v>69</v>
      </c>
      <c r="M25" s="112">
        <v>1406</v>
      </c>
      <c r="N25" s="113">
        <v>377</v>
      </c>
      <c r="O25" s="114">
        <v>1029</v>
      </c>
    </row>
    <row r="26" spans="1:16" s="88" customFormat="1" ht="13.5" customHeight="1" x14ac:dyDescent="0.15">
      <c r="A26" s="82"/>
      <c r="B26" s="102">
        <v>19</v>
      </c>
      <c r="C26" s="110">
        <v>787</v>
      </c>
      <c r="D26" s="104">
        <v>383</v>
      </c>
      <c r="E26" s="105">
        <v>404</v>
      </c>
      <c r="F26" s="93"/>
      <c r="G26" s="102">
        <v>71</v>
      </c>
      <c r="H26" s="103">
        <v>1600</v>
      </c>
      <c r="I26" s="104">
        <v>764</v>
      </c>
      <c r="J26" s="105">
        <v>836</v>
      </c>
      <c r="K26" s="82"/>
      <c r="L26" s="111" t="s">
        <v>70</v>
      </c>
      <c r="M26" s="112">
        <v>386</v>
      </c>
      <c r="N26" s="113">
        <v>74</v>
      </c>
      <c r="O26" s="114">
        <v>312</v>
      </c>
    </row>
    <row r="27" spans="1:16" s="88" customFormat="1" ht="13.5" customHeight="1" x14ac:dyDescent="0.15">
      <c r="A27" s="82"/>
      <c r="B27" s="102">
        <v>20</v>
      </c>
      <c r="C27" s="110">
        <v>769</v>
      </c>
      <c r="D27" s="104">
        <v>382</v>
      </c>
      <c r="E27" s="105">
        <v>387</v>
      </c>
      <c r="F27" s="93"/>
      <c r="G27" s="102">
        <v>72</v>
      </c>
      <c r="H27" s="103">
        <v>1435</v>
      </c>
      <c r="I27" s="104">
        <v>696</v>
      </c>
      <c r="J27" s="105">
        <v>739</v>
      </c>
      <c r="K27" s="93"/>
      <c r="L27" s="111" t="s">
        <v>71</v>
      </c>
      <c r="M27" s="112">
        <v>59</v>
      </c>
      <c r="N27" s="113">
        <v>10</v>
      </c>
      <c r="O27" s="114">
        <v>49</v>
      </c>
      <c r="P27" s="119"/>
    </row>
    <row r="28" spans="1:16" s="88" customFormat="1" ht="13.5" customHeight="1" x14ac:dyDescent="0.15">
      <c r="A28" s="82"/>
      <c r="B28" s="102">
        <v>21</v>
      </c>
      <c r="C28" s="110">
        <v>771</v>
      </c>
      <c r="D28" s="104">
        <v>359</v>
      </c>
      <c r="E28" s="105">
        <v>412</v>
      </c>
      <c r="F28" s="93"/>
      <c r="G28" s="102">
        <v>73</v>
      </c>
      <c r="H28" s="103">
        <v>1430</v>
      </c>
      <c r="I28" s="104">
        <v>703</v>
      </c>
      <c r="J28" s="105">
        <v>727</v>
      </c>
      <c r="K28" s="93"/>
      <c r="L28" s="120" t="s">
        <v>72</v>
      </c>
      <c r="M28" s="121">
        <v>811</v>
      </c>
      <c r="N28" s="122">
        <v>385</v>
      </c>
      <c r="O28" s="123">
        <v>426</v>
      </c>
    </row>
    <row r="29" spans="1:16" s="88" customFormat="1" ht="13.5" customHeight="1" x14ac:dyDescent="0.15">
      <c r="A29" s="82"/>
      <c r="B29" s="102">
        <v>22</v>
      </c>
      <c r="C29" s="110">
        <v>835</v>
      </c>
      <c r="D29" s="104">
        <v>424</v>
      </c>
      <c r="E29" s="105">
        <v>411</v>
      </c>
      <c r="F29" s="93"/>
      <c r="G29" s="102">
        <v>74</v>
      </c>
      <c r="H29" s="110">
        <v>679</v>
      </c>
      <c r="I29" s="104">
        <v>305</v>
      </c>
      <c r="J29" s="105">
        <v>374</v>
      </c>
      <c r="K29" s="93"/>
      <c r="L29" s="93"/>
      <c r="M29" s="93"/>
      <c r="N29" s="93"/>
      <c r="O29" s="93"/>
    </row>
    <row r="30" spans="1:16" s="88" customFormat="1" ht="13.5" customHeight="1" x14ac:dyDescent="0.15">
      <c r="A30" s="82"/>
      <c r="B30" s="102">
        <v>23</v>
      </c>
      <c r="C30" s="110">
        <v>834</v>
      </c>
      <c r="D30" s="104">
        <v>417</v>
      </c>
      <c r="E30" s="105">
        <v>417</v>
      </c>
      <c r="F30" s="93"/>
      <c r="G30" s="102">
        <v>75</v>
      </c>
      <c r="H30" s="110">
        <v>810</v>
      </c>
      <c r="I30" s="104">
        <v>382</v>
      </c>
      <c r="J30" s="105">
        <v>428</v>
      </c>
      <c r="K30" s="124">
        <v>3</v>
      </c>
      <c r="L30" s="125" t="s">
        <v>73</v>
      </c>
      <c r="M30" s="126"/>
      <c r="N30" s="127"/>
      <c r="O30" s="127"/>
    </row>
    <row r="31" spans="1:16" s="88" customFormat="1" ht="13.5" customHeight="1" x14ac:dyDescent="0.15">
      <c r="A31" s="82"/>
      <c r="B31" s="102">
        <v>24</v>
      </c>
      <c r="C31" s="110">
        <v>779</v>
      </c>
      <c r="D31" s="104">
        <v>411</v>
      </c>
      <c r="E31" s="105">
        <v>368</v>
      </c>
      <c r="F31" s="93"/>
      <c r="G31" s="102">
        <v>76</v>
      </c>
      <c r="H31" s="110">
        <v>956</v>
      </c>
      <c r="I31" s="104">
        <v>439</v>
      </c>
      <c r="J31" s="105">
        <v>517</v>
      </c>
      <c r="K31" s="82"/>
      <c r="L31" s="128" t="s">
        <v>46</v>
      </c>
      <c r="M31" s="129" t="s">
        <v>47</v>
      </c>
      <c r="N31" s="130" t="s">
        <v>48</v>
      </c>
      <c r="O31" s="131" t="s">
        <v>49</v>
      </c>
    </row>
    <row r="32" spans="1:16" s="88" customFormat="1" ht="13.5" customHeight="1" x14ac:dyDescent="0.15">
      <c r="A32" s="82"/>
      <c r="B32" s="102">
        <v>25</v>
      </c>
      <c r="C32" s="110">
        <v>771</v>
      </c>
      <c r="D32" s="104">
        <v>373</v>
      </c>
      <c r="E32" s="105">
        <v>398</v>
      </c>
      <c r="F32" s="93"/>
      <c r="G32" s="102">
        <v>77</v>
      </c>
      <c r="H32" s="103">
        <v>1047</v>
      </c>
      <c r="I32" s="104">
        <v>489</v>
      </c>
      <c r="J32" s="105">
        <v>558</v>
      </c>
      <c r="K32" s="82"/>
      <c r="L32" s="132" t="s">
        <v>74</v>
      </c>
      <c r="M32" s="133">
        <v>11535</v>
      </c>
      <c r="N32" s="134">
        <v>5878</v>
      </c>
      <c r="O32" s="135">
        <v>5657</v>
      </c>
    </row>
    <row r="33" spans="1:19" s="88" customFormat="1" ht="13.5" customHeight="1" x14ac:dyDescent="0.15">
      <c r="A33" s="82"/>
      <c r="B33" s="102">
        <v>26</v>
      </c>
      <c r="C33" s="110">
        <v>813</v>
      </c>
      <c r="D33" s="104">
        <v>405</v>
      </c>
      <c r="E33" s="105">
        <v>408</v>
      </c>
      <c r="F33" s="93"/>
      <c r="G33" s="102">
        <v>78</v>
      </c>
      <c r="H33" s="110">
        <v>996</v>
      </c>
      <c r="I33" s="104">
        <v>465</v>
      </c>
      <c r="J33" s="105">
        <v>531</v>
      </c>
      <c r="K33" s="82"/>
      <c r="L33" s="136" t="s">
        <v>75</v>
      </c>
      <c r="M33" s="137">
        <v>50701</v>
      </c>
      <c r="N33" s="138">
        <v>25321</v>
      </c>
      <c r="O33" s="139">
        <v>25380</v>
      </c>
    </row>
    <row r="34" spans="1:19" s="88" customFormat="1" ht="13.5" customHeight="1" x14ac:dyDescent="0.15">
      <c r="A34" s="82"/>
      <c r="B34" s="102">
        <v>27</v>
      </c>
      <c r="C34" s="110">
        <v>757</v>
      </c>
      <c r="D34" s="104">
        <v>398</v>
      </c>
      <c r="E34" s="105">
        <v>359</v>
      </c>
      <c r="F34" s="93"/>
      <c r="G34" s="102">
        <v>79</v>
      </c>
      <c r="H34" s="110">
        <v>921</v>
      </c>
      <c r="I34" s="104">
        <v>393</v>
      </c>
      <c r="J34" s="105">
        <v>528</v>
      </c>
      <c r="K34" s="82"/>
      <c r="L34" s="136" t="s">
        <v>76</v>
      </c>
      <c r="M34" s="137">
        <v>12518</v>
      </c>
      <c r="N34" s="138">
        <v>6038</v>
      </c>
      <c r="O34" s="139">
        <v>6480</v>
      </c>
    </row>
    <row r="35" spans="1:19" s="88" customFormat="1" ht="13.5" customHeight="1" x14ac:dyDescent="0.15">
      <c r="A35" s="82"/>
      <c r="B35" s="102">
        <v>28</v>
      </c>
      <c r="C35" s="110">
        <v>776</v>
      </c>
      <c r="D35" s="104">
        <v>432</v>
      </c>
      <c r="E35" s="105">
        <v>344</v>
      </c>
      <c r="F35" s="93"/>
      <c r="G35" s="102">
        <v>80</v>
      </c>
      <c r="H35" s="110">
        <v>772</v>
      </c>
      <c r="I35" s="104">
        <v>341</v>
      </c>
      <c r="J35" s="105">
        <v>431</v>
      </c>
      <c r="K35" s="82"/>
      <c r="L35" s="136" t="s">
        <v>77</v>
      </c>
      <c r="M35" s="137">
        <v>8304</v>
      </c>
      <c r="N35" s="138">
        <v>3664</v>
      </c>
      <c r="O35" s="139">
        <v>4640</v>
      </c>
    </row>
    <row r="36" spans="1:19" s="88" customFormat="1" ht="13.5" customHeight="1" x14ac:dyDescent="0.15">
      <c r="A36" s="82"/>
      <c r="B36" s="102">
        <v>29</v>
      </c>
      <c r="C36" s="110">
        <v>696</v>
      </c>
      <c r="D36" s="104">
        <v>357</v>
      </c>
      <c r="E36" s="105">
        <v>339</v>
      </c>
      <c r="F36" s="93"/>
      <c r="G36" s="102">
        <v>81</v>
      </c>
      <c r="H36" s="110">
        <v>643</v>
      </c>
      <c r="I36" s="104">
        <v>302</v>
      </c>
      <c r="J36" s="105">
        <v>341</v>
      </c>
      <c r="K36" s="82"/>
      <c r="L36" s="140" t="s">
        <v>78</v>
      </c>
      <c r="M36" s="141">
        <v>4612</v>
      </c>
      <c r="N36" s="142">
        <v>1433</v>
      </c>
      <c r="O36" s="143">
        <v>3179</v>
      </c>
    </row>
    <row r="37" spans="1:19" s="88" customFormat="1" ht="13.5" customHeight="1" x14ac:dyDescent="0.15">
      <c r="A37" s="82"/>
      <c r="B37" s="102">
        <v>30</v>
      </c>
      <c r="C37" s="110">
        <v>767</v>
      </c>
      <c r="D37" s="104">
        <v>403</v>
      </c>
      <c r="E37" s="105">
        <v>364</v>
      </c>
      <c r="F37" s="93"/>
      <c r="G37" s="102">
        <v>82</v>
      </c>
      <c r="H37" s="110">
        <v>690</v>
      </c>
      <c r="I37" s="104">
        <v>282</v>
      </c>
      <c r="J37" s="105">
        <v>408</v>
      </c>
      <c r="K37" s="82"/>
      <c r="L37" s="144" t="s">
        <v>79</v>
      </c>
      <c r="M37" s="145"/>
      <c r="N37" s="146"/>
      <c r="O37" s="146"/>
    </row>
    <row r="38" spans="1:19" s="88" customFormat="1" ht="13.5" customHeight="1" x14ac:dyDescent="0.15">
      <c r="A38" s="82"/>
      <c r="B38" s="102">
        <v>31</v>
      </c>
      <c r="C38" s="110">
        <v>835</v>
      </c>
      <c r="D38" s="104">
        <v>417</v>
      </c>
      <c r="E38" s="105">
        <v>418</v>
      </c>
      <c r="F38" s="93"/>
      <c r="G38" s="102">
        <v>83</v>
      </c>
      <c r="H38" s="110">
        <v>728</v>
      </c>
      <c r="I38" s="104">
        <v>293</v>
      </c>
      <c r="J38" s="105">
        <v>435</v>
      </c>
      <c r="K38" s="93"/>
      <c r="L38" s="146"/>
      <c r="M38" s="146"/>
      <c r="N38" s="146"/>
      <c r="O38" s="146"/>
    </row>
    <row r="39" spans="1:19" s="88" customFormat="1" ht="13.5" customHeight="1" x14ac:dyDescent="0.15">
      <c r="A39" s="82"/>
      <c r="B39" s="102">
        <v>32</v>
      </c>
      <c r="C39" s="110">
        <v>824</v>
      </c>
      <c r="D39" s="104">
        <v>412</v>
      </c>
      <c r="E39" s="105">
        <v>412</v>
      </c>
      <c r="F39" s="93"/>
      <c r="G39" s="102">
        <v>84</v>
      </c>
      <c r="H39" s="110">
        <v>741</v>
      </c>
      <c r="I39" s="104">
        <v>278</v>
      </c>
      <c r="J39" s="105">
        <v>463</v>
      </c>
      <c r="K39" s="147">
        <v>4</v>
      </c>
      <c r="L39" s="148" t="s">
        <v>80</v>
      </c>
      <c r="M39" s="149"/>
      <c r="N39" s="150"/>
      <c r="O39" s="150"/>
    </row>
    <row r="40" spans="1:19" s="88" customFormat="1" ht="13.5" customHeight="1" x14ac:dyDescent="0.15">
      <c r="A40" s="82"/>
      <c r="B40" s="102">
        <v>33</v>
      </c>
      <c r="C40" s="110">
        <v>872</v>
      </c>
      <c r="D40" s="104">
        <v>452</v>
      </c>
      <c r="E40" s="105">
        <v>420</v>
      </c>
      <c r="F40" s="93"/>
      <c r="G40" s="102">
        <v>85</v>
      </c>
      <c r="H40" s="110">
        <v>663</v>
      </c>
      <c r="I40" s="104">
        <v>223</v>
      </c>
      <c r="J40" s="105">
        <v>440</v>
      </c>
      <c r="K40" s="82"/>
      <c r="L40" s="128" t="s">
        <v>46</v>
      </c>
      <c r="M40" s="151" t="s">
        <v>47</v>
      </c>
      <c r="N40" s="152" t="s">
        <v>81</v>
      </c>
      <c r="O40" s="153" t="s">
        <v>82</v>
      </c>
      <c r="Q40" s="154"/>
      <c r="R40" s="154"/>
      <c r="S40" s="154"/>
    </row>
    <row r="41" spans="1:19" s="88" customFormat="1" ht="13.5" customHeight="1" x14ac:dyDescent="0.15">
      <c r="A41" s="82"/>
      <c r="B41" s="102">
        <v>34</v>
      </c>
      <c r="C41" s="110">
        <v>893</v>
      </c>
      <c r="D41" s="104">
        <v>446</v>
      </c>
      <c r="E41" s="105">
        <v>447</v>
      </c>
      <c r="F41" s="93"/>
      <c r="G41" s="102">
        <v>86</v>
      </c>
      <c r="H41" s="110">
        <v>581</v>
      </c>
      <c r="I41" s="104">
        <v>219</v>
      </c>
      <c r="J41" s="105">
        <v>362</v>
      </c>
      <c r="K41" s="82"/>
      <c r="L41" s="132" t="s">
        <v>74</v>
      </c>
      <c r="M41" s="155">
        <f>M32/SUM($M$7:$M$27)*100</f>
        <v>13.157294399452493</v>
      </c>
      <c r="N41" s="156">
        <f>N32/SUM($N$7:$N$27)*100</f>
        <v>13.884820711484858</v>
      </c>
      <c r="O41" s="157">
        <f>O32/SUM($O$7:$O$27)*100</f>
        <v>12.477942473972119</v>
      </c>
      <c r="Q41" s="154"/>
      <c r="R41" s="154"/>
      <c r="S41" s="154"/>
    </row>
    <row r="42" spans="1:19" s="88" customFormat="1" ht="13.5" customHeight="1" x14ac:dyDescent="0.15">
      <c r="A42" s="82"/>
      <c r="B42" s="102">
        <v>35</v>
      </c>
      <c r="C42" s="110">
        <v>953</v>
      </c>
      <c r="D42" s="104">
        <v>467</v>
      </c>
      <c r="E42" s="105">
        <v>486</v>
      </c>
      <c r="F42" s="93"/>
      <c r="G42" s="102">
        <v>87</v>
      </c>
      <c r="H42" s="110">
        <v>532</v>
      </c>
      <c r="I42" s="104">
        <v>196</v>
      </c>
      <c r="J42" s="105">
        <v>336</v>
      </c>
      <c r="K42" s="82"/>
      <c r="L42" s="136" t="s">
        <v>75</v>
      </c>
      <c r="M42" s="158">
        <f t="shared" ref="M42:M45" si="0">M33/SUM($M$7:$M$27)*100</f>
        <v>57.831641382456944</v>
      </c>
      <c r="N42" s="159">
        <f>N33/SUM($N$7:$N$27)*100</f>
        <v>59.812443898521281</v>
      </c>
      <c r="O42" s="160">
        <f>O33/SUM($O$7:$O$27)*100</f>
        <v>55.982001058761256</v>
      </c>
      <c r="Q42" s="154"/>
      <c r="R42" s="154"/>
      <c r="S42" s="154"/>
    </row>
    <row r="43" spans="1:19" s="88" customFormat="1" ht="13.5" customHeight="1" x14ac:dyDescent="0.15">
      <c r="A43" s="82"/>
      <c r="B43" s="102">
        <v>36</v>
      </c>
      <c r="C43" s="110">
        <v>913</v>
      </c>
      <c r="D43" s="104">
        <v>468</v>
      </c>
      <c r="E43" s="105">
        <v>445</v>
      </c>
      <c r="F43" s="93"/>
      <c r="G43" s="102">
        <v>88</v>
      </c>
      <c r="H43" s="110">
        <v>533</v>
      </c>
      <c r="I43" s="104">
        <v>187</v>
      </c>
      <c r="J43" s="105">
        <v>346</v>
      </c>
      <c r="K43" s="82"/>
      <c r="L43" s="136" t="s">
        <v>83</v>
      </c>
      <c r="M43" s="158">
        <f t="shared" si="0"/>
        <v>14.278544542032623</v>
      </c>
      <c r="N43" s="159">
        <f>N34/SUM($N$7:$N$27)*100</f>
        <v>14.262767515472197</v>
      </c>
      <c r="O43" s="160">
        <f>O34/SUM($O$7:$O$27)*100</f>
        <v>14.293276866066702</v>
      </c>
      <c r="Q43" s="154"/>
      <c r="R43" s="154"/>
      <c r="S43" s="154"/>
    </row>
    <row r="44" spans="1:19" s="88" customFormat="1" ht="13.5" customHeight="1" x14ac:dyDescent="0.15">
      <c r="A44" s="82"/>
      <c r="B44" s="102">
        <v>37</v>
      </c>
      <c r="C44" s="110">
        <v>965</v>
      </c>
      <c r="D44" s="104">
        <v>468</v>
      </c>
      <c r="E44" s="105">
        <v>497</v>
      </c>
      <c r="F44" s="93"/>
      <c r="G44" s="102">
        <v>89</v>
      </c>
      <c r="H44" s="110">
        <v>452</v>
      </c>
      <c r="I44" s="104">
        <v>147</v>
      </c>
      <c r="J44" s="105">
        <v>305</v>
      </c>
      <c r="K44" s="82"/>
      <c r="L44" s="136" t="s">
        <v>84</v>
      </c>
      <c r="M44" s="158">
        <f t="shared" si="0"/>
        <v>9.4718831983574763</v>
      </c>
      <c r="N44" s="159">
        <f>N35/SUM($N$7:$N$27)*100</f>
        <v>8.6549818113100585</v>
      </c>
      <c r="O44" s="160">
        <f>O35/SUM($O$7:$O$27)*100</f>
        <v>10.234692076936652</v>
      </c>
      <c r="Q44" s="154"/>
      <c r="R44" s="154"/>
      <c r="S44" s="154"/>
    </row>
    <row r="45" spans="1:19" s="88" customFormat="1" ht="13.5" customHeight="1" x14ac:dyDescent="0.15">
      <c r="A45" s="82"/>
      <c r="B45" s="102">
        <v>38</v>
      </c>
      <c r="C45" s="110">
        <v>971</v>
      </c>
      <c r="D45" s="104">
        <v>484</v>
      </c>
      <c r="E45" s="105">
        <v>487</v>
      </c>
      <c r="F45" s="93"/>
      <c r="G45" s="102">
        <v>90</v>
      </c>
      <c r="H45" s="110">
        <v>339</v>
      </c>
      <c r="I45" s="104">
        <v>101</v>
      </c>
      <c r="J45" s="105">
        <v>238</v>
      </c>
      <c r="K45" s="82"/>
      <c r="L45" s="140" t="s">
        <v>78</v>
      </c>
      <c r="M45" s="161">
        <f t="shared" si="0"/>
        <v>5.2606364777004675</v>
      </c>
      <c r="N45" s="162">
        <f>N36/SUM($N$7:$N$27)*100</f>
        <v>3.3849860632116027</v>
      </c>
      <c r="O45" s="163">
        <f>O36/SUM($O$7:$O$27)*100</f>
        <v>7.0120875242632792</v>
      </c>
    </row>
    <row r="46" spans="1:19" s="88" customFormat="1" ht="13.5" customHeight="1" x14ac:dyDescent="0.15">
      <c r="A46" s="82"/>
      <c r="B46" s="102">
        <v>39</v>
      </c>
      <c r="C46" s="110">
        <v>976</v>
      </c>
      <c r="D46" s="104">
        <v>500</v>
      </c>
      <c r="E46" s="105">
        <v>476</v>
      </c>
      <c r="F46" s="93"/>
      <c r="G46" s="102">
        <v>91</v>
      </c>
      <c r="H46" s="110">
        <v>333</v>
      </c>
      <c r="I46" s="104">
        <v>101</v>
      </c>
      <c r="J46" s="105">
        <v>232</v>
      </c>
      <c r="K46" s="82"/>
      <c r="L46" s="144" t="s">
        <v>85</v>
      </c>
      <c r="M46" s="164"/>
      <c r="N46" s="165"/>
      <c r="O46" s="165"/>
    </row>
    <row r="47" spans="1:19" s="88" customFormat="1" ht="13.5" customHeight="1" x14ac:dyDescent="0.15">
      <c r="A47" s="82"/>
      <c r="B47" s="102">
        <v>40</v>
      </c>
      <c r="C47" s="103">
        <v>1034</v>
      </c>
      <c r="D47" s="104">
        <v>514</v>
      </c>
      <c r="E47" s="105">
        <v>520</v>
      </c>
      <c r="F47" s="93"/>
      <c r="G47" s="102">
        <v>92</v>
      </c>
      <c r="H47" s="110">
        <v>312</v>
      </c>
      <c r="I47" s="104">
        <v>81</v>
      </c>
      <c r="J47" s="105">
        <v>231</v>
      </c>
      <c r="K47" s="82"/>
    </row>
    <row r="48" spans="1:19" s="88" customFormat="1" ht="13.5" customHeight="1" x14ac:dyDescent="0.15">
      <c r="A48" s="82"/>
      <c r="B48" s="102">
        <v>41</v>
      </c>
      <c r="C48" s="103">
        <v>1063</v>
      </c>
      <c r="D48" s="104">
        <v>555</v>
      </c>
      <c r="E48" s="105">
        <v>508</v>
      </c>
      <c r="F48" s="93"/>
      <c r="G48" s="102">
        <v>93</v>
      </c>
      <c r="H48" s="110">
        <v>230</v>
      </c>
      <c r="I48" s="104">
        <v>50</v>
      </c>
      <c r="J48" s="105">
        <v>180</v>
      </c>
      <c r="K48" s="147">
        <v>5</v>
      </c>
      <c r="L48" s="82" t="s">
        <v>86</v>
      </c>
      <c r="M48" s="166"/>
      <c r="N48" s="167"/>
      <c r="O48" s="167"/>
    </row>
    <row r="49" spans="1:15" s="88" customFormat="1" ht="13.5" customHeight="1" x14ac:dyDescent="0.15">
      <c r="A49" s="82"/>
      <c r="B49" s="102">
        <v>42</v>
      </c>
      <c r="C49" s="103">
        <v>1120</v>
      </c>
      <c r="D49" s="104">
        <v>548</v>
      </c>
      <c r="E49" s="105">
        <v>572</v>
      </c>
      <c r="F49" s="93"/>
      <c r="G49" s="102">
        <v>94</v>
      </c>
      <c r="H49" s="110">
        <v>192</v>
      </c>
      <c r="I49" s="104">
        <v>44</v>
      </c>
      <c r="J49" s="105">
        <v>148</v>
      </c>
      <c r="K49" s="82"/>
      <c r="L49" s="168"/>
      <c r="M49" s="84" t="s">
        <v>47</v>
      </c>
      <c r="N49" s="85" t="s">
        <v>87</v>
      </c>
      <c r="O49" s="86" t="s">
        <v>88</v>
      </c>
    </row>
    <row r="50" spans="1:15" s="88" customFormat="1" ht="13.5" customHeight="1" x14ac:dyDescent="0.15">
      <c r="A50" s="82"/>
      <c r="B50" s="102">
        <v>43</v>
      </c>
      <c r="C50" s="103">
        <v>1127</v>
      </c>
      <c r="D50" s="104">
        <v>574</v>
      </c>
      <c r="E50" s="105">
        <v>553</v>
      </c>
      <c r="F50" s="93"/>
      <c r="G50" s="102">
        <v>95</v>
      </c>
      <c r="H50" s="110">
        <v>138</v>
      </c>
      <c r="I50" s="104">
        <v>29</v>
      </c>
      <c r="J50" s="105">
        <v>109</v>
      </c>
      <c r="K50" s="82"/>
      <c r="L50" s="168"/>
      <c r="M50" s="169">
        <v>47.654000000000003</v>
      </c>
      <c r="N50" s="170">
        <v>46.021590000000003</v>
      </c>
      <c r="O50" s="171">
        <v>49.178310000000003</v>
      </c>
    </row>
    <row r="51" spans="1:15" s="88" customFormat="1" ht="13.5" customHeight="1" x14ac:dyDescent="0.15">
      <c r="A51" s="82"/>
      <c r="B51" s="102">
        <v>44</v>
      </c>
      <c r="C51" s="103">
        <v>1262</v>
      </c>
      <c r="D51" s="104">
        <v>639</v>
      </c>
      <c r="E51" s="105">
        <v>623</v>
      </c>
      <c r="F51" s="93"/>
      <c r="G51" s="102">
        <v>96</v>
      </c>
      <c r="H51" s="110">
        <v>100</v>
      </c>
      <c r="I51" s="104">
        <v>23</v>
      </c>
      <c r="J51" s="105">
        <v>77</v>
      </c>
    </row>
    <row r="52" spans="1:15" s="88" customFormat="1" ht="13.5" customHeight="1" x14ac:dyDescent="0.15">
      <c r="A52" s="82"/>
      <c r="B52" s="102">
        <v>45</v>
      </c>
      <c r="C52" s="103">
        <v>1282</v>
      </c>
      <c r="D52" s="104">
        <v>625</v>
      </c>
      <c r="E52" s="105">
        <v>657</v>
      </c>
      <c r="F52" s="93"/>
      <c r="G52" s="102">
        <v>97</v>
      </c>
      <c r="H52" s="110">
        <v>63</v>
      </c>
      <c r="I52" s="104">
        <v>6</v>
      </c>
      <c r="J52" s="105">
        <v>57</v>
      </c>
      <c r="K52" s="147">
        <v>6</v>
      </c>
      <c r="L52" s="82" t="s">
        <v>89</v>
      </c>
      <c r="M52" s="166"/>
      <c r="N52" s="167"/>
      <c r="O52" s="167"/>
    </row>
    <row r="53" spans="1:15" s="88" customFormat="1" ht="13.5" customHeight="1" x14ac:dyDescent="0.15">
      <c r="A53" s="82"/>
      <c r="B53" s="102">
        <v>46</v>
      </c>
      <c r="C53" s="103">
        <v>1397</v>
      </c>
      <c r="D53" s="104">
        <v>711</v>
      </c>
      <c r="E53" s="105">
        <v>686</v>
      </c>
      <c r="F53" s="93"/>
      <c r="G53" s="102">
        <v>98</v>
      </c>
      <c r="H53" s="110">
        <v>50</v>
      </c>
      <c r="I53" s="104">
        <v>10</v>
      </c>
      <c r="J53" s="105">
        <v>40</v>
      </c>
      <c r="K53" s="82"/>
      <c r="L53" s="168"/>
      <c r="M53" s="84" t="s">
        <v>47</v>
      </c>
      <c r="N53" s="85" t="s">
        <v>87</v>
      </c>
      <c r="O53" s="86" t="s">
        <v>88</v>
      </c>
    </row>
    <row r="54" spans="1:15" s="88" customFormat="1" ht="13.5" customHeight="1" x14ac:dyDescent="0.15">
      <c r="A54" s="82"/>
      <c r="B54" s="102">
        <v>47</v>
      </c>
      <c r="C54" s="103">
        <v>1445</v>
      </c>
      <c r="D54" s="104">
        <v>716</v>
      </c>
      <c r="E54" s="105">
        <v>729</v>
      </c>
      <c r="F54" s="93"/>
      <c r="G54" s="102">
        <v>99</v>
      </c>
      <c r="H54" s="110">
        <v>35</v>
      </c>
      <c r="I54" s="104">
        <v>6</v>
      </c>
      <c r="J54" s="105">
        <v>29</v>
      </c>
      <c r="K54" s="82"/>
      <c r="L54" s="168"/>
      <c r="M54" s="169">
        <v>49.003120000000003</v>
      </c>
      <c r="N54" s="170">
        <v>47.541899999999998</v>
      </c>
      <c r="O54" s="171">
        <v>50.657330000000002</v>
      </c>
    </row>
    <row r="55" spans="1:15" s="88" customFormat="1" ht="13.5" customHeight="1" x14ac:dyDescent="0.15">
      <c r="A55" s="82"/>
      <c r="B55" s="102">
        <v>48</v>
      </c>
      <c r="C55" s="103">
        <v>1409</v>
      </c>
      <c r="D55" s="104">
        <v>703</v>
      </c>
      <c r="E55" s="105">
        <v>706</v>
      </c>
      <c r="F55" s="93"/>
      <c r="G55" s="102" t="s">
        <v>71</v>
      </c>
      <c r="H55" s="110">
        <v>59</v>
      </c>
      <c r="I55" s="104">
        <v>10</v>
      </c>
      <c r="J55" s="105">
        <v>49</v>
      </c>
      <c r="O55" s="172"/>
    </row>
    <row r="56" spans="1:15" s="88" customFormat="1" ht="13.5" customHeight="1" x14ac:dyDescent="0.15">
      <c r="A56" s="82"/>
      <c r="B56" s="102">
        <v>49</v>
      </c>
      <c r="C56" s="103">
        <v>1284</v>
      </c>
      <c r="D56" s="104">
        <v>648</v>
      </c>
      <c r="E56" s="105">
        <v>636</v>
      </c>
      <c r="F56" s="93"/>
      <c r="G56" s="173" t="s">
        <v>72</v>
      </c>
      <c r="H56" s="174">
        <v>811</v>
      </c>
      <c r="I56" s="175">
        <v>385</v>
      </c>
      <c r="J56" s="176">
        <v>426</v>
      </c>
    </row>
    <row r="57" spans="1:15" s="88" customFormat="1" ht="13.5" customHeight="1" x14ac:dyDescent="0.15">
      <c r="A57" s="82"/>
      <c r="B57" s="173">
        <v>50</v>
      </c>
      <c r="C57" s="177">
        <v>1233</v>
      </c>
      <c r="D57" s="175">
        <v>626</v>
      </c>
      <c r="E57" s="176">
        <v>607</v>
      </c>
      <c r="F57" s="93"/>
    </row>
    <row r="58" spans="1:15" ht="13.5" customHeight="1" x14ac:dyDescent="0.15">
      <c r="B58" s="178" t="s">
        <v>90</v>
      </c>
      <c r="K58" s="88"/>
      <c r="L58" s="179"/>
      <c r="M58" s="88"/>
      <c r="N58" s="88"/>
      <c r="O58" s="88"/>
    </row>
    <row r="59" spans="1:15" x14ac:dyDescent="0.15">
      <c r="K59" s="93"/>
      <c r="L59" s="93"/>
      <c r="M59" s="93"/>
      <c r="N59" s="93"/>
      <c r="O59" s="93"/>
    </row>
    <row r="60" spans="1:15" x14ac:dyDescent="0.15">
      <c r="O60" s="180"/>
    </row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 2.人      口</oddHeader>
    <oddFooter>&amp;C&amp;"ＭＳ Ｐゴシック,標準"-12-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C6742-2C30-4C7F-AA72-1A6B52995E9C}">
  <sheetPr codeName="Sheet5">
    <pageSetUpPr fitToPage="1"/>
  </sheetPr>
  <dimension ref="A1:P178"/>
  <sheetViews>
    <sheetView showGridLines="0" zoomScaleNormal="100" zoomScaleSheetLayoutView="100" zoomScalePageLayoutView="175" workbookViewId="0"/>
  </sheetViews>
  <sheetFormatPr defaultColWidth="9" defaultRowHeight="11.25" x14ac:dyDescent="0.15"/>
  <cols>
    <col min="1" max="1" width="1.25" style="184" customWidth="1"/>
    <col min="2" max="2" width="2.875" style="184" customWidth="1"/>
    <col min="3" max="3" width="9.625" style="182" customWidth="1"/>
    <col min="4" max="4" width="3.25" style="182" customWidth="1"/>
    <col min="5" max="8" width="18.125" style="183" customWidth="1"/>
    <col min="9" max="16384" width="9" style="184"/>
  </cols>
  <sheetData>
    <row r="1" spans="1:16" ht="30" customHeight="1" x14ac:dyDescent="0.15">
      <c r="A1" s="181" t="s">
        <v>91</v>
      </c>
      <c r="B1" s="181"/>
    </row>
    <row r="2" spans="1:16" ht="7.5" customHeight="1" x14ac:dyDescent="0.15">
      <c r="A2" s="181"/>
      <c r="B2" s="181"/>
    </row>
    <row r="3" spans="1:16" ht="22.5" customHeight="1" x14ac:dyDescent="0.15">
      <c r="A3" s="185"/>
      <c r="B3" s="186" t="s">
        <v>92</v>
      </c>
      <c r="C3" s="186"/>
      <c r="D3" s="186"/>
      <c r="E3" s="187"/>
      <c r="F3" s="188"/>
      <c r="G3" s="188"/>
      <c r="H3" s="189" t="s">
        <v>93</v>
      </c>
      <c r="N3" s="184" ph="1"/>
      <c r="P3" s="184" ph="1"/>
    </row>
    <row r="4" spans="1:16" ht="18.75" customHeight="1" x14ac:dyDescent="0.15">
      <c r="A4" s="190"/>
      <c r="B4" s="847" t="s">
        <v>94</v>
      </c>
      <c r="C4" s="847"/>
      <c r="D4" s="847"/>
      <c r="E4" s="848" t="s">
        <v>95</v>
      </c>
      <c r="F4" s="849"/>
      <c r="G4" s="850" t="s">
        <v>96</v>
      </c>
      <c r="H4" s="850"/>
    </row>
    <row r="5" spans="1:16" s="195" customFormat="1" ht="18.75" customHeight="1" x14ac:dyDescent="0.15">
      <c r="A5" s="191"/>
      <c r="B5" s="847"/>
      <c r="C5" s="847"/>
      <c r="D5" s="847"/>
      <c r="E5" s="192" t="s">
        <v>97</v>
      </c>
      <c r="F5" s="193" t="s">
        <v>98</v>
      </c>
      <c r="G5" s="194" t="s">
        <v>99</v>
      </c>
      <c r="H5" s="193" t="s">
        <v>100</v>
      </c>
    </row>
    <row r="6" spans="1:16" ht="12" hidden="1" customHeight="1" x14ac:dyDescent="0.15">
      <c r="A6" s="190"/>
      <c r="B6" s="196"/>
      <c r="C6" s="197" t="s">
        <v>101</v>
      </c>
      <c r="D6" s="198"/>
      <c r="E6" s="199">
        <f>+E7+E8+E9+E10</f>
        <v>1031</v>
      </c>
      <c r="F6" s="199">
        <f>+F7+F8+F9+F10</f>
        <v>571</v>
      </c>
      <c r="G6" s="200">
        <f>+G7+G8+G9+G10</f>
        <v>2967</v>
      </c>
      <c r="H6" s="201">
        <f>+H7+H8+H9+H10</f>
        <v>2634</v>
      </c>
    </row>
    <row r="7" spans="1:16" hidden="1" x14ac:dyDescent="0.15">
      <c r="A7" s="190"/>
      <c r="B7" s="202"/>
      <c r="C7" s="851" t="s">
        <v>102</v>
      </c>
      <c r="D7" s="852"/>
      <c r="E7" s="203">
        <v>277</v>
      </c>
      <c r="F7" s="204">
        <v>162</v>
      </c>
      <c r="G7" s="205">
        <v>701</v>
      </c>
      <c r="H7" s="204">
        <v>809</v>
      </c>
    </row>
    <row r="8" spans="1:16" hidden="1" x14ac:dyDescent="0.15">
      <c r="A8" s="190"/>
      <c r="B8" s="202"/>
      <c r="C8" s="851" t="s">
        <v>104</v>
      </c>
      <c r="D8" s="852"/>
      <c r="E8" s="203">
        <v>369</v>
      </c>
      <c r="F8" s="204">
        <v>213</v>
      </c>
      <c r="G8" s="205">
        <v>1212</v>
      </c>
      <c r="H8" s="204">
        <v>822</v>
      </c>
    </row>
    <row r="9" spans="1:16" hidden="1" x14ac:dyDescent="0.15">
      <c r="A9" s="190"/>
      <c r="B9" s="202"/>
      <c r="C9" s="851" t="s">
        <v>106</v>
      </c>
      <c r="D9" s="852"/>
      <c r="E9" s="203">
        <v>240</v>
      </c>
      <c r="F9" s="204">
        <v>116</v>
      </c>
      <c r="G9" s="205">
        <v>786</v>
      </c>
      <c r="H9" s="204">
        <v>681</v>
      </c>
    </row>
    <row r="10" spans="1:16" hidden="1" x14ac:dyDescent="0.15">
      <c r="A10" s="190"/>
      <c r="B10" s="206"/>
      <c r="C10" s="853" t="s">
        <v>108</v>
      </c>
      <c r="D10" s="854"/>
      <c r="E10" s="207">
        <v>145</v>
      </c>
      <c r="F10" s="208">
        <v>80</v>
      </c>
      <c r="G10" s="209">
        <v>268</v>
      </c>
      <c r="H10" s="208">
        <v>322</v>
      </c>
    </row>
    <row r="11" spans="1:16" ht="12" hidden="1" customHeight="1" x14ac:dyDescent="0.15">
      <c r="A11" s="190"/>
      <c r="B11" s="196"/>
      <c r="C11" s="197" t="s">
        <v>109</v>
      </c>
      <c r="D11" s="198"/>
      <c r="E11" s="199">
        <f>+E12+E13+E14+E15</f>
        <v>1128</v>
      </c>
      <c r="F11" s="199">
        <f>+F12+F13+F14+F15</f>
        <v>604</v>
      </c>
      <c r="G11" s="200">
        <f>+G12+G13+G14+G15</f>
        <v>3270</v>
      </c>
      <c r="H11" s="201">
        <f>+H12+H13+H14+H15</f>
        <v>2845</v>
      </c>
    </row>
    <row r="12" spans="1:16" hidden="1" x14ac:dyDescent="0.15">
      <c r="A12" s="190"/>
      <c r="B12" s="202"/>
      <c r="C12" s="851" t="s">
        <v>102</v>
      </c>
      <c r="D12" s="852"/>
      <c r="E12" s="203">
        <v>309</v>
      </c>
      <c r="F12" s="204">
        <v>175</v>
      </c>
      <c r="G12" s="205">
        <v>981</v>
      </c>
      <c r="H12" s="204">
        <v>805</v>
      </c>
    </row>
    <row r="13" spans="1:16" hidden="1" x14ac:dyDescent="0.15">
      <c r="A13" s="190"/>
      <c r="B13" s="202"/>
      <c r="C13" s="851" t="s">
        <v>104</v>
      </c>
      <c r="D13" s="852"/>
      <c r="E13" s="203">
        <v>421</v>
      </c>
      <c r="F13" s="204">
        <v>209</v>
      </c>
      <c r="G13" s="205">
        <v>1140</v>
      </c>
      <c r="H13" s="204">
        <v>970</v>
      </c>
    </row>
    <row r="14" spans="1:16" hidden="1" x14ac:dyDescent="0.15">
      <c r="A14" s="190"/>
      <c r="B14" s="202"/>
      <c r="C14" s="851" t="s">
        <v>106</v>
      </c>
      <c r="D14" s="852"/>
      <c r="E14" s="203">
        <v>251</v>
      </c>
      <c r="F14" s="204">
        <v>134</v>
      </c>
      <c r="G14" s="205">
        <v>853</v>
      </c>
      <c r="H14" s="204">
        <v>715</v>
      </c>
    </row>
    <row r="15" spans="1:16" hidden="1" x14ac:dyDescent="0.15">
      <c r="A15" s="190"/>
      <c r="B15" s="206"/>
      <c r="C15" s="853" t="s">
        <v>108</v>
      </c>
      <c r="D15" s="854"/>
      <c r="E15" s="207">
        <v>147</v>
      </c>
      <c r="F15" s="208">
        <v>86</v>
      </c>
      <c r="G15" s="209">
        <v>296</v>
      </c>
      <c r="H15" s="208">
        <v>355</v>
      </c>
    </row>
    <row r="16" spans="1:16" ht="12" hidden="1" customHeight="1" x14ac:dyDescent="0.15">
      <c r="A16" s="190"/>
      <c r="B16" s="196"/>
      <c r="C16" s="197" t="s">
        <v>110</v>
      </c>
      <c r="D16" s="198"/>
      <c r="E16" s="199">
        <f>+E17+E18+E19+E20</f>
        <v>1022</v>
      </c>
      <c r="F16" s="199">
        <f>+F17+F18+F19+F20</f>
        <v>596</v>
      </c>
      <c r="G16" s="200">
        <f>+G17+G18+G19+G20</f>
        <v>2662</v>
      </c>
      <c r="H16" s="201">
        <f>+H17+H18+H19+H20</f>
        <v>2562</v>
      </c>
    </row>
    <row r="17" spans="1:8" hidden="1" x14ac:dyDescent="0.15">
      <c r="A17" s="190"/>
      <c r="B17" s="202"/>
      <c r="C17" s="851" t="s">
        <v>102</v>
      </c>
      <c r="D17" s="852"/>
      <c r="E17" s="203">
        <v>294</v>
      </c>
      <c r="F17" s="204">
        <v>186</v>
      </c>
      <c r="G17" s="205">
        <v>676</v>
      </c>
      <c r="H17" s="204">
        <v>752</v>
      </c>
    </row>
    <row r="18" spans="1:8" hidden="1" x14ac:dyDescent="0.15">
      <c r="A18" s="190"/>
      <c r="B18" s="202"/>
      <c r="C18" s="851" t="s">
        <v>104</v>
      </c>
      <c r="D18" s="852"/>
      <c r="E18" s="203">
        <v>366</v>
      </c>
      <c r="F18" s="204">
        <v>203</v>
      </c>
      <c r="G18" s="205">
        <v>1006</v>
      </c>
      <c r="H18" s="204">
        <v>846</v>
      </c>
    </row>
    <row r="19" spans="1:8" hidden="1" x14ac:dyDescent="0.15">
      <c r="A19" s="190"/>
      <c r="B19" s="202"/>
      <c r="C19" s="851" t="s">
        <v>106</v>
      </c>
      <c r="D19" s="852"/>
      <c r="E19" s="203">
        <v>216</v>
      </c>
      <c r="F19" s="204">
        <v>125</v>
      </c>
      <c r="G19" s="205">
        <v>730</v>
      </c>
      <c r="H19" s="204">
        <v>703</v>
      </c>
    </row>
    <row r="20" spans="1:8" hidden="1" x14ac:dyDescent="0.15">
      <c r="A20" s="190"/>
      <c r="B20" s="202"/>
      <c r="C20" s="853" t="s">
        <v>108</v>
      </c>
      <c r="D20" s="854"/>
      <c r="E20" s="207">
        <v>146</v>
      </c>
      <c r="F20" s="208">
        <v>82</v>
      </c>
      <c r="G20" s="209">
        <v>250</v>
      </c>
      <c r="H20" s="208">
        <v>261</v>
      </c>
    </row>
    <row r="21" spans="1:8" ht="12" hidden="1" customHeight="1" x14ac:dyDescent="0.15">
      <c r="A21" s="190"/>
      <c r="B21" s="196"/>
      <c r="C21" s="197" t="s">
        <v>111</v>
      </c>
      <c r="D21" s="198"/>
      <c r="E21" s="199">
        <f>+E22+E23+E24+E25</f>
        <v>1033</v>
      </c>
      <c r="F21" s="199">
        <f>+F22+F23+F24+F25</f>
        <v>566</v>
      </c>
      <c r="G21" s="200">
        <f>+G22+G23+G24+G25</f>
        <v>2599</v>
      </c>
      <c r="H21" s="201">
        <f>+H22+H23+H24+H25</f>
        <v>2593</v>
      </c>
    </row>
    <row r="22" spans="1:8" hidden="1" x14ac:dyDescent="0.15">
      <c r="A22" s="190"/>
      <c r="B22" s="202"/>
      <c r="C22" s="851" t="s">
        <v>102</v>
      </c>
      <c r="D22" s="852"/>
      <c r="E22" s="203">
        <v>270</v>
      </c>
      <c r="F22" s="204">
        <v>184</v>
      </c>
      <c r="G22" s="205">
        <v>695</v>
      </c>
      <c r="H22" s="204">
        <v>775</v>
      </c>
    </row>
    <row r="23" spans="1:8" hidden="1" x14ac:dyDescent="0.15">
      <c r="A23" s="190"/>
      <c r="B23" s="202"/>
      <c r="C23" s="851" t="s">
        <v>104</v>
      </c>
      <c r="D23" s="852"/>
      <c r="E23" s="203">
        <v>369</v>
      </c>
      <c r="F23" s="204">
        <v>205</v>
      </c>
      <c r="G23" s="205">
        <v>1030</v>
      </c>
      <c r="H23" s="204">
        <v>910</v>
      </c>
    </row>
    <row r="24" spans="1:8" hidden="1" x14ac:dyDescent="0.15">
      <c r="A24" s="190"/>
      <c r="B24" s="202"/>
      <c r="C24" s="851" t="s">
        <v>106</v>
      </c>
      <c r="D24" s="852"/>
      <c r="E24" s="203">
        <v>247</v>
      </c>
      <c r="F24" s="204">
        <v>103</v>
      </c>
      <c r="G24" s="205">
        <v>646</v>
      </c>
      <c r="H24" s="204">
        <v>645</v>
      </c>
    </row>
    <row r="25" spans="1:8" hidden="1" x14ac:dyDescent="0.15">
      <c r="A25" s="190"/>
      <c r="B25" s="202"/>
      <c r="C25" s="853" t="s">
        <v>108</v>
      </c>
      <c r="D25" s="854"/>
      <c r="E25" s="207">
        <v>147</v>
      </c>
      <c r="F25" s="208">
        <v>74</v>
      </c>
      <c r="G25" s="209">
        <v>228</v>
      </c>
      <c r="H25" s="208">
        <v>263</v>
      </c>
    </row>
    <row r="26" spans="1:8" ht="12" hidden="1" customHeight="1" x14ac:dyDescent="0.15">
      <c r="A26" s="190"/>
      <c r="B26" s="196"/>
      <c r="C26" s="197" t="s">
        <v>112</v>
      </c>
      <c r="D26" s="198"/>
      <c r="E26" s="199">
        <f>+E27+E28+E29+E30</f>
        <v>1000</v>
      </c>
      <c r="F26" s="199">
        <f>+F27+F28+F29+F30</f>
        <v>627</v>
      </c>
      <c r="G26" s="200">
        <f>+G27+G28+G29+G30</f>
        <v>2889</v>
      </c>
      <c r="H26" s="201">
        <f>+H27+H28+H29+H30</f>
        <v>2584</v>
      </c>
    </row>
    <row r="27" spans="1:8" hidden="1" x14ac:dyDescent="0.15">
      <c r="A27" s="190"/>
      <c r="B27" s="202"/>
      <c r="C27" s="851" t="s">
        <v>102</v>
      </c>
      <c r="D27" s="852"/>
      <c r="E27" s="203">
        <v>257</v>
      </c>
      <c r="F27" s="204">
        <v>175</v>
      </c>
      <c r="G27" s="205">
        <v>873</v>
      </c>
      <c r="H27" s="204">
        <v>761</v>
      </c>
    </row>
    <row r="28" spans="1:8" hidden="1" x14ac:dyDescent="0.15">
      <c r="A28" s="190"/>
      <c r="B28" s="202"/>
      <c r="C28" s="851" t="s">
        <v>104</v>
      </c>
      <c r="D28" s="852"/>
      <c r="E28" s="203">
        <v>358</v>
      </c>
      <c r="F28" s="204">
        <v>207</v>
      </c>
      <c r="G28" s="205">
        <v>936</v>
      </c>
      <c r="H28" s="204">
        <v>894</v>
      </c>
    </row>
    <row r="29" spans="1:8" hidden="1" x14ac:dyDescent="0.15">
      <c r="A29" s="190"/>
      <c r="B29" s="202"/>
      <c r="C29" s="851" t="s">
        <v>106</v>
      </c>
      <c r="D29" s="852"/>
      <c r="E29" s="203">
        <v>229</v>
      </c>
      <c r="F29" s="204">
        <v>163</v>
      </c>
      <c r="G29" s="205">
        <v>835</v>
      </c>
      <c r="H29" s="204">
        <v>662</v>
      </c>
    </row>
    <row r="30" spans="1:8" hidden="1" x14ac:dyDescent="0.15">
      <c r="A30" s="190"/>
      <c r="B30" s="202"/>
      <c r="C30" s="853" t="s">
        <v>108</v>
      </c>
      <c r="D30" s="854"/>
      <c r="E30" s="207">
        <v>156</v>
      </c>
      <c r="F30" s="208">
        <v>82</v>
      </c>
      <c r="G30" s="209">
        <v>245</v>
      </c>
      <c r="H30" s="208">
        <v>267</v>
      </c>
    </row>
    <row r="31" spans="1:8" ht="12" hidden="1" customHeight="1" x14ac:dyDescent="0.15">
      <c r="A31" s="190"/>
      <c r="B31" s="196"/>
      <c r="C31" s="197" t="s">
        <v>113</v>
      </c>
      <c r="D31" s="198"/>
      <c r="E31" s="199">
        <f>+E32+E33+E34+E35</f>
        <v>974</v>
      </c>
      <c r="F31" s="199">
        <f>+F32+F33+F34+F35</f>
        <v>612</v>
      </c>
      <c r="G31" s="200">
        <f>+G32+G33+G34+G35</f>
        <v>2910</v>
      </c>
      <c r="H31" s="201">
        <f>+H32+H33+H34+H35</f>
        <v>2547</v>
      </c>
    </row>
    <row r="32" spans="1:8" hidden="1" x14ac:dyDescent="0.15">
      <c r="A32" s="190"/>
      <c r="B32" s="202"/>
      <c r="C32" s="851" t="s">
        <v>102</v>
      </c>
      <c r="D32" s="852"/>
      <c r="E32" s="203">
        <v>252</v>
      </c>
      <c r="F32" s="204">
        <v>180</v>
      </c>
      <c r="G32" s="205">
        <v>780</v>
      </c>
      <c r="H32" s="204">
        <v>764</v>
      </c>
    </row>
    <row r="33" spans="1:8" hidden="1" x14ac:dyDescent="0.15">
      <c r="A33" s="190"/>
      <c r="B33" s="202"/>
      <c r="C33" s="851" t="s">
        <v>104</v>
      </c>
      <c r="D33" s="852"/>
      <c r="E33" s="203">
        <v>358</v>
      </c>
      <c r="F33" s="204">
        <v>203</v>
      </c>
      <c r="G33" s="205">
        <v>1061</v>
      </c>
      <c r="H33" s="204">
        <v>819</v>
      </c>
    </row>
    <row r="34" spans="1:8" hidden="1" x14ac:dyDescent="0.15">
      <c r="A34" s="190"/>
      <c r="B34" s="202"/>
      <c r="C34" s="851" t="s">
        <v>106</v>
      </c>
      <c r="D34" s="852"/>
      <c r="E34" s="203">
        <v>235</v>
      </c>
      <c r="F34" s="204">
        <v>131</v>
      </c>
      <c r="G34" s="205">
        <v>802</v>
      </c>
      <c r="H34" s="204">
        <v>670</v>
      </c>
    </row>
    <row r="35" spans="1:8" hidden="1" x14ac:dyDescent="0.15">
      <c r="A35" s="190"/>
      <c r="B35" s="202"/>
      <c r="C35" s="853" t="s">
        <v>108</v>
      </c>
      <c r="D35" s="854"/>
      <c r="E35" s="207">
        <v>129</v>
      </c>
      <c r="F35" s="208">
        <v>98</v>
      </c>
      <c r="G35" s="209">
        <v>267</v>
      </c>
      <c r="H35" s="208">
        <v>294</v>
      </c>
    </row>
    <row r="36" spans="1:8" ht="12" hidden="1" customHeight="1" x14ac:dyDescent="0.15">
      <c r="A36" s="190"/>
      <c r="B36" s="196"/>
      <c r="C36" s="197" t="s">
        <v>114</v>
      </c>
      <c r="D36" s="198"/>
      <c r="E36" s="199">
        <f>+E37+E38+E39+E40</f>
        <v>935</v>
      </c>
      <c r="F36" s="199">
        <f>+F37+F38+F39+F40</f>
        <v>575</v>
      </c>
      <c r="G36" s="200">
        <f>+G37+G38+G39+G40</f>
        <v>2904</v>
      </c>
      <c r="H36" s="201">
        <f>+H37+H38+H39+H40</f>
        <v>2666</v>
      </c>
    </row>
    <row r="37" spans="1:8" hidden="1" x14ac:dyDescent="0.15">
      <c r="A37" s="190"/>
      <c r="B37" s="202"/>
      <c r="C37" s="851" t="s">
        <v>102</v>
      </c>
      <c r="D37" s="852"/>
      <c r="E37" s="203">
        <v>263</v>
      </c>
      <c r="F37" s="204">
        <v>177</v>
      </c>
      <c r="G37" s="205">
        <v>849</v>
      </c>
      <c r="H37" s="204">
        <v>720</v>
      </c>
    </row>
    <row r="38" spans="1:8" hidden="1" x14ac:dyDescent="0.15">
      <c r="A38" s="190"/>
      <c r="B38" s="202"/>
      <c r="C38" s="851" t="s">
        <v>104</v>
      </c>
      <c r="D38" s="852"/>
      <c r="E38" s="203">
        <v>350</v>
      </c>
      <c r="F38" s="204">
        <v>194</v>
      </c>
      <c r="G38" s="205">
        <v>931</v>
      </c>
      <c r="H38" s="204">
        <v>977</v>
      </c>
    </row>
    <row r="39" spans="1:8" hidden="1" x14ac:dyDescent="0.15">
      <c r="A39" s="190"/>
      <c r="B39" s="202"/>
      <c r="C39" s="851" t="s">
        <v>106</v>
      </c>
      <c r="D39" s="852"/>
      <c r="E39" s="203">
        <v>218</v>
      </c>
      <c r="F39" s="204">
        <v>101</v>
      </c>
      <c r="G39" s="205">
        <v>807</v>
      </c>
      <c r="H39" s="204">
        <v>702</v>
      </c>
    </row>
    <row r="40" spans="1:8" hidden="1" x14ac:dyDescent="0.15">
      <c r="A40" s="190"/>
      <c r="B40" s="202"/>
      <c r="C40" s="853" t="s">
        <v>108</v>
      </c>
      <c r="D40" s="854"/>
      <c r="E40" s="207">
        <v>104</v>
      </c>
      <c r="F40" s="208">
        <v>103</v>
      </c>
      <c r="G40" s="209">
        <v>317</v>
      </c>
      <c r="H40" s="208">
        <v>267</v>
      </c>
    </row>
    <row r="41" spans="1:8" ht="12" hidden="1" customHeight="1" x14ac:dyDescent="0.15">
      <c r="A41" s="190"/>
      <c r="B41" s="196"/>
      <c r="C41" s="197" t="s">
        <v>115</v>
      </c>
      <c r="D41" s="198"/>
      <c r="E41" s="199">
        <f>+E42+E43+E44+E45</f>
        <v>887</v>
      </c>
      <c r="F41" s="199">
        <f>+F42+F43+F44+F45</f>
        <v>684</v>
      </c>
      <c r="G41" s="200">
        <f>+G42+G43+G44+G45</f>
        <v>2868</v>
      </c>
      <c r="H41" s="201">
        <f>+H42+H43+H44+H45</f>
        <v>2624</v>
      </c>
    </row>
    <row r="42" spans="1:8" hidden="1" x14ac:dyDescent="0.15">
      <c r="A42" s="190"/>
      <c r="B42" s="202"/>
      <c r="C42" s="851" t="s">
        <v>102</v>
      </c>
      <c r="D42" s="852"/>
      <c r="E42" s="203">
        <v>281</v>
      </c>
      <c r="F42" s="204">
        <v>215</v>
      </c>
      <c r="G42" s="205">
        <v>794</v>
      </c>
      <c r="H42" s="204">
        <v>809</v>
      </c>
    </row>
    <row r="43" spans="1:8" hidden="1" x14ac:dyDescent="0.15">
      <c r="A43" s="190"/>
      <c r="B43" s="202"/>
      <c r="C43" s="851" t="s">
        <v>104</v>
      </c>
      <c r="D43" s="852"/>
      <c r="E43" s="203">
        <v>300</v>
      </c>
      <c r="F43" s="204">
        <v>232</v>
      </c>
      <c r="G43" s="205">
        <v>977</v>
      </c>
      <c r="H43" s="204">
        <v>908</v>
      </c>
    </row>
    <row r="44" spans="1:8" hidden="1" x14ac:dyDescent="0.15">
      <c r="A44" s="190"/>
      <c r="B44" s="202"/>
      <c r="C44" s="851" t="s">
        <v>106</v>
      </c>
      <c r="D44" s="852"/>
      <c r="E44" s="203">
        <v>203</v>
      </c>
      <c r="F44" s="204">
        <v>141</v>
      </c>
      <c r="G44" s="205">
        <v>880</v>
      </c>
      <c r="H44" s="204">
        <v>675</v>
      </c>
    </row>
    <row r="45" spans="1:8" hidden="1" x14ac:dyDescent="0.15">
      <c r="A45" s="190"/>
      <c r="B45" s="202"/>
      <c r="C45" s="853" t="s">
        <v>108</v>
      </c>
      <c r="D45" s="854"/>
      <c r="E45" s="207">
        <v>103</v>
      </c>
      <c r="F45" s="208">
        <v>96</v>
      </c>
      <c r="G45" s="209">
        <v>217</v>
      </c>
      <c r="H45" s="208">
        <v>232</v>
      </c>
    </row>
    <row r="46" spans="1:8" ht="12" hidden="1" customHeight="1" x14ac:dyDescent="0.15">
      <c r="A46" s="190"/>
      <c r="B46" s="196"/>
      <c r="C46" s="197" t="s">
        <v>116</v>
      </c>
      <c r="D46" s="198"/>
      <c r="E46" s="199">
        <f>+E47+E48+E49+E50</f>
        <v>903</v>
      </c>
      <c r="F46" s="199">
        <f>+F47+F48+F49+F50</f>
        <v>636</v>
      </c>
      <c r="G46" s="200">
        <f>+G47+G48+G49+G50</f>
        <v>3081</v>
      </c>
      <c r="H46" s="201">
        <f>+H47+H48+H49+H50</f>
        <v>2648</v>
      </c>
    </row>
    <row r="47" spans="1:8" hidden="1" x14ac:dyDescent="0.15">
      <c r="A47" s="190"/>
      <c r="B47" s="202"/>
      <c r="C47" s="851" t="s">
        <v>102</v>
      </c>
      <c r="D47" s="852"/>
      <c r="E47" s="203">
        <v>220</v>
      </c>
      <c r="F47" s="204">
        <v>191</v>
      </c>
      <c r="G47" s="205">
        <v>715</v>
      </c>
      <c r="H47" s="204">
        <v>757</v>
      </c>
    </row>
    <row r="48" spans="1:8" hidden="1" x14ac:dyDescent="0.15">
      <c r="A48" s="190"/>
      <c r="B48" s="202"/>
      <c r="C48" s="851" t="s">
        <v>104</v>
      </c>
      <c r="D48" s="852"/>
      <c r="E48" s="203">
        <v>331</v>
      </c>
      <c r="F48" s="204">
        <v>202</v>
      </c>
      <c r="G48" s="205">
        <v>1096</v>
      </c>
      <c r="H48" s="204">
        <v>929</v>
      </c>
    </row>
    <row r="49" spans="1:8" hidden="1" x14ac:dyDescent="0.15">
      <c r="A49" s="190"/>
      <c r="B49" s="202"/>
      <c r="C49" s="851" t="s">
        <v>106</v>
      </c>
      <c r="D49" s="852"/>
      <c r="E49" s="203">
        <v>233</v>
      </c>
      <c r="F49" s="204">
        <v>148</v>
      </c>
      <c r="G49" s="205">
        <v>971</v>
      </c>
      <c r="H49" s="204">
        <v>689</v>
      </c>
    </row>
    <row r="50" spans="1:8" hidden="1" x14ac:dyDescent="0.15">
      <c r="A50" s="190"/>
      <c r="B50" s="202"/>
      <c r="C50" s="853" t="s">
        <v>108</v>
      </c>
      <c r="D50" s="854"/>
      <c r="E50" s="207">
        <v>119</v>
      </c>
      <c r="F50" s="208">
        <v>95</v>
      </c>
      <c r="G50" s="209">
        <v>299</v>
      </c>
      <c r="H50" s="208">
        <v>273</v>
      </c>
    </row>
    <row r="51" spans="1:8" ht="12" hidden="1" customHeight="1" x14ac:dyDescent="0.15">
      <c r="A51" s="190"/>
      <c r="B51" s="196"/>
      <c r="C51" s="197" t="s">
        <v>117</v>
      </c>
      <c r="D51" s="198"/>
      <c r="E51" s="199">
        <f>+E52+E53+E54+E55</f>
        <v>900</v>
      </c>
      <c r="F51" s="199">
        <f>+F52+F53+F54+F55</f>
        <v>697</v>
      </c>
      <c r="G51" s="200">
        <f>+G52+G53+G54+G55</f>
        <v>3482</v>
      </c>
      <c r="H51" s="201">
        <f>+H52+H53+H54+H55</f>
        <v>2763</v>
      </c>
    </row>
    <row r="52" spans="1:8" hidden="1" x14ac:dyDescent="0.15">
      <c r="A52" s="190"/>
      <c r="B52" s="202"/>
      <c r="C52" s="851" t="s">
        <v>102</v>
      </c>
      <c r="D52" s="852"/>
      <c r="E52" s="210">
        <v>242</v>
      </c>
      <c r="F52" s="211">
        <v>202</v>
      </c>
      <c r="G52" s="212">
        <v>846</v>
      </c>
      <c r="H52" s="211">
        <v>838</v>
      </c>
    </row>
    <row r="53" spans="1:8" hidden="1" x14ac:dyDescent="0.15">
      <c r="A53" s="190"/>
      <c r="B53" s="202"/>
      <c r="C53" s="851" t="s">
        <v>104</v>
      </c>
      <c r="D53" s="852"/>
      <c r="E53" s="210">
        <v>314</v>
      </c>
      <c r="F53" s="211">
        <v>240</v>
      </c>
      <c r="G53" s="212">
        <v>1236</v>
      </c>
      <c r="H53" s="211">
        <v>975</v>
      </c>
    </row>
    <row r="54" spans="1:8" hidden="1" x14ac:dyDescent="0.15">
      <c r="A54" s="190"/>
      <c r="B54" s="202"/>
      <c r="C54" s="851" t="s">
        <v>106</v>
      </c>
      <c r="D54" s="852"/>
      <c r="E54" s="210">
        <v>234</v>
      </c>
      <c r="F54" s="211">
        <v>153</v>
      </c>
      <c r="G54" s="212">
        <v>972</v>
      </c>
      <c r="H54" s="211">
        <v>672</v>
      </c>
    </row>
    <row r="55" spans="1:8" hidden="1" x14ac:dyDescent="0.15">
      <c r="A55" s="190"/>
      <c r="B55" s="202"/>
      <c r="C55" s="853" t="s">
        <v>108</v>
      </c>
      <c r="D55" s="854"/>
      <c r="E55" s="213">
        <v>110</v>
      </c>
      <c r="F55" s="214">
        <v>102</v>
      </c>
      <c r="G55" s="215">
        <v>428</v>
      </c>
      <c r="H55" s="214">
        <v>278</v>
      </c>
    </row>
    <row r="56" spans="1:8" ht="12" hidden="1" customHeight="1" x14ac:dyDescent="0.15">
      <c r="A56" s="190"/>
      <c r="B56" s="196"/>
      <c r="C56" s="197" t="s">
        <v>118</v>
      </c>
      <c r="D56" s="198"/>
      <c r="E56" s="199">
        <f>+E57+E58+E59+E60</f>
        <v>948</v>
      </c>
      <c r="F56" s="199">
        <f>+F57+F58+F59+F60</f>
        <v>681</v>
      </c>
      <c r="G56" s="200">
        <f>+G57+G58+G59+G60</f>
        <v>3472</v>
      </c>
      <c r="H56" s="201">
        <f>+H57+H58+H59+H60</f>
        <v>2674</v>
      </c>
    </row>
    <row r="57" spans="1:8" hidden="1" x14ac:dyDescent="0.15">
      <c r="A57" s="190"/>
      <c r="B57" s="202"/>
      <c r="C57" s="851" t="s">
        <v>102</v>
      </c>
      <c r="D57" s="852"/>
      <c r="E57" s="203">
        <v>221</v>
      </c>
      <c r="F57" s="204">
        <v>247</v>
      </c>
      <c r="G57" s="205">
        <v>831</v>
      </c>
      <c r="H57" s="204">
        <v>745</v>
      </c>
    </row>
    <row r="58" spans="1:8" hidden="1" x14ac:dyDescent="0.15">
      <c r="A58" s="190"/>
      <c r="B58" s="202"/>
      <c r="C58" s="851" t="s">
        <v>104</v>
      </c>
      <c r="D58" s="852"/>
      <c r="E58" s="203">
        <v>358</v>
      </c>
      <c r="F58" s="204">
        <v>197</v>
      </c>
      <c r="G58" s="205">
        <v>1220</v>
      </c>
      <c r="H58" s="204">
        <v>945</v>
      </c>
    </row>
    <row r="59" spans="1:8" hidden="1" x14ac:dyDescent="0.15">
      <c r="A59" s="190"/>
      <c r="B59" s="202"/>
      <c r="C59" s="851" t="s">
        <v>106</v>
      </c>
      <c r="D59" s="852"/>
      <c r="E59" s="203">
        <v>252</v>
      </c>
      <c r="F59" s="204">
        <v>148</v>
      </c>
      <c r="G59" s="205">
        <v>1006</v>
      </c>
      <c r="H59" s="204">
        <v>716</v>
      </c>
    </row>
    <row r="60" spans="1:8" hidden="1" x14ac:dyDescent="0.15">
      <c r="A60" s="190"/>
      <c r="B60" s="202"/>
      <c r="C60" s="853" t="s">
        <v>108</v>
      </c>
      <c r="D60" s="854"/>
      <c r="E60" s="207">
        <v>117</v>
      </c>
      <c r="F60" s="208">
        <v>89</v>
      </c>
      <c r="G60" s="209">
        <v>415</v>
      </c>
      <c r="H60" s="208">
        <v>268</v>
      </c>
    </row>
    <row r="61" spans="1:8" ht="12" hidden="1" customHeight="1" x14ac:dyDescent="0.15">
      <c r="A61" s="190"/>
      <c r="B61" s="196"/>
      <c r="C61" s="197" t="s">
        <v>119</v>
      </c>
      <c r="D61" s="198"/>
      <c r="E61" s="199">
        <f>+E62+E63+E64+E65</f>
        <v>926</v>
      </c>
      <c r="F61" s="201">
        <f>+F62+F63+F64+F65</f>
        <v>740</v>
      </c>
      <c r="G61" s="200">
        <f>+G62+G63+G64+G65</f>
        <v>3517</v>
      </c>
      <c r="H61" s="201">
        <f>+H62+H63+H64+H65</f>
        <v>2750</v>
      </c>
    </row>
    <row r="62" spans="1:8" hidden="1" x14ac:dyDescent="0.15">
      <c r="A62" s="190"/>
      <c r="B62" s="202"/>
      <c r="C62" s="851" t="s">
        <v>102</v>
      </c>
      <c r="D62" s="852"/>
      <c r="E62" s="203">
        <v>241</v>
      </c>
      <c r="F62" s="204">
        <v>241</v>
      </c>
      <c r="G62" s="205">
        <f>475+368</f>
        <v>843</v>
      </c>
      <c r="H62" s="204">
        <v>734</v>
      </c>
    </row>
    <row r="63" spans="1:8" hidden="1" x14ac:dyDescent="0.15">
      <c r="A63" s="190"/>
      <c r="B63" s="202"/>
      <c r="C63" s="851" t="s">
        <v>104</v>
      </c>
      <c r="D63" s="852"/>
      <c r="E63" s="203">
        <v>309</v>
      </c>
      <c r="F63" s="204">
        <v>248</v>
      </c>
      <c r="G63" s="205">
        <f>668+510</f>
        <v>1178</v>
      </c>
      <c r="H63" s="204">
        <v>1001</v>
      </c>
    </row>
    <row r="64" spans="1:8" hidden="1" x14ac:dyDescent="0.15">
      <c r="A64" s="190"/>
      <c r="B64" s="202"/>
      <c r="C64" s="851" t="s">
        <v>106</v>
      </c>
      <c r="D64" s="852"/>
      <c r="E64" s="203">
        <v>271</v>
      </c>
      <c r="F64" s="204">
        <v>152</v>
      </c>
      <c r="G64" s="205">
        <f>778+277</f>
        <v>1055</v>
      </c>
      <c r="H64" s="204">
        <v>740</v>
      </c>
    </row>
    <row r="65" spans="1:8" hidden="1" x14ac:dyDescent="0.15">
      <c r="A65" s="190"/>
      <c r="B65" s="202"/>
      <c r="C65" s="853" t="s">
        <v>108</v>
      </c>
      <c r="D65" s="854"/>
      <c r="E65" s="207">
        <v>105</v>
      </c>
      <c r="F65" s="208">
        <v>99</v>
      </c>
      <c r="G65" s="209">
        <f>329+112</f>
        <v>441</v>
      </c>
      <c r="H65" s="208">
        <v>275</v>
      </c>
    </row>
    <row r="66" spans="1:8" ht="12" hidden="1" customHeight="1" x14ac:dyDescent="0.15">
      <c r="A66" s="190"/>
      <c r="B66" s="196"/>
      <c r="C66" s="197" t="s">
        <v>120</v>
      </c>
      <c r="D66" s="198"/>
      <c r="E66" s="199">
        <f>+E67+E68+E69+E70</f>
        <v>990</v>
      </c>
      <c r="F66" s="199">
        <f>+F67+F68+F69+F70</f>
        <v>677</v>
      </c>
      <c r="G66" s="200">
        <f>+G67+G68+G69+G70</f>
        <v>3680</v>
      </c>
      <c r="H66" s="201">
        <f>+H67+H68+H69+H70</f>
        <v>2867</v>
      </c>
    </row>
    <row r="67" spans="1:8" hidden="1" x14ac:dyDescent="0.15">
      <c r="A67" s="190"/>
      <c r="B67" s="202"/>
      <c r="C67" s="851" t="s">
        <v>102</v>
      </c>
      <c r="D67" s="852"/>
      <c r="E67" s="203">
        <v>238</v>
      </c>
      <c r="F67" s="204">
        <v>201</v>
      </c>
      <c r="G67" s="205">
        <f>400+371</f>
        <v>771</v>
      </c>
      <c r="H67" s="204">
        <v>704</v>
      </c>
    </row>
    <row r="68" spans="1:8" hidden="1" x14ac:dyDescent="0.15">
      <c r="A68" s="190"/>
      <c r="B68" s="202"/>
      <c r="C68" s="851" t="s">
        <v>104</v>
      </c>
      <c r="D68" s="852"/>
      <c r="E68" s="203">
        <v>375</v>
      </c>
      <c r="F68" s="204">
        <v>202</v>
      </c>
      <c r="G68" s="205">
        <f>859+477</f>
        <v>1336</v>
      </c>
      <c r="H68" s="204">
        <v>1060</v>
      </c>
    </row>
    <row r="69" spans="1:8" hidden="1" x14ac:dyDescent="0.15">
      <c r="A69" s="190"/>
      <c r="B69" s="202"/>
      <c r="C69" s="851" t="s">
        <v>106</v>
      </c>
      <c r="D69" s="852"/>
      <c r="E69" s="203">
        <v>249</v>
      </c>
      <c r="F69" s="204">
        <v>172</v>
      </c>
      <c r="G69" s="205">
        <f>777+253</f>
        <v>1030</v>
      </c>
      <c r="H69" s="204">
        <v>799</v>
      </c>
    </row>
    <row r="70" spans="1:8" hidden="1" x14ac:dyDescent="0.15">
      <c r="A70" s="190"/>
      <c r="B70" s="202"/>
      <c r="C70" s="853" t="s">
        <v>108</v>
      </c>
      <c r="D70" s="854"/>
      <c r="E70" s="207">
        <v>128</v>
      </c>
      <c r="F70" s="208">
        <v>102</v>
      </c>
      <c r="G70" s="209">
        <f>426+117</f>
        <v>543</v>
      </c>
      <c r="H70" s="208">
        <v>304</v>
      </c>
    </row>
    <row r="71" spans="1:8" ht="12" hidden="1" customHeight="1" x14ac:dyDescent="0.15">
      <c r="A71" s="190"/>
      <c r="B71" s="196"/>
      <c r="C71" s="197" t="s">
        <v>121</v>
      </c>
      <c r="D71" s="198"/>
      <c r="E71" s="199">
        <f>+E72+E73+E74+E75</f>
        <v>1032</v>
      </c>
      <c r="F71" s="199">
        <f>+F72+F73+F74+F75</f>
        <v>667</v>
      </c>
      <c r="G71" s="200">
        <f>+G72+G73+G74+G75</f>
        <v>3576</v>
      </c>
      <c r="H71" s="201">
        <f>+H72+H73+H74+H75</f>
        <v>2901</v>
      </c>
    </row>
    <row r="72" spans="1:8" ht="12" hidden="1" customHeight="1" x14ac:dyDescent="0.15">
      <c r="A72" s="190"/>
      <c r="B72" s="202"/>
      <c r="C72" s="851" t="s">
        <v>102</v>
      </c>
      <c r="D72" s="852"/>
      <c r="E72" s="203">
        <v>247</v>
      </c>
      <c r="F72" s="204">
        <v>202</v>
      </c>
      <c r="G72" s="205">
        <f>404+384</f>
        <v>788</v>
      </c>
      <c r="H72" s="204">
        <v>802</v>
      </c>
    </row>
    <row r="73" spans="1:8" ht="12" hidden="1" customHeight="1" x14ac:dyDescent="0.15">
      <c r="A73" s="190"/>
      <c r="B73" s="202"/>
      <c r="C73" s="851" t="s">
        <v>104</v>
      </c>
      <c r="D73" s="852"/>
      <c r="E73" s="203">
        <v>352</v>
      </c>
      <c r="F73" s="204">
        <v>211</v>
      </c>
      <c r="G73" s="205">
        <f>842+453</f>
        <v>1295</v>
      </c>
      <c r="H73" s="204">
        <v>1003</v>
      </c>
    </row>
    <row r="74" spans="1:8" ht="12" hidden="1" customHeight="1" x14ac:dyDescent="0.15">
      <c r="A74" s="190"/>
      <c r="B74" s="202"/>
      <c r="C74" s="851" t="s">
        <v>106</v>
      </c>
      <c r="D74" s="852"/>
      <c r="E74" s="203">
        <v>285</v>
      </c>
      <c r="F74" s="204">
        <v>151</v>
      </c>
      <c r="G74" s="205">
        <f>635+262</f>
        <v>897</v>
      </c>
      <c r="H74" s="204">
        <v>776</v>
      </c>
    </row>
    <row r="75" spans="1:8" ht="12" hidden="1" customHeight="1" x14ac:dyDescent="0.15">
      <c r="A75" s="190"/>
      <c r="B75" s="202"/>
      <c r="C75" s="853" t="s">
        <v>108</v>
      </c>
      <c r="D75" s="854"/>
      <c r="E75" s="207">
        <v>148</v>
      </c>
      <c r="F75" s="208">
        <v>103</v>
      </c>
      <c r="G75" s="209">
        <f>464+132</f>
        <v>596</v>
      </c>
      <c r="H75" s="208">
        <v>320</v>
      </c>
    </row>
    <row r="76" spans="1:8" ht="12" hidden="1" customHeight="1" x14ac:dyDescent="0.15">
      <c r="A76" s="190"/>
      <c r="B76" s="196"/>
      <c r="C76" s="216" t="s">
        <v>122</v>
      </c>
      <c r="D76" s="217"/>
      <c r="E76" s="218">
        <f>+E77+E78+E79+E80</f>
        <v>981</v>
      </c>
      <c r="F76" s="219">
        <f>+F77+F78+F79+F80</f>
        <v>713</v>
      </c>
      <c r="G76" s="218">
        <f>+G77+G78+G79+G80</f>
        <v>3399</v>
      </c>
      <c r="H76" s="220">
        <f>+H77+H78+H79+H80</f>
        <v>2893</v>
      </c>
    </row>
    <row r="77" spans="1:8" ht="12" hidden="1" customHeight="1" x14ac:dyDescent="0.15">
      <c r="A77" s="190"/>
      <c r="B77" s="202"/>
      <c r="C77" s="851" t="s">
        <v>102</v>
      </c>
      <c r="D77" s="852"/>
      <c r="E77" s="203">
        <v>236</v>
      </c>
      <c r="F77" s="204">
        <v>216</v>
      </c>
      <c r="G77" s="205">
        <f>365+406</f>
        <v>771</v>
      </c>
      <c r="H77" s="204">
        <v>799</v>
      </c>
    </row>
    <row r="78" spans="1:8" ht="12" hidden="1" customHeight="1" x14ac:dyDescent="0.15">
      <c r="A78" s="190"/>
      <c r="B78" s="202"/>
      <c r="C78" s="851" t="s">
        <v>104</v>
      </c>
      <c r="D78" s="852"/>
      <c r="E78" s="203">
        <v>357</v>
      </c>
      <c r="F78" s="204">
        <v>223</v>
      </c>
      <c r="G78" s="205">
        <f>879+479</f>
        <v>1358</v>
      </c>
      <c r="H78" s="204">
        <v>1013</v>
      </c>
    </row>
    <row r="79" spans="1:8" ht="12" hidden="1" customHeight="1" x14ac:dyDescent="0.15">
      <c r="A79" s="190"/>
      <c r="B79" s="202"/>
      <c r="C79" s="851" t="s">
        <v>106</v>
      </c>
      <c r="D79" s="852"/>
      <c r="E79" s="203">
        <v>268</v>
      </c>
      <c r="F79" s="204">
        <v>156</v>
      </c>
      <c r="G79" s="205">
        <f>597+267</f>
        <v>864</v>
      </c>
      <c r="H79" s="204">
        <v>795</v>
      </c>
    </row>
    <row r="80" spans="1:8" ht="12" hidden="1" customHeight="1" x14ac:dyDescent="0.15">
      <c r="A80" s="190"/>
      <c r="B80" s="202"/>
      <c r="C80" s="853" t="s">
        <v>108</v>
      </c>
      <c r="D80" s="854"/>
      <c r="E80" s="207">
        <v>120</v>
      </c>
      <c r="F80" s="208">
        <v>118</v>
      </c>
      <c r="G80" s="209">
        <f>278+128</f>
        <v>406</v>
      </c>
      <c r="H80" s="208">
        <v>286</v>
      </c>
    </row>
    <row r="81" spans="1:8" ht="15" hidden="1" customHeight="1" x14ac:dyDescent="0.15">
      <c r="A81" s="190"/>
      <c r="B81" s="196"/>
      <c r="C81" s="216" t="s">
        <v>123</v>
      </c>
      <c r="D81" s="217"/>
      <c r="E81" s="219">
        <f>+E82+E83+E84+E85</f>
        <v>970</v>
      </c>
      <c r="F81" s="219">
        <f>+F82+F83+F84+F85</f>
        <v>714</v>
      </c>
      <c r="G81" s="218">
        <f>+G82+G83+G84+G85</f>
        <v>3252</v>
      </c>
      <c r="H81" s="220">
        <f>+H82+H83+H84+H85</f>
        <v>2788</v>
      </c>
    </row>
    <row r="82" spans="1:8" ht="12" hidden="1" customHeight="1" x14ac:dyDescent="0.15">
      <c r="A82" s="190"/>
      <c r="B82" s="202"/>
      <c r="C82" s="851" t="s">
        <v>102</v>
      </c>
      <c r="D82" s="852"/>
      <c r="E82" s="203">
        <v>236</v>
      </c>
      <c r="F82" s="204">
        <v>215</v>
      </c>
      <c r="G82" s="205">
        <f>330+323</f>
        <v>653</v>
      </c>
      <c r="H82" s="204">
        <v>737</v>
      </c>
    </row>
    <row r="83" spans="1:8" ht="12" hidden="1" customHeight="1" x14ac:dyDescent="0.15">
      <c r="A83" s="190"/>
      <c r="B83" s="202"/>
      <c r="C83" s="851" t="s">
        <v>104</v>
      </c>
      <c r="D83" s="852"/>
      <c r="E83" s="203">
        <v>348</v>
      </c>
      <c r="F83" s="204">
        <v>237</v>
      </c>
      <c r="G83" s="205">
        <f>848+415</f>
        <v>1263</v>
      </c>
      <c r="H83" s="204">
        <v>951</v>
      </c>
    </row>
    <row r="84" spans="1:8" ht="12" hidden="1" customHeight="1" x14ac:dyDescent="0.15">
      <c r="A84" s="190"/>
      <c r="B84" s="202"/>
      <c r="C84" s="851" t="s">
        <v>106</v>
      </c>
      <c r="D84" s="852"/>
      <c r="E84" s="203">
        <v>243</v>
      </c>
      <c r="F84" s="204">
        <v>156</v>
      </c>
      <c r="G84" s="205">
        <f>644+282</f>
        <v>926</v>
      </c>
      <c r="H84" s="204">
        <v>789</v>
      </c>
    </row>
    <row r="85" spans="1:8" ht="12" hidden="1" customHeight="1" x14ac:dyDescent="0.15">
      <c r="A85" s="190"/>
      <c r="B85" s="202"/>
      <c r="C85" s="853" t="s">
        <v>108</v>
      </c>
      <c r="D85" s="854"/>
      <c r="E85" s="207">
        <v>143</v>
      </c>
      <c r="F85" s="208">
        <v>106</v>
      </c>
      <c r="G85" s="209">
        <f>278+132</f>
        <v>410</v>
      </c>
      <c r="H85" s="208">
        <v>311</v>
      </c>
    </row>
    <row r="86" spans="1:8" ht="15" hidden="1" customHeight="1" x14ac:dyDescent="0.15">
      <c r="A86" s="190"/>
      <c r="B86" s="196"/>
      <c r="C86" s="216" t="s">
        <v>124</v>
      </c>
      <c r="D86" s="217"/>
      <c r="E86" s="219">
        <f>+E87+E88+E89+E90</f>
        <v>968</v>
      </c>
      <c r="F86" s="219">
        <f>+F87+F88+F89+F90</f>
        <v>660</v>
      </c>
      <c r="G86" s="218">
        <f>+G87+G88+G89+G90</f>
        <v>3588</v>
      </c>
      <c r="H86" s="220">
        <f>+H87+H88+H89+H90</f>
        <v>2946</v>
      </c>
    </row>
    <row r="87" spans="1:8" ht="12" hidden="1" customHeight="1" x14ac:dyDescent="0.15">
      <c r="A87" s="190"/>
      <c r="B87" s="202"/>
      <c r="C87" s="851" t="s">
        <v>102</v>
      </c>
      <c r="D87" s="852"/>
      <c r="E87" s="203">
        <v>234</v>
      </c>
      <c r="F87" s="204">
        <v>217</v>
      </c>
      <c r="G87" s="205">
        <f>369+393</f>
        <v>762</v>
      </c>
      <c r="H87" s="204">
        <v>754</v>
      </c>
    </row>
    <row r="88" spans="1:8" ht="12" hidden="1" customHeight="1" x14ac:dyDescent="0.15">
      <c r="A88" s="190"/>
      <c r="B88" s="202"/>
      <c r="C88" s="851" t="s">
        <v>104</v>
      </c>
      <c r="D88" s="852"/>
      <c r="E88" s="203">
        <v>319</v>
      </c>
      <c r="F88" s="204">
        <v>216</v>
      </c>
      <c r="G88" s="205">
        <f>868+411</f>
        <v>1279</v>
      </c>
      <c r="H88" s="204">
        <v>1007</v>
      </c>
    </row>
    <row r="89" spans="1:8" ht="12" hidden="1" customHeight="1" x14ac:dyDescent="0.15">
      <c r="A89" s="190"/>
      <c r="B89" s="202"/>
      <c r="C89" s="851" t="s">
        <v>106</v>
      </c>
      <c r="D89" s="852"/>
      <c r="E89" s="203">
        <v>274</v>
      </c>
      <c r="F89" s="204">
        <v>141</v>
      </c>
      <c r="G89" s="205">
        <f>725+382</f>
        <v>1107</v>
      </c>
      <c r="H89" s="204">
        <v>858</v>
      </c>
    </row>
    <row r="90" spans="1:8" ht="12" hidden="1" customHeight="1" x14ac:dyDescent="0.15">
      <c r="A90" s="190"/>
      <c r="B90" s="202"/>
      <c r="C90" s="853" t="s">
        <v>108</v>
      </c>
      <c r="D90" s="854"/>
      <c r="E90" s="207">
        <v>141</v>
      </c>
      <c r="F90" s="208">
        <v>86</v>
      </c>
      <c r="G90" s="209">
        <f>330+110</f>
        <v>440</v>
      </c>
      <c r="H90" s="208">
        <v>327</v>
      </c>
    </row>
    <row r="91" spans="1:8" ht="15" hidden="1" customHeight="1" x14ac:dyDescent="0.15">
      <c r="A91" s="190"/>
      <c r="B91" s="196"/>
      <c r="C91" s="221" t="s">
        <v>125</v>
      </c>
      <c r="D91" s="222"/>
      <c r="E91" s="223">
        <f>+E92+E93+E94+E95</f>
        <v>1001</v>
      </c>
      <c r="F91" s="223">
        <f>+F92+F93+F94+F95</f>
        <v>695</v>
      </c>
      <c r="G91" s="224">
        <f>SUM(G92:G95)</f>
        <v>3421</v>
      </c>
      <c r="H91" s="225">
        <f>+H92+H93+H94+H95</f>
        <v>3009</v>
      </c>
    </row>
    <row r="92" spans="1:8" ht="15" hidden="1" customHeight="1" x14ac:dyDescent="0.15">
      <c r="A92" s="190"/>
      <c r="B92" s="202"/>
      <c r="C92" s="851" t="s">
        <v>102</v>
      </c>
      <c r="D92" s="852"/>
      <c r="E92" s="203">
        <v>245</v>
      </c>
      <c r="F92" s="204">
        <v>201</v>
      </c>
      <c r="G92" s="205">
        <f>362+412</f>
        <v>774</v>
      </c>
      <c r="H92" s="204">
        <v>748</v>
      </c>
    </row>
    <row r="93" spans="1:8" ht="15" hidden="1" customHeight="1" x14ac:dyDescent="0.15">
      <c r="A93" s="190"/>
      <c r="B93" s="202"/>
      <c r="C93" s="851" t="s">
        <v>104</v>
      </c>
      <c r="D93" s="852"/>
      <c r="E93" s="203">
        <v>349</v>
      </c>
      <c r="F93" s="204">
        <v>235</v>
      </c>
      <c r="G93" s="205">
        <f>667+435</f>
        <v>1102</v>
      </c>
      <c r="H93" s="204">
        <v>1080</v>
      </c>
    </row>
    <row r="94" spans="1:8" ht="15" hidden="1" customHeight="1" x14ac:dyDescent="0.15">
      <c r="A94" s="190"/>
      <c r="B94" s="202"/>
      <c r="C94" s="851" t="s">
        <v>106</v>
      </c>
      <c r="D94" s="852"/>
      <c r="E94" s="203">
        <v>286</v>
      </c>
      <c r="F94" s="204">
        <v>163</v>
      </c>
      <c r="G94" s="205">
        <f>702+394</f>
        <v>1096</v>
      </c>
      <c r="H94" s="204">
        <v>828</v>
      </c>
    </row>
    <row r="95" spans="1:8" ht="15" hidden="1" customHeight="1" x14ac:dyDescent="0.15">
      <c r="A95" s="190"/>
      <c r="B95" s="202"/>
      <c r="C95" s="851" t="s">
        <v>108</v>
      </c>
      <c r="D95" s="852"/>
      <c r="E95" s="207">
        <v>121</v>
      </c>
      <c r="F95" s="208">
        <v>96</v>
      </c>
      <c r="G95" s="209">
        <f>339+110</f>
        <v>449</v>
      </c>
      <c r="H95" s="208">
        <v>353</v>
      </c>
    </row>
    <row r="96" spans="1:8" ht="15" hidden="1" customHeight="1" x14ac:dyDescent="0.15">
      <c r="A96" s="190"/>
      <c r="B96" s="226"/>
      <c r="C96" s="216" t="s">
        <v>126</v>
      </c>
      <c r="D96" s="217"/>
      <c r="E96" s="219">
        <f>+E97+E98+E99+E100</f>
        <v>959</v>
      </c>
      <c r="F96" s="219">
        <f>+F97+F98+F99+F100</f>
        <v>709</v>
      </c>
      <c r="G96" s="218">
        <f>SUM(G97:G100)</f>
        <v>3234</v>
      </c>
      <c r="H96" s="220">
        <f>+H97+H98+H99+H100</f>
        <v>3091</v>
      </c>
    </row>
    <row r="97" spans="1:8" ht="15" hidden="1" customHeight="1" x14ac:dyDescent="0.15">
      <c r="A97" s="190"/>
      <c r="B97" s="202"/>
      <c r="C97" s="851" t="s">
        <v>102</v>
      </c>
      <c r="D97" s="852"/>
      <c r="E97" s="203">
        <v>209</v>
      </c>
      <c r="F97" s="204">
        <v>221</v>
      </c>
      <c r="G97" s="205">
        <f>275+379</f>
        <v>654</v>
      </c>
      <c r="H97" s="204">
        <v>818</v>
      </c>
    </row>
    <row r="98" spans="1:8" ht="15" hidden="1" customHeight="1" x14ac:dyDescent="0.15">
      <c r="A98" s="190"/>
      <c r="B98" s="202"/>
      <c r="C98" s="851" t="s">
        <v>104</v>
      </c>
      <c r="D98" s="852"/>
      <c r="E98" s="203">
        <v>345</v>
      </c>
      <c r="F98" s="204">
        <v>236</v>
      </c>
      <c r="G98" s="205">
        <f>684+483</f>
        <v>1167</v>
      </c>
      <c r="H98" s="204">
        <v>1040</v>
      </c>
    </row>
    <row r="99" spans="1:8" ht="15" hidden="1" customHeight="1" x14ac:dyDescent="0.15">
      <c r="A99" s="190"/>
      <c r="B99" s="202"/>
      <c r="C99" s="851" t="s">
        <v>106</v>
      </c>
      <c r="D99" s="852"/>
      <c r="E99" s="203">
        <v>264</v>
      </c>
      <c r="F99" s="204">
        <v>152</v>
      </c>
      <c r="G99" s="205">
        <f>651+331</f>
        <v>982</v>
      </c>
      <c r="H99" s="204">
        <v>869</v>
      </c>
    </row>
    <row r="100" spans="1:8" ht="15" hidden="1" customHeight="1" x14ac:dyDescent="0.15">
      <c r="A100" s="190"/>
      <c r="B100" s="202"/>
      <c r="C100" s="853" t="s">
        <v>108</v>
      </c>
      <c r="D100" s="854"/>
      <c r="E100" s="207">
        <v>141</v>
      </c>
      <c r="F100" s="208">
        <v>100</v>
      </c>
      <c r="G100" s="209">
        <f>293+138</f>
        <v>431</v>
      </c>
      <c r="H100" s="208">
        <v>364</v>
      </c>
    </row>
    <row r="101" spans="1:8" s="229" customFormat="1" ht="15" hidden="1" customHeight="1" x14ac:dyDescent="0.15">
      <c r="A101" s="227"/>
      <c r="B101" s="228"/>
      <c r="C101" s="216" t="s">
        <v>127</v>
      </c>
      <c r="D101" s="217"/>
      <c r="E101" s="219">
        <f>+E102+E103+E104+E105</f>
        <v>875</v>
      </c>
      <c r="F101" s="219">
        <f>+F102+F103+F104+F105</f>
        <v>772</v>
      </c>
      <c r="G101" s="218">
        <f>+G102+G103+G104+G105</f>
        <v>3235</v>
      </c>
      <c r="H101" s="220">
        <f>+H102+H103+H104+H105</f>
        <v>2957</v>
      </c>
    </row>
    <row r="102" spans="1:8" ht="15" hidden="1" customHeight="1" x14ac:dyDescent="0.15">
      <c r="A102" s="190"/>
      <c r="B102" s="202"/>
      <c r="C102" s="851" t="s">
        <v>102</v>
      </c>
      <c r="D102" s="852"/>
      <c r="E102" s="203">
        <v>192</v>
      </c>
      <c r="F102" s="204">
        <v>249</v>
      </c>
      <c r="G102" s="205">
        <f>336+327</f>
        <v>663</v>
      </c>
      <c r="H102" s="204">
        <v>729</v>
      </c>
    </row>
    <row r="103" spans="1:8" ht="15" hidden="1" customHeight="1" x14ac:dyDescent="0.15">
      <c r="A103" s="190"/>
      <c r="B103" s="202"/>
      <c r="C103" s="851" t="s">
        <v>104</v>
      </c>
      <c r="D103" s="852"/>
      <c r="E103" s="203">
        <v>310</v>
      </c>
      <c r="F103" s="204">
        <v>243</v>
      </c>
      <c r="G103" s="205">
        <f>831+481</f>
        <v>1312</v>
      </c>
      <c r="H103" s="204">
        <v>1074</v>
      </c>
    </row>
    <row r="104" spans="1:8" ht="15" hidden="1" customHeight="1" x14ac:dyDescent="0.15">
      <c r="A104" s="190"/>
      <c r="B104" s="202"/>
      <c r="C104" s="851" t="s">
        <v>106</v>
      </c>
      <c r="D104" s="852"/>
      <c r="E104" s="203">
        <v>250</v>
      </c>
      <c r="F104" s="204">
        <v>179</v>
      </c>
      <c r="G104" s="205">
        <f>559+345</f>
        <v>904</v>
      </c>
      <c r="H104" s="204">
        <v>824</v>
      </c>
    </row>
    <row r="105" spans="1:8" ht="15" hidden="1" customHeight="1" x14ac:dyDescent="0.15">
      <c r="A105" s="190"/>
      <c r="B105" s="202"/>
      <c r="C105" s="851" t="s">
        <v>108</v>
      </c>
      <c r="D105" s="852"/>
      <c r="E105" s="207">
        <v>123</v>
      </c>
      <c r="F105" s="208">
        <v>101</v>
      </c>
      <c r="G105" s="209">
        <f>241+115</f>
        <v>356</v>
      </c>
      <c r="H105" s="208">
        <v>330</v>
      </c>
    </row>
    <row r="106" spans="1:8" s="229" customFormat="1" ht="15" customHeight="1" x14ac:dyDescent="0.15">
      <c r="A106" s="227"/>
      <c r="B106" s="230"/>
      <c r="C106" s="231" t="s">
        <v>128</v>
      </c>
      <c r="D106" s="198"/>
      <c r="E106" s="223">
        <f>+E107+E108+E109+E110</f>
        <v>848</v>
      </c>
      <c r="F106" s="223">
        <f>+F107+F108+F109+F110</f>
        <v>790</v>
      </c>
      <c r="G106" s="224">
        <f>+G107+G108+G109+G110</f>
        <v>3124</v>
      </c>
      <c r="H106" s="225">
        <f>+H107+H108+H109+H110</f>
        <v>2952</v>
      </c>
    </row>
    <row r="107" spans="1:8" ht="15" hidden="1" customHeight="1" x14ac:dyDescent="0.15">
      <c r="A107" s="190"/>
      <c r="B107" s="202"/>
      <c r="C107" s="851" t="s">
        <v>102</v>
      </c>
      <c r="D107" s="852"/>
      <c r="E107" s="203">
        <v>178</v>
      </c>
      <c r="F107" s="204">
        <v>231</v>
      </c>
      <c r="G107" s="205">
        <v>623</v>
      </c>
      <c r="H107" s="204">
        <v>812</v>
      </c>
    </row>
    <row r="108" spans="1:8" ht="15" hidden="1" customHeight="1" x14ac:dyDescent="0.15">
      <c r="A108" s="190"/>
      <c r="B108" s="202"/>
      <c r="C108" s="851" t="s">
        <v>104</v>
      </c>
      <c r="D108" s="852"/>
      <c r="E108" s="203">
        <v>321</v>
      </c>
      <c r="F108" s="204">
        <v>260</v>
      </c>
      <c r="G108" s="205">
        <v>1180</v>
      </c>
      <c r="H108" s="204">
        <v>979</v>
      </c>
    </row>
    <row r="109" spans="1:8" ht="15" hidden="1" customHeight="1" x14ac:dyDescent="0.15">
      <c r="A109" s="190"/>
      <c r="B109" s="202"/>
      <c r="C109" s="851" t="s">
        <v>106</v>
      </c>
      <c r="D109" s="852"/>
      <c r="E109" s="203">
        <v>235</v>
      </c>
      <c r="F109" s="204">
        <v>203</v>
      </c>
      <c r="G109" s="205">
        <v>984</v>
      </c>
      <c r="H109" s="204">
        <v>856</v>
      </c>
    </row>
    <row r="110" spans="1:8" ht="15" hidden="1" customHeight="1" x14ac:dyDescent="0.15">
      <c r="A110" s="190"/>
      <c r="B110" s="202"/>
      <c r="C110" s="853" t="s">
        <v>108</v>
      </c>
      <c r="D110" s="854"/>
      <c r="E110" s="207">
        <v>114</v>
      </c>
      <c r="F110" s="208">
        <v>96</v>
      </c>
      <c r="G110" s="209">
        <v>337</v>
      </c>
      <c r="H110" s="208">
        <v>305</v>
      </c>
    </row>
    <row r="111" spans="1:8" s="229" customFormat="1" ht="15" customHeight="1" x14ac:dyDescent="0.15">
      <c r="A111" s="227"/>
      <c r="B111" s="230"/>
      <c r="C111" s="231" t="s">
        <v>129</v>
      </c>
      <c r="D111" s="198"/>
      <c r="E111" s="199">
        <f>+E112+E113+E114+E115</f>
        <v>827</v>
      </c>
      <c r="F111" s="199">
        <f>+F112+F113+F114+F115</f>
        <v>837</v>
      </c>
      <c r="G111" s="200">
        <f>+G112+G113+G114+G115</f>
        <v>3096</v>
      </c>
      <c r="H111" s="201">
        <f>+H112+H113+H114+H115</f>
        <v>3057</v>
      </c>
    </row>
    <row r="112" spans="1:8" ht="15" hidden="1" customHeight="1" x14ac:dyDescent="0.15">
      <c r="A112" s="190"/>
      <c r="B112" s="202"/>
      <c r="C112" s="851" t="s">
        <v>102</v>
      </c>
      <c r="D112" s="852"/>
      <c r="E112" s="203">
        <v>175</v>
      </c>
      <c r="F112" s="204">
        <v>263</v>
      </c>
      <c r="G112" s="205">
        <f>296+336</f>
        <v>632</v>
      </c>
      <c r="H112" s="204">
        <v>713</v>
      </c>
    </row>
    <row r="113" spans="1:8" ht="15" hidden="1" customHeight="1" x14ac:dyDescent="0.15">
      <c r="A113" s="190"/>
      <c r="B113" s="202"/>
      <c r="C113" s="851" t="s">
        <v>104</v>
      </c>
      <c r="D113" s="852"/>
      <c r="E113" s="203">
        <v>306</v>
      </c>
      <c r="F113" s="204">
        <v>274</v>
      </c>
      <c r="G113" s="205">
        <f>724+482</f>
        <v>1206</v>
      </c>
      <c r="H113" s="204">
        <v>1075</v>
      </c>
    </row>
    <row r="114" spans="1:8" ht="15" hidden="1" customHeight="1" x14ac:dyDescent="0.15">
      <c r="A114" s="190"/>
      <c r="B114" s="202"/>
      <c r="C114" s="851" t="s">
        <v>106</v>
      </c>
      <c r="D114" s="852"/>
      <c r="E114" s="203">
        <v>238</v>
      </c>
      <c r="F114" s="204">
        <v>191</v>
      </c>
      <c r="G114" s="205">
        <f>519+359</f>
        <v>878</v>
      </c>
      <c r="H114" s="204">
        <v>905</v>
      </c>
    </row>
    <row r="115" spans="1:8" ht="15" hidden="1" customHeight="1" x14ac:dyDescent="0.15">
      <c r="A115" s="190"/>
      <c r="B115" s="202"/>
      <c r="C115" s="851" t="s">
        <v>108</v>
      </c>
      <c r="D115" s="852"/>
      <c r="E115" s="207">
        <v>108</v>
      </c>
      <c r="F115" s="208">
        <v>109</v>
      </c>
      <c r="G115" s="209">
        <f>227+153</f>
        <v>380</v>
      </c>
      <c r="H115" s="208">
        <v>364</v>
      </c>
    </row>
    <row r="116" spans="1:8" s="229" customFormat="1" ht="15" customHeight="1" x14ac:dyDescent="0.15">
      <c r="A116" s="227"/>
      <c r="B116" s="228"/>
      <c r="C116" s="232" t="s">
        <v>130</v>
      </c>
      <c r="D116" s="217"/>
      <c r="E116" s="219">
        <v>839</v>
      </c>
      <c r="F116" s="219">
        <v>777</v>
      </c>
      <c r="G116" s="218">
        <v>2755</v>
      </c>
      <c r="H116" s="220">
        <v>2667</v>
      </c>
    </row>
    <row r="117" spans="1:8" s="229" customFormat="1" ht="15" customHeight="1" x14ac:dyDescent="0.15">
      <c r="A117" s="227"/>
      <c r="B117" s="228"/>
      <c r="C117" s="232" t="s">
        <v>131</v>
      </c>
      <c r="D117" s="217"/>
      <c r="E117" s="219">
        <v>821</v>
      </c>
      <c r="F117" s="219">
        <v>819</v>
      </c>
      <c r="G117" s="218">
        <v>2756</v>
      </c>
      <c r="H117" s="220">
        <v>2792</v>
      </c>
    </row>
    <row r="118" spans="1:8" s="229" customFormat="1" ht="15" customHeight="1" x14ac:dyDescent="0.15">
      <c r="A118" s="227"/>
      <c r="B118" s="228"/>
      <c r="C118" s="232" t="s">
        <v>132</v>
      </c>
      <c r="D118" s="217"/>
      <c r="E118" s="219">
        <v>829</v>
      </c>
      <c r="F118" s="219">
        <v>844</v>
      </c>
      <c r="G118" s="218">
        <v>2686</v>
      </c>
      <c r="H118" s="220">
        <v>2805</v>
      </c>
    </row>
    <row r="119" spans="1:8" s="229" customFormat="1" ht="15" customHeight="1" x14ac:dyDescent="0.15">
      <c r="A119" s="227"/>
      <c r="B119" s="228"/>
      <c r="C119" s="233" t="s">
        <v>133</v>
      </c>
      <c r="D119" s="217"/>
      <c r="E119" s="219">
        <v>869</v>
      </c>
      <c r="F119" s="219">
        <v>805</v>
      </c>
      <c r="G119" s="218">
        <v>2599</v>
      </c>
      <c r="H119" s="220">
        <v>2853</v>
      </c>
    </row>
    <row r="120" spans="1:8" s="229" customFormat="1" ht="15" customHeight="1" x14ac:dyDescent="0.15">
      <c r="A120" s="227"/>
      <c r="B120" s="228"/>
      <c r="C120" s="232" t="s">
        <v>134</v>
      </c>
      <c r="D120" s="217"/>
      <c r="E120" s="219">
        <v>763</v>
      </c>
      <c r="F120" s="219">
        <v>878</v>
      </c>
      <c r="G120" s="218">
        <v>2360</v>
      </c>
      <c r="H120" s="220">
        <v>2543</v>
      </c>
    </row>
    <row r="121" spans="1:8" s="229" customFormat="1" ht="15" customHeight="1" x14ac:dyDescent="0.15">
      <c r="A121" s="227"/>
      <c r="B121" s="228"/>
      <c r="C121" s="233" t="s">
        <v>135</v>
      </c>
      <c r="D121" s="217"/>
      <c r="E121" s="219">
        <v>758</v>
      </c>
      <c r="F121" s="219">
        <v>923</v>
      </c>
      <c r="G121" s="218">
        <v>2546</v>
      </c>
      <c r="H121" s="220">
        <v>2581</v>
      </c>
    </row>
    <row r="122" spans="1:8" s="229" customFormat="1" ht="15" customHeight="1" x14ac:dyDescent="0.15">
      <c r="A122" s="227"/>
      <c r="B122" s="228"/>
      <c r="C122" s="232" t="s">
        <v>136</v>
      </c>
      <c r="D122" s="217"/>
      <c r="E122" s="219">
        <v>741</v>
      </c>
      <c r="F122" s="219">
        <v>928</v>
      </c>
      <c r="G122" s="218">
        <v>2351</v>
      </c>
      <c r="H122" s="220">
        <v>2350</v>
      </c>
    </row>
    <row r="123" spans="1:8" s="229" customFormat="1" ht="15" customHeight="1" x14ac:dyDescent="0.15">
      <c r="A123" s="227"/>
      <c r="B123" s="230"/>
      <c r="C123" s="234" t="s">
        <v>137</v>
      </c>
      <c r="D123" s="217"/>
      <c r="E123" s="219">
        <f>+E124+E125+E126+E127</f>
        <v>788</v>
      </c>
      <c r="F123" s="219">
        <f>+F124+F125+F126+F127</f>
        <v>933</v>
      </c>
      <c r="G123" s="235">
        <f>+G124+G125+G126+G127</f>
        <v>2390</v>
      </c>
      <c r="H123" s="236">
        <f>+H124+H125+H126+H127</f>
        <v>2573</v>
      </c>
    </row>
    <row r="124" spans="1:8" s="229" customFormat="1" ht="15" hidden="1" customHeight="1" x14ac:dyDescent="0.15">
      <c r="A124" s="227"/>
      <c r="B124" s="202"/>
      <c r="C124" s="851" t="s">
        <v>102</v>
      </c>
      <c r="D124" s="852"/>
      <c r="E124" s="203">
        <v>162</v>
      </c>
      <c r="F124" s="204">
        <v>265</v>
      </c>
      <c r="G124" s="237">
        <v>530</v>
      </c>
      <c r="H124" s="238">
        <v>595</v>
      </c>
    </row>
    <row r="125" spans="1:8" s="229" customFormat="1" ht="15" hidden="1" customHeight="1" x14ac:dyDescent="0.15">
      <c r="A125" s="227"/>
      <c r="B125" s="202"/>
      <c r="C125" s="851" t="s">
        <v>104</v>
      </c>
      <c r="D125" s="852"/>
      <c r="E125" s="203">
        <v>303</v>
      </c>
      <c r="F125" s="204">
        <v>310</v>
      </c>
      <c r="G125" s="237">
        <v>853</v>
      </c>
      <c r="H125" s="238">
        <v>963</v>
      </c>
    </row>
    <row r="126" spans="1:8" s="229" customFormat="1" ht="15" hidden="1" customHeight="1" x14ac:dyDescent="0.15">
      <c r="A126" s="227"/>
      <c r="B126" s="202"/>
      <c r="C126" s="851" t="s">
        <v>106</v>
      </c>
      <c r="D126" s="852"/>
      <c r="E126" s="203">
        <v>229</v>
      </c>
      <c r="F126" s="204">
        <v>237</v>
      </c>
      <c r="G126" s="237">
        <v>748</v>
      </c>
      <c r="H126" s="238">
        <v>737</v>
      </c>
    </row>
    <row r="127" spans="1:8" s="229" customFormat="1" ht="15" hidden="1" customHeight="1" x14ac:dyDescent="0.15">
      <c r="A127" s="227"/>
      <c r="B127" s="202"/>
      <c r="C127" s="851" t="s">
        <v>108</v>
      </c>
      <c r="D127" s="852"/>
      <c r="E127" s="207">
        <v>94</v>
      </c>
      <c r="F127" s="208">
        <v>121</v>
      </c>
      <c r="G127" s="239">
        <v>259</v>
      </c>
      <c r="H127" s="240">
        <v>278</v>
      </c>
    </row>
    <row r="128" spans="1:8" s="229" customFormat="1" ht="15" customHeight="1" x14ac:dyDescent="0.15">
      <c r="A128" s="227"/>
      <c r="B128" s="230"/>
      <c r="C128" s="232" t="s">
        <v>138</v>
      </c>
      <c r="D128" s="217"/>
      <c r="E128" s="219">
        <f>+E129+E130+E131+E132</f>
        <v>776</v>
      </c>
      <c r="F128" s="219">
        <f>+F129+F130+F131+F132</f>
        <v>926</v>
      </c>
      <c r="G128" s="218">
        <f>+G129+G130+G131+G132</f>
        <v>2306</v>
      </c>
      <c r="H128" s="236">
        <f>+H129+H130+H131+H132</f>
        <v>2496</v>
      </c>
    </row>
    <row r="129" spans="1:8" s="229" customFormat="1" ht="15" hidden="1" customHeight="1" x14ac:dyDescent="0.15">
      <c r="A129" s="227"/>
      <c r="B129" s="202"/>
      <c r="C129" s="851" t="s">
        <v>102</v>
      </c>
      <c r="D129" s="852"/>
      <c r="E129" s="203">
        <v>162</v>
      </c>
      <c r="F129" s="204">
        <v>271</v>
      </c>
      <c r="G129" s="237">
        <v>440</v>
      </c>
      <c r="H129" s="238">
        <v>534</v>
      </c>
    </row>
    <row r="130" spans="1:8" s="229" customFormat="1" ht="15" hidden="1" customHeight="1" x14ac:dyDescent="0.15">
      <c r="A130" s="227"/>
      <c r="B130" s="202"/>
      <c r="C130" s="851" t="s">
        <v>104</v>
      </c>
      <c r="D130" s="852"/>
      <c r="E130" s="203">
        <v>301</v>
      </c>
      <c r="F130" s="204">
        <v>278</v>
      </c>
      <c r="G130" s="237">
        <v>817</v>
      </c>
      <c r="H130" s="238">
        <v>956</v>
      </c>
    </row>
    <row r="131" spans="1:8" s="229" customFormat="1" ht="15" hidden="1" customHeight="1" x14ac:dyDescent="0.15">
      <c r="A131" s="227"/>
      <c r="B131" s="202"/>
      <c r="C131" s="851" t="s">
        <v>106</v>
      </c>
      <c r="D131" s="852"/>
      <c r="E131" s="203">
        <v>217</v>
      </c>
      <c r="F131" s="204">
        <v>232</v>
      </c>
      <c r="G131" s="237">
        <v>734</v>
      </c>
      <c r="H131" s="238">
        <v>766</v>
      </c>
    </row>
    <row r="132" spans="1:8" s="229" customFormat="1" ht="15" hidden="1" customHeight="1" x14ac:dyDescent="0.15">
      <c r="A132" s="227"/>
      <c r="B132" s="202"/>
      <c r="C132" s="851" t="s">
        <v>108</v>
      </c>
      <c r="D132" s="852"/>
      <c r="E132" s="207">
        <v>96</v>
      </c>
      <c r="F132" s="208">
        <v>145</v>
      </c>
      <c r="G132" s="239">
        <v>315</v>
      </c>
      <c r="H132" s="240">
        <v>240</v>
      </c>
    </row>
    <row r="133" spans="1:8" s="229" customFormat="1" ht="15" customHeight="1" x14ac:dyDescent="0.15">
      <c r="A133" s="227"/>
      <c r="B133" s="230"/>
      <c r="C133" s="234" t="s">
        <v>139</v>
      </c>
      <c r="D133" s="198"/>
      <c r="E133" s="218">
        <f>+E134+E135+E136+E137</f>
        <v>685</v>
      </c>
      <c r="F133" s="219">
        <f>+F134+F135+F136+F137</f>
        <v>936</v>
      </c>
      <c r="G133" s="218">
        <f>+G134+G135+G136+G137</f>
        <v>2196</v>
      </c>
      <c r="H133" s="236">
        <f>+H134+H135+H136+H137</f>
        <v>2549</v>
      </c>
    </row>
    <row r="134" spans="1:8" s="229" customFormat="1" ht="15" hidden="1" customHeight="1" x14ac:dyDescent="0.15">
      <c r="A134" s="227"/>
      <c r="B134" s="202"/>
      <c r="C134" s="851" t="s">
        <v>102</v>
      </c>
      <c r="D134" s="852"/>
      <c r="E134" s="203">
        <v>145</v>
      </c>
      <c r="F134" s="204">
        <v>278</v>
      </c>
      <c r="G134" s="237">
        <v>438</v>
      </c>
      <c r="H134" s="238">
        <v>506</v>
      </c>
    </row>
    <row r="135" spans="1:8" s="229" customFormat="1" ht="15" hidden="1" customHeight="1" x14ac:dyDescent="0.15">
      <c r="A135" s="227"/>
      <c r="B135" s="202"/>
      <c r="C135" s="851" t="s">
        <v>104</v>
      </c>
      <c r="D135" s="852"/>
      <c r="E135" s="203">
        <v>221</v>
      </c>
      <c r="F135" s="204">
        <v>295</v>
      </c>
      <c r="G135" s="237">
        <v>828</v>
      </c>
      <c r="H135" s="238">
        <v>1042</v>
      </c>
    </row>
    <row r="136" spans="1:8" s="229" customFormat="1" ht="15" hidden="1" customHeight="1" x14ac:dyDescent="0.15">
      <c r="A136" s="227"/>
      <c r="B136" s="202"/>
      <c r="C136" s="851" t="s">
        <v>106</v>
      </c>
      <c r="D136" s="852"/>
      <c r="E136" s="203">
        <v>220</v>
      </c>
      <c r="F136" s="204">
        <v>233</v>
      </c>
      <c r="G136" s="237">
        <v>684</v>
      </c>
      <c r="H136" s="238">
        <v>720</v>
      </c>
    </row>
    <row r="137" spans="1:8" s="229" customFormat="1" ht="15" hidden="1" customHeight="1" x14ac:dyDescent="0.15">
      <c r="A137" s="227"/>
      <c r="B137" s="202"/>
      <c r="C137" s="851" t="s">
        <v>108</v>
      </c>
      <c r="D137" s="852"/>
      <c r="E137" s="207">
        <v>99</v>
      </c>
      <c r="F137" s="208">
        <v>130</v>
      </c>
      <c r="G137" s="239">
        <v>246</v>
      </c>
      <c r="H137" s="240">
        <v>281</v>
      </c>
    </row>
    <row r="138" spans="1:8" s="229" customFormat="1" ht="15" customHeight="1" x14ac:dyDescent="0.15">
      <c r="A138" s="227"/>
      <c r="B138" s="230"/>
      <c r="C138" s="231" t="s">
        <v>140</v>
      </c>
      <c r="D138" s="198"/>
      <c r="E138" s="218">
        <f>+E139+E140+E141+E142</f>
        <v>701</v>
      </c>
      <c r="F138" s="219">
        <f>+F139+F140+F141+F142</f>
        <v>952</v>
      </c>
      <c r="G138" s="218">
        <f>+G139+G140+G141+G142</f>
        <v>2287</v>
      </c>
      <c r="H138" s="236">
        <f>+H139+H140+H141+H142</f>
        <v>2336</v>
      </c>
    </row>
    <row r="139" spans="1:8" s="229" customFormat="1" ht="15" hidden="1" customHeight="1" x14ac:dyDescent="0.15">
      <c r="A139" s="227"/>
      <c r="B139" s="202"/>
      <c r="C139" s="851" t="s">
        <v>102</v>
      </c>
      <c r="D139" s="852"/>
      <c r="E139" s="203">
        <v>158</v>
      </c>
      <c r="F139" s="204">
        <v>230</v>
      </c>
      <c r="G139" s="237">
        <v>442</v>
      </c>
      <c r="H139" s="238">
        <v>508</v>
      </c>
    </row>
    <row r="140" spans="1:8" s="229" customFormat="1" ht="15" hidden="1" customHeight="1" x14ac:dyDescent="0.15">
      <c r="A140" s="227"/>
      <c r="B140" s="202"/>
      <c r="C140" s="851" t="s">
        <v>104</v>
      </c>
      <c r="D140" s="852"/>
      <c r="E140" s="203">
        <v>234</v>
      </c>
      <c r="F140" s="204">
        <v>351</v>
      </c>
      <c r="G140" s="237">
        <v>739</v>
      </c>
      <c r="H140" s="238">
        <v>900</v>
      </c>
    </row>
    <row r="141" spans="1:8" s="229" customFormat="1" ht="15" hidden="1" customHeight="1" x14ac:dyDescent="0.15">
      <c r="A141" s="227"/>
      <c r="B141" s="202"/>
      <c r="C141" s="851" t="s">
        <v>106</v>
      </c>
      <c r="D141" s="852"/>
      <c r="E141" s="203">
        <v>212</v>
      </c>
      <c r="F141" s="204">
        <v>229</v>
      </c>
      <c r="G141" s="237">
        <v>821</v>
      </c>
      <c r="H141" s="238">
        <v>675</v>
      </c>
    </row>
    <row r="142" spans="1:8" s="229" customFormat="1" ht="15" hidden="1" customHeight="1" x14ac:dyDescent="0.15">
      <c r="A142" s="227"/>
      <c r="B142" s="202"/>
      <c r="C142" s="851" t="s">
        <v>108</v>
      </c>
      <c r="D142" s="852"/>
      <c r="E142" s="207">
        <v>97</v>
      </c>
      <c r="F142" s="208">
        <v>142</v>
      </c>
      <c r="G142" s="239">
        <v>285</v>
      </c>
      <c r="H142" s="240">
        <v>253</v>
      </c>
    </row>
    <row r="143" spans="1:8" s="229" customFormat="1" ht="15" customHeight="1" x14ac:dyDescent="0.15">
      <c r="A143" s="227"/>
      <c r="B143" s="230"/>
      <c r="C143" s="234" t="s">
        <v>141</v>
      </c>
      <c r="D143" s="198"/>
      <c r="E143" s="218">
        <f>+E144+E145+E146+E147</f>
        <v>646</v>
      </c>
      <c r="F143" s="219">
        <f>+F144+F145+F146+F147</f>
        <v>973</v>
      </c>
      <c r="G143" s="218">
        <f>+G144+G145+G146+G147</f>
        <v>2425</v>
      </c>
      <c r="H143" s="241">
        <f>+H144+H145+H146+H147</f>
        <v>2331</v>
      </c>
    </row>
    <row r="144" spans="1:8" s="229" customFormat="1" ht="15" hidden="1" customHeight="1" x14ac:dyDescent="0.15">
      <c r="A144" s="227"/>
      <c r="B144" s="202"/>
      <c r="C144" s="851" t="s">
        <v>102</v>
      </c>
      <c r="D144" s="852"/>
      <c r="E144" s="203">
        <v>142</v>
      </c>
      <c r="F144" s="204">
        <v>261</v>
      </c>
      <c r="G144" s="237">
        <v>485</v>
      </c>
      <c r="H144" s="238">
        <v>451</v>
      </c>
    </row>
    <row r="145" spans="1:8" s="229" customFormat="1" ht="15" hidden="1" customHeight="1" x14ac:dyDescent="0.15">
      <c r="A145" s="227"/>
      <c r="B145" s="202"/>
      <c r="C145" s="851" t="s">
        <v>104</v>
      </c>
      <c r="D145" s="852"/>
      <c r="E145" s="203">
        <v>221</v>
      </c>
      <c r="F145" s="204">
        <v>338</v>
      </c>
      <c r="G145" s="237">
        <v>858</v>
      </c>
      <c r="H145" s="238">
        <v>860</v>
      </c>
    </row>
    <row r="146" spans="1:8" s="229" customFormat="1" ht="15" hidden="1" customHeight="1" x14ac:dyDescent="0.15">
      <c r="A146" s="227"/>
      <c r="B146" s="202"/>
      <c r="C146" s="851" t="s">
        <v>106</v>
      </c>
      <c r="D146" s="852"/>
      <c r="E146" s="203">
        <v>189</v>
      </c>
      <c r="F146" s="204">
        <v>244</v>
      </c>
      <c r="G146" s="237">
        <v>833</v>
      </c>
      <c r="H146" s="238">
        <v>743</v>
      </c>
    </row>
    <row r="147" spans="1:8" s="229" customFormat="1" ht="15" hidden="1" customHeight="1" x14ac:dyDescent="0.15">
      <c r="A147" s="227"/>
      <c r="B147" s="206"/>
      <c r="C147" s="853" t="s">
        <v>108</v>
      </c>
      <c r="D147" s="854"/>
      <c r="E147" s="207">
        <v>94</v>
      </c>
      <c r="F147" s="208">
        <v>130</v>
      </c>
      <c r="G147" s="239">
        <v>249</v>
      </c>
      <c r="H147" s="240">
        <v>277</v>
      </c>
    </row>
    <row r="148" spans="1:8" s="229" customFormat="1" ht="15" customHeight="1" x14ac:dyDescent="0.15">
      <c r="A148" s="227"/>
      <c r="B148" s="230"/>
      <c r="C148" s="231" t="s">
        <v>142</v>
      </c>
      <c r="D148" s="198"/>
      <c r="E148" s="218">
        <f>+E149+E150+E151+E152</f>
        <v>616</v>
      </c>
      <c r="F148" s="219">
        <f>+F149+F150+F151+F152</f>
        <v>957</v>
      </c>
      <c r="G148" s="218">
        <f>+G149+G150+G151+G152</f>
        <v>2342</v>
      </c>
      <c r="H148" s="241">
        <f>+H149+H150+H151+H152</f>
        <v>2453</v>
      </c>
    </row>
    <row r="149" spans="1:8" s="229" customFormat="1" ht="15" hidden="1" customHeight="1" x14ac:dyDescent="0.15">
      <c r="A149" s="227"/>
      <c r="B149" s="202"/>
      <c r="C149" s="851" t="s">
        <v>102</v>
      </c>
      <c r="D149" s="852"/>
      <c r="E149" s="203">
        <v>126</v>
      </c>
      <c r="F149" s="204">
        <v>271</v>
      </c>
      <c r="G149" s="237">
        <v>499</v>
      </c>
      <c r="H149" s="238">
        <v>549</v>
      </c>
    </row>
    <row r="150" spans="1:8" s="229" customFormat="1" ht="15" hidden="1" customHeight="1" x14ac:dyDescent="0.15">
      <c r="A150" s="227"/>
      <c r="B150" s="202"/>
      <c r="C150" s="851" t="s">
        <v>104</v>
      </c>
      <c r="D150" s="852"/>
      <c r="E150" s="203">
        <v>215</v>
      </c>
      <c r="F150" s="204">
        <v>324</v>
      </c>
      <c r="G150" s="237">
        <v>789</v>
      </c>
      <c r="H150" s="238">
        <v>899</v>
      </c>
    </row>
    <row r="151" spans="1:8" s="229" customFormat="1" ht="15" hidden="1" customHeight="1" x14ac:dyDescent="0.15">
      <c r="A151" s="227"/>
      <c r="B151" s="202"/>
      <c r="C151" s="851" t="s">
        <v>106</v>
      </c>
      <c r="D151" s="852"/>
      <c r="E151" s="203">
        <v>206</v>
      </c>
      <c r="F151" s="204">
        <v>233</v>
      </c>
      <c r="G151" s="237">
        <v>804</v>
      </c>
      <c r="H151" s="238">
        <v>748</v>
      </c>
    </row>
    <row r="152" spans="1:8" s="229" customFormat="1" ht="15" hidden="1" customHeight="1" x14ac:dyDescent="0.15">
      <c r="A152" s="227"/>
      <c r="B152" s="206"/>
      <c r="C152" s="853" t="s">
        <v>108</v>
      </c>
      <c r="D152" s="854"/>
      <c r="E152" s="207">
        <v>69</v>
      </c>
      <c r="F152" s="208">
        <v>129</v>
      </c>
      <c r="G152" s="239">
        <v>250</v>
      </c>
      <c r="H152" s="240">
        <v>257</v>
      </c>
    </row>
    <row r="153" spans="1:8" s="229" customFormat="1" ht="15" customHeight="1" x14ac:dyDescent="0.15">
      <c r="A153" s="227"/>
      <c r="B153" s="230"/>
      <c r="C153" s="231" t="s">
        <v>143</v>
      </c>
      <c r="D153" s="198"/>
      <c r="E153" s="223">
        <f>+E154+E155+E156+E157</f>
        <v>601</v>
      </c>
      <c r="F153" s="223">
        <f>+F154+F155+F156+F157</f>
        <v>930</v>
      </c>
      <c r="G153" s="224">
        <f>+G154+G155+G156+G157</f>
        <v>2678</v>
      </c>
      <c r="H153" s="242">
        <f>+H154+H155+H156+H157</f>
        <v>2851</v>
      </c>
    </row>
    <row r="154" spans="1:8" s="229" customFormat="1" ht="15" customHeight="1" x14ac:dyDescent="0.15">
      <c r="A154" s="227"/>
      <c r="B154" s="202"/>
      <c r="C154" s="851" t="s">
        <v>102</v>
      </c>
      <c r="D154" s="852"/>
      <c r="E154" s="203">
        <v>119</v>
      </c>
      <c r="F154" s="204">
        <v>239</v>
      </c>
      <c r="G154" s="237">
        <v>466</v>
      </c>
      <c r="H154" s="238">
        <v>584</v>
      </c>
    </row>
    <row r="155" spans="1:8" s="229" customFormat="1" ht="15" customHeight="1" x14ac:dyDescent="0.15">
      <c r="A155" s="227"/>
      <c r="B155" s="202"/>
      <c r="C155" s="851" t="s">
        <v>104</v>
      </c>
      <c r="D155" s="852"/>
      <c r="E155" s="203">
        <v>208</v>
      </c>
      <c r="F155" s="204">
        <v>305</v>
      </c>
      <c r="G155" s="237">
        <v>1095</v>
      </c>
      <c r="H155" s="238">
        <v>1205</v>
      </c>
    </row>
    <row r="156" spans="1:8" s="229" customFormat="1" ht="15" customHeight="1" x14ac:dyDescent="0.15">
      <c r="A156" s="227"/>
      <c r="B156" s="202"/>
      <c r="C156" s="851" t="s">
        <v>106</v>
      </c>
      <c r="D156" s="852"/>
      <c r="E156" s="203">
        <v>197</v>
      </c>
      <c r="F156" s="204">
        <v>234</v>
      </c>
      <c r="G156" s="237">
        <v>845</v>
      </c>
      <c r="H156" s="238">
        <v>772</v>
      </c>
    </row>
    <row r="157" spans="1:8" s="229" customFormat="1" ht="15" customHeight="1" x14ac:dyDescent="0.15">
      <c r="A157" s="227"/>
      <c r="B157" s="206"/>
      <c r="C157" s="853" t="s">
        <v>108</v>
      </c>
      <c r="D157" s="854"/>
      <c r="E157" s="207">
        <v>77</v>
      </c>
      <c r="F157" s="208">
        <v>152</v>
      </c>
      <c r="G157" s="239">
        <v>272</v>
      </c>
      <c r="H157" s="240">
        <v>290</v>
      </c>
    </row>
    <row r="158" spans="1:8" s="229" customFormat="1" ht="15" customHeight="1" x14ac:dyDescent="0.15">
      <c r="A158" s="227"/>
      <c r="B158" s="230"/>
      <c r="C158" s="231" t="s">
        <v>144</v>
      </c>
      <c r="D158" s="198"/>
      <c r="E158" s="223">
        <f>+E159+E160+E161+E162</f>
        <v>579</v>
      </c>
      <c r="F158" s="223">
        <f>+F159+F160+F161+F162</f>
        <v>975</v>
      </c>
      <c r="G158" s="224">
        <f>+G159+G160+G161+G162</f>
        <v>2478</v>
      </c>
      <c r="H158" s="242">
        <f>+H159+H160+H161+H162</f>
        <v>2702</v>
      </c>
    </row>
    <row r="159" spans="1:8" s="229" customFormat="1" ht="15" customHeight="1" x14ac:dyDescent="0.15">
      <c r="A159" s="227"/>
      <c r="B159" s="202"/>
      <c r="C159" s="851" t="s">
        <v>102</v>
      </c>
      <c r="D159" s="852"/>
      <c r="E159" s="203">
        <v>120</v>
      </c>
      <c r="F159" s="204">
        <v>276</v>
      </c>
      <c r="G159" s="237">
        <v>465</v>
      </c>
      <c r="H159" s="238">
        <v>554</v>
      </c>
    </row>
    <row r="160" spans="1:8" s="229" customFormat="1" ht="15" customHeight="1" x14ac:dyDescent="0.15">
      <c r="A160" s="227"/>
      <c r="B160" s="202"/>
      <c r="C160" s="851" t="s">
        <v>104</v>
      </c>
      <c r="D160" s="852"/>
      <c r="E160" s="203">
        <v>191</v>
      </c>
      <c r="F160" s="204">
        <v>336</v>
      </c>
      <c r="G160" s="237">
        <v>998</v>
      </c>
      <c r="H160" s="238">
        <v>1181</v>
      </c>
    </row>
    <row r="161" spans="1:8" s="229" customFormat="1" ht="15" customHeight="1" x14ac:dyDescent="0.15">
      <c r="A161" s="227"/>
      <c r="B161" s="202"/>
      <c r="C161" s="851" t="s">
        <v>106</v>
      </c>
      <c r="D161" s="852"/>
      <c r="E161" s="203">
        <v>196</v>
      </c>
      <c r="F161" s="204">
        <v>223</v>
      </c>
      <c r="G161" s="237">
        <v>811</v>
      </c>
      <c r="H161" s="238">
        <v>703</v>
      </c>
    </row>
    <row r="162" spans="1:8" s="229" customFormat="1" ht="15" customHeight="1" x14ac:dyDescent="0.15">
      <c r="A162" s="227"/>
      <c r="B162" s="206"/>
      <c r="C162" s="853" t="s">
        <v>108</v>
      </c>
      <c r="D162" s="854"/>
      <c r="E162" s="207">
        <v>72</v>
      </c>
      <c r="F162" s="208">
        <v>140</v>
      </c>
      <c r="G162" s="239">
        <v>204</v>
      </c>
      <c r="H162" s="240">
        <v>264</v>
      </c>
    </row>
    <row r="163" spans="1:8" s="229" customFormat="1" ht="15" customHeight="1" x14ac:dyDescent="0.15">
      <c r="A163" s="227"/>
      <c r="B163" s="230"/>
      <c r="C163" s="231" t="s">
        <v>145</v>
      </c>
      <c r="D163" s="198"/>
      <c r="E163" s="223">
        <v>543</v>
      </c>
      <c r="F163" s="223">
        <v>1067</v>
      </c>
      <c r="G163" s="224">
        <v>2233</v>
      </c>
      <c r="H163" s="242">
        <v>2492</v>
      </c>
    </row>
    <row r="164" spans="1:8" s="229" customFormat="1" ht="15" customHeight="1" x14ac:dyDescent="0.15">
      <c r="A164" s="227"/>
      <c r="B164" s="202"/>
      <c r="C164" s="851" t="s">
        <v>102</v>
      </c>
      <c r="D164" s="852"/>
      <c r="E164" s="203">
        <v>104</v>
      </c>
      <c r="F164" s="204">
        <v>292</v>
      </c>
      <c r="G164" s="237">
        <v>410</v>
      </c>
      <c r="H164" s="238">
        <v>480</v>
      </c>
    </row>
    <row r="165" spans="1:8" s="229" customFormat="1" ht="15" customHeight="1" x14ac:dyDescent="0.15">
      <c r="A165" s="227"/>
      <c r="B165" s="202"/>
      <c r="C165" s="851" t="s">
        <v>104</v>
      </c>
      <c r="D165" s="852"/>
      <c r="E165" s="203">
        <v>172</v>
      </c>
      <c r="F165" s="204">
        <v>353</v>
      </c>
      <c r="G165" s="237">
        <v>922</v>
      </c>
      <c r="H165" s="238">
        <v>1050</v>
      </c>
    </row>
    <row r="166" spans="1:8" s="229" customFormat="1" ht="15" customHeight="1" x14ac:dyDescent="0.15">
      <c r="A166" s="227"/>
      <c r="B166" s="202"/>
      <c r="C166" s="851" t="s">
        <v>106</v>
      </c>
      <c r="D166" s="852"/>
      <c r="E166" s="203">
        <v>192</v>
      </c>
      <c r="F166" s="204">
        <v>264</v>
      </c>
      <c r="G166" s="237">
        <v>699</v>
      </c>
      <c r="H166" s="238">
        <v>715</v>
      </c>
    </row>
    <row r="167" spans="1:8" s="229" customFormat="1" ht="15" customHeight="1" x14ac:dyDescent="0.15">
      <c r="A167" s="227"/>
      <c r="B167" s="206"/>
      <c r="C167" s="853" t="s">
        <v>108</v>
      </c>
      <c r="D167" s="854"/>
      <c r="E167" s="207">
        <v>75</v>
      </c>
      <c r="F167" s="208">
        <v>158</v>
      </c>
      <c r="G167" s="239">
        <v>202</v>
      </c>
      <c r="H167" s="240">
        <v>247</v>
      </c>
    </row>
    <row r="168" spans="1:8" s="229" customFormat="1" ht="15" customHeight="1" x14ac:dyDescent="0.15">
      <c r="A168" s="227"/>
      <c r="B168" s="202"/>
      <c r="C168" s="231" t="s">
        <v>146</v>
      </c>
      <c r="D168" s="198"/>
      <c r="E168" s="223">
        <f>SUM(E169:E172)</f>
        <v>571</v>
      </c>
      <c r="F168" s="243">
        <f>SUM(F169:F172)</f>
        <v>1046</v>
      </c>
      <c r="G168" s="223">
        <f>SUM(G169:G172)</f>
        <v>2678</v>
      </c>
      <c r="H168" s="243">
        <f>SUM(H169:H172)</f>
        <v>2766</v>
      </c>
    </row>
    <row r="169" spans="1:8" s="229" customFormat="1" ht="15" customHeight="1" x14ac:dyDescent="0.15">
      <c r="A169" s="227"/>
      <c r="B169" s="202"/>
      <c r="C169" s="851" t="s">
        <v>102</v>
      </c>
      <c r="D169" s="852"/>
      <c r="E169" s="203">
        <v>121</v>
      </c>
      <c r="F169" s="204">
        <v>298</v>
      </c>
      <c r="G169" s="237">
        <v>458</v>
      </c>
      <c r="H169" s="238">
        <v>536</v>
      </c>
    </row>
    <row r="170" spans="1:8" s="229" customFormat="1" ht="15" customHeight="1" x14ac:dyDescent="0.15">
      <c r="A170" s="227"/>
      <c r="B170" s="202"/>
      <c r="C170" s="851" t="s">
        <v>104</v>
      </c>
      <c r="D170" s="852"/>
      <c r="E170" s="203">
        <v>185</v>
      </c>
      <c r="F170" s="204">
        <v>359</v>
      </c>
      <c r="G170" s="237">
        <v>1164</v>
      </c>
      <c r="H170" s="238">
        <v>1158</v>
      </c>
    </row>
    <row r="171" spans="1:8" s="229" customFormat="1" ht="15" customHeight="1" x14ac:dyDescent="0.15">
      <c r="A171" s="227"/>
      <c r="B171" s="202"/>
      <c r="C171" s="851" t="s">
        <v>106</v>
      </c>
      <c r="D171" s="852"/>
      <c r="E171" s="203">
        <v>187</v>
      </c>
      <c r="F171" s="204">
        <v>249</v>
      </c>
      <c r="G171" s="237">
        <v>826</v>
      </c>
      <c r="H171" s="238">
        <v>809</v>
      </c>
    </row>
    <row r="172" spans="1:8" s="229" customFormat="1" ht="15" customHeight="1" x14ac:dyDescent="0.15">
      <c r="A172" s="227"/>
      <c r="B172" s="202"/>
      <c r="C172" s="853" t="s">
        <v>108</v>
      </c>
      <c r="D172" s="854"/>
      <c r="E172" s="207">
        <v>78</v>
      </c>
      <c r="F172" s="208">
        <v>140</v>
      </c>
      <c r="G172" s="239">
        <v>230</v>
      </c>
      <c r="H172" s="240">
        <v>263</v>
      </c>
    </row>
    <row r="173" spans="1:8" s="229" customFormat="1" ht="15" customHeight="1" x14ac:dyDescent="0.15">
      <c r="A173" s="227"/>
      <c r="B173" s="230"/>
      <c r="C173" s="231" t="s">
        <v>148</v>
      </c>
      <c r="D173" s="198"/>
      <c r="E173" s="223">
        <f>SUM(E174:E177)</f>
        <v>535</v>
      </c>
      <c r="F173" s="243">
        <f>SUM(F174:F177)</f>
        <v>1171</v>
      </c>
      <c r="G173" s="223">
        <f>SUM(G174:G177)</f>
        <v>2898</v>
      </c>
      <c r="H173" s="243">
        <f>SUM(H174:H177)</f>
        <v>2792</v>
      </c>
    </row>
    <row r="174" spans="1:8" s="229" customFormat="1" ht="15" customHeight="1" x14ac:dyDescent="0.15">
      <c r="A174" s="227"/>
      <c r="B174" s="202"/>
      <c r="C174" s="851" t="s">
        <v>102</v>
      </c>
      <c r="D174" s="852"/>
      <c r="E174" s="203">
        <v>90</v>
      </c>
      <c r="F174" s="204">
        <v>286</v>
      </c>
      <c r="G174" s="237">
        <v>459</v>
      </c>
      <c r="H174" s="238">
        <v>524</v>
      </c>
    </row>
    <row r="175" spans="1:8" s="229" customFormat="1" ht="15" customHeight="1" x14ac:dyDescent="0.15">
      <c r="A175" s="227"/>
      <c r="B175" s="202"/>
      <c r="C175" s="851" t="s">
        <v>104</v>
      </c>
      <c r="D175" s="852"/>
      <c r="E175" s="203">
        <v>177</v>
      </c>
      <c r="F175" s="204">
        <v>414</v>
      </c>
      <c r="G175" s="237">
        <v>1338</v>
      </c>
      <c r="H175" s="238">
        <v>1267</v>
      </c>
    </row>
    <row r="176" spans="1:8" s="229" customFormat="1" ht="15" customHeight="1" x14ac:dyDescent="0.15">
      <c r="A176" s="227"/>
      <c r="B176" s="202"/>
      <c r="C176" s="851" t="s">
        <v>106</v>
      </c>
      <c r="D176" s="852"/>
      <c r="E176" s="203">
        <v>203</v>
      </c>
      <c r="F176" s="204">
        <v>289</v>
      </c>
      <c r="G176" s="237">
        <v>884</v>
      </c>
      <c r="H176" s="238">
        <v>760</v>
      </c>
    </row>
    <row r="177" spans="1:8" s="229" customFormat="1" ht="15" customHeight="1" x14ac:dyDescent="0.15">
      <c r="A177" s="227"/>
      <c r="B177" s="206"/>
      <c r="C177" s="853" t="s">
        <v>108</v>
      </c>
      <c r="D177" s="854"/>
      <c r="E177" s="207">
        <v>65</v>
      </c>
      <c r="F177" s="208">
        <v>182</v>
      </c>
      <c r="G177" s="239">
        <v>217</v>
      </c>
      <c r="H177" s="240">
        <v>241</v>
      </c>
    </row>
    <row r="178" spans="1:8" ht="15" customHeight="1" x14ac:dyDescent="0.15">
      <c r="A178" s="190"/>
      <c r="B178" s="244" t="s">
        <v>149</v>
      </c>
      <c r="C178" s="245"/>
      <c r="D178" s="245"/>
      <c r="E178" s="246"/>
      <c r="F178" s="247"/>
      <c r="G178" s="247"/>
      <c r="H178" s="248"/>
    </row>
  </sheetData>
  <mergeCells count="135">
    <mergeCell ref="C175:D175"/>
    <mergeCell ref="C176:D176"/>
    <mergeCell ref="C177:D177"/>
    <mergeCell ref="C167:D167"/>
    <mergeCell ref="C169:D169"/>
    <mergeCell ref="C170:D170"/>
    <mergeCell ref="C171:D171"/>
    <mergeCell ref="C172:D172"/>
    <mergeCell ref="C174:D174"/>
    <mergeCell ref="C160:D160"/>
    <mergeCell ref="C161:D161"/>
    <mergeCell ref="C162:D162"/>
    <mergeCell ref="C164:D164"/>
    <mergeCell ref="C165:D165"/>
    <mergeCell ref="C166:D166"/>
    <mergeCell ref="C152:D152"/>
    <mergeCell ref="C154:D154"/>
    <mergeCell ref="C155:D155"/>
    <mergeCell ref="C156:D156"/>
    <mergeCell ref="C157:D157"/>
    <mergeCell ref="C159:D159"/>
    <mergeCell ref="C145:D145"/>
    <mergeCell ref="C146:D146"/>
    <mergeCell ref="C147:D147"/>
    <mergeCell ref="C149:D149"/>
    <mergeCell ref="C150:D150"/>
    <mergeCell ref="C151:D151"/>
    <mergeCell ref="C137:D137"/>
    <mergeCell ref="C139:D139"/>
    <mergeCell ref="C140:D140"/>
    <mergeCell ref="C141:D141"/>
    <mergeCell ref="C142:D142"/>
    <mergeCell ref="C144:D144"/>
    <mergeCell ref="C130:D130"/>
    <mergeCell ref="C131:D131"/>
    <mergeCell ref="C132:D132"/>
    <mergeCell ref="C134:D134"/>
    <mergeCell ref="C135:D135"/>
    <mergeCell ref="C136:D136"/>
    <mergeCell ref="C115:D115"/>
    <mergeCell ref="C124:D124"/>
    <mergeCell ref="C125:D125"/>
    <mergeCell ref="C126:D126"/>
    <mergeCell ref="C127:D127"/>
    <mergeCell ref="C129:D129"/>
    <mergeCell ref="C108:D108"/>
    <mergeCell ref="C109:D109"/>
    <mergeCell ref="C110:D110"/>
    <mergeCell ref="C112:D112"/>
    <mergeCell ref="C113:D113"/>
    <mergeCell ref="C114:D114"/>
    <mergeCell ref="C100:D100"/>
    <mergeCell ref="C102:D102"/>
    <mergeCell ref="C103:D103"/>
    <mergeCell ref="C104:D104"/>
    <mergeCell ref="C105:D105"/>
    <mergeCell ref="C107:D107"/>
    <mergeCell ref="C93:D93"/>
    <mergeCell ref="C94:D94"/>
    <mergeCell ref="C95:D95"/>
    <mergeCell ref="C97:D97"/>
    <mergeCell ref="C98:D98"/>
    <mergeCell ref="C99:D99"/>
    <mergeCell ref="C85:D85"/>
    <mergeCell ref="C87:D87"/>
    <mergeCell ref="C88:D88"/>
    <mergeCell ref="C89:D89"/>
    <mergeCell ref="C90:D90"/>
    <mergeCell ref="C92:D92"/>
    <mergeCell ref="C78:D78"/>
    <mergeCell ref="C79:D79"/>
    <mergeCell ref="C80:D80"/>
    <mergeCell ref="C82:D82"/>
    <mergeCell ref="C83:D83"/>
    <mergeCell ref="C84:D84"/>
    <mergeCell ref="C70:D70"/>
    <mergeCell ref="C72:D72"/>
    <mergeCell ref="C73:D73"/>
    <mergeCell ref="C74:D74"/>
    <mergeCell ref="C75:D75"/>
    <mergeCell ref="C77:D77"/>
    <mergeCell ref="C63:D63"/>
    <mergeCell ref="C64:D64"/>
    <mergeCell ref="C65:D65"/>
    <mergeCell ref="C67:D67"/>
    <mergeCell ref="C68:D68"/>
    <mergeCell ref="C69:D69"/>
    <mergeCell ref="C55:D55"/>
    <mergeCell ref="C57:D57"/>
    <mergeCell ref="C58:D58"/>
    <mergeCell ref="C59:D59"/>
    <mergeCell ref="C60:D60"/>
    <mergeCell ref="C62:D62"/>
    <mergeCell ref="C48:D48"/>
    <mergeCell ref="C49:D49"/>
    <mergeCell ref="C50:D50"/>
    <mergeCell ref="C52:D52"/>
    <mergeCell ref="C53:D53"/>
    <mergeCell ref="C54:D54"/>
    <mergeCell ref="C40:D40"/>
    <mergeCell ref="C42:D42"/>
    <mergeCell ref="C43:D43"/>
    <mergeCell ref="C44:D44"/>
    <mergeCell ref="C45:D45"/>
    <mergeCell ref="C47:D47"/>
    <mergeCell ref="C33:D33"/>
    <mergeCell ref="C34:D34"/>
    <mergeCell ref="C35:D35"/>
    <mergeCell ref="C37:D37"/>
    <mergeCell ref="C38:D38"/>
    <mergeCell ref="C39:D39"/>
    <mergeCell ref="C25:D25"/>
    <mergeCell ref="C27:D27"/>
    <mergeCell ref="C28:D28"/>
    <mergeCell ref="C29:D29"/>
    <mergeCell ref="C30:D30"/>
    <mergeCell ref="C32:D32"/>
    <mergeCell ref="C22:D22"/>
    <mergeCell ref="C23:D23"/>
    <mergeCell ref="C24:D24"/>
    <mergeCell ref="C10:D10"/>
    <mergeCell ref="C12:D12"/>
    <mergeCell ref="C13:D13"/>
    <mergeCell ref="C14:D14"/>
    <mergeCell ref="C15:D15"/>
    <mergeCell ref="C17:D17"/>
    <mergeCell ref="B4:D5"/>
    <mergeCell ref="E4:F4"/>
    <mergeCell ref="G4:H4"/>
    <mergeCell ref="C7:D7"/>
    <mergeCell ref="C8:D8"/>
    <mergeCell ref="C9:D9"/>
    <mergeCell ref="C18:D18"/>
    <mergeCell ref="C19:D19"/>
    <mergeCell ref="C20:D20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 2.人      口</oddHeader>
    <oddFooter>&amp;C&amp;"ＭＳ Ｐゴシック,標準"-13-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849BE-ACC9-414A-9BFB-778862DB40E3}">
  <sheetPr codeName="Sheet6"/>
  <dimension ref="A1:S59"/>
  <sheetViews>
    <sheetView showGridLines="0" zoomScaleNormal="100" zoomScaleSheetLayoutView="100" workbookViewId="0"/>
  </sheetViews>
  <sheetFormatPr defaultColWidth="9" defaultRowHeight="10.5" x14ac:dyDescent="0.15"/>
  <cols>
    <col min="1" max="2" width="1.625" style="280" customWidth="1"/>
    <col min="3" max="3" width="6.625" style="280" customWidth="1"/>
    <col min="4" max="7" width="5.375" style="339" customWidth="1"/>
    <col min="8" max="8" width="1.625" style="340" customWidth="1"/>
    <col min="9" max="9" width="6.625" style="280" customWidth="1"/>
    <col min="10" max="13" width="5.375" style="339" customWidth="1"/>
    <col min="14" max="14" width="1.625" style="280" customWidth="1"/>
    <col min="15" max="15" width="6.625" style="280" customWidth="1"/>
    <col min="16" max="19" width="5.375" style="280" customWidth="1"/>
    <col min="20" max="16384" width="9" style="280"/>
  </cols>
  <sheetData>
    <row r="1" spans="1:19" s="250" customFormat="1" ht="30" customHeight="1" x14ac:dyDescent="0.15">
      <c r="A1" s="249" t="s">
        <v>150</v>
      </c>
      <c r="D1" s="251"/>
      <c r="E1" s="251"/>
      <c r="F1" s="251"/>
      <c r="G1" s="251"/>
      <c r="H1" s="252"/>
      <c r="J1" s="251"/>
      <c r="K1" s="251"/>
      <c r="L1" s="251"/>
      <c r="M1" s="251"/>
    </row>
    <row r="2" spans="1:19" s="250" customFormat="1" ht="7.5" customHeight="1" x14ac:dyDescent="0.15">
      <c r="A2" s="249"/>
      <c r="D2" s="251"/>
      <c r="E2" s="251"/>
      <c r="F2" s="251"/>
      <c r="G2" s="251"/>
      <c r="H2" s="252"/>
      <c r="J2" s="251"/>
      <c r="K2" s="251"/>
      <c r="L2" s="251"/>
      <c r="M2" s="251"/>
    </row>
    <row r="3" spans="1:19" s="250" customFormat="1" ht="22.5" customHeight="1" x14ac:dyDescent="0.15">
      <c r="B3" t="s">
        <v>151</v>
      </c>
      <c r="D3" s="251"/>
      <c r="E3" s="251"/>
      <c r="F3" s="251"/>
      <c r="G3" s="251"/>
      <c r="H3" s="252"/>
      <c r="J3" s="251"/>
      <c r="K3" s="251"/>
      <c r="L3" s="251"/>
      <c r="M3" s="251"/>
      <c r="S3" s="253"/>
    </row>
    <row r="4" spans="1:19" s="254" customFormat="1" ht="13.5" customHeight="1" x14ac:dyDescent="0.15">
      <c r="B4" s="858" t="s">
        <v>152</v>
      </c>
      <c r="C4" s="859"/>
      <c r="D4" s="855" t="s">
        <v>153</v>
      </c>
      <c r="E4" s="856"/>
      <c r="F4" s="856"/>
      <c r="G4" s="857"/>
      <c r="H4" s="858" t="s">
        <v>152</v>
      </c>
      <c r="I4" s="859"/>
      <c r="J4" s="855" t="s">
        <v>153</v>
      </c>
      <c r="K4" s="856"/>
      <c r="L4" s="856"/>
      <c r="M4" s="857"/>
      <c r="N4" s="858" t="s">
        <v>152</v>
      </c>
      <c r="O4" s="859"/>
      <c r="P4" s="855" t="s">
        <v>153</v>
      </c>
      <c r="Q4" s="856"/>
      <c r="R4" s="856"/>
      <c r="S4" s="857"/>
    </row>
    <row r="5" spans="1:19" s="254" customFormat="1" ht="13.5" customHeight="1" x14ac:dyDescent="0.15">
      <c r="B5" s="860"/>
      <c r="C5" s="861"/>
      <c r="D5" s="255" t="s">
        <v>154</v>
      </c>
      <c r="E5" s="255" t="s">
        <v>4</v>
      </c>
      <c r="F5" s="257" t="s">
        <v>5</v>
      </c>
      <c r="G5" s="258" t="s">
        <v>156</v>
      </c>
      <c r="H5" s="860"/>
      <c r="I5" s="862"/>
      <c r="J5" s="259" t="s">
        <v>154</v>
      </c>
      <c r="K5" s="260" t="s">
        <v>4</v>
      </c>
      <c r="L5" s="257" t="s">
        <v>5</v>
      </c>
      <c r="M5" s="256" t="s">
        <v>156</v>
      </c>
      <c r="N5" s="863"/>
      <c r="O5" s="864"/>
      <c r="P5" s="261" t="s">
        <v>154</v>
      </c>
      <c r="Q5" s="262" t="s">
        <v>4</v>
      </c>
      <c r="R5" s="263" t="s">
        <v>5</v>
      </c>
      <c r="S5" s="264" t="s">
        <v>156</v>
      </c>
    </row>
    <row r="6" spans="1:19" s="265" customFormat="1" ht="12.75" customHeight="1" x14ac:dyDescent="0.15">
      <c r="B6" s="266" t="s">
        <v>8</v>
      </c>
      <c r="C6" s="267"/>
      <c r="D6" s="268">
        <f>SUM(D7:D58,J6:J58,P6:P15)</f>
        <v>20189</v>
      </c>
      <c r="E6" s="269">
        <f>SUM(E7:E58,K6:K58,Q6:Q15)</f>
        <v>9799</v>
      </c>
      <c r="F6" s="270">
        <f>SUM(F7:F58,L6:L58,R6:R15)</f>
        <v>10390</v>
      </c>
      <c r="G6" s="271">
        <f>SUM(G7:G58,M6:M58,S6:S15)</f>
        <v>7816</v>
      </c>
      <c r="H6" s="272"/>
      <c r="I6" s="273" t="s">
        <v>157</v>
      </c>
      <c r="J6" s="274">
        <f>+K6+L6</f>
        <v>142</v>
      </c>
      <c r="K6" s="275">
        <v>66</v>
      </c>
      <c r="L6" s="276">
        <v>76</v>
      </c>
      <c r="M6" s="277">
        <v>48</v>
      </c>
      <c r="N6" s="278"/>
      <c r="O6" s="279" t="s">
        <v>158</v>
      </c>
      <c r="P6" s="274">
        <f t="shared" ref="P6:P15" si="0">+Q6+R6</f>
        <v>118</v>
      </c>
      <c r="Q6" s="275">
        <v>54</v>
      </c>
      <c r="R6" s="276">
        <v>64</v>
      </c>
      <c r="S6" s="277">
        <v>36</v>
      </c>
    </row>
    <row r="7" spans="1:19" ht="12.75" customHeight="1" x14ac:dyDescent="0.15">
      <c r="B7" s="281"/>
      <c r="C7" s="282" t="s">
        <v>159</v>
      </c>
      <c r="D7" s="283">
        <f>+E7+F7</f>
        <v>126</v>
      </c>
      <c r="E7" s="284">
        <v>64</v>
      </c>
      <c r="F7" s="285">
        <v>62</v>
      </c>
      <c r="G7" s="286">
        <v>52</v>
      </c>
      <c r="H7" s="287"/>
      <c r="I7" s="288" t="s">
        <v>160</v>
      </c>
      <c r="J7" s="289">
        <f>+K7+L7</f>
        <v>189</v>
      </c>
      <c r="K7" s="290">
        <v>88</v>
      </c>
      <c r="L7" s="291">
        <v>101</v>
      </c>
      <c r="M7" s="292">
        <v>69</v>
      </c>
      <c r="N7" s="293"/>
      <c r="O7" s="294" t="s">
        <v>161</v>
      </c>
      <c r="P7" s="295">
        <f t="shared" si="0"/>
        <v>79</v>
      </c>
      <c r="Q7" s="296">
        <v>41</v>
      </c>
      <c r="R7" s="297">
        <v>38</v>
      </c>
      <c r="S7" s="298">
        <v>28</v>
      </c>
    </row>
    <row r="8" spans="1:19" ht="12.75" customHeight="1" x14ac:dyDescent="0.15">
      <c r="B8" s="299"/>
      <c r="C8" s="300" t="s">
        <v>162</v>
      </c>
      <c r="D8" s="301">
        <f t="shared" ref="D8:D58" si="1">+E8+F8</f>
        <v>241</v>
      </c>
      <c r="E8" s="296">
        <v>120</v>
      </c>
      <c r="F8" s="297">
        <v>121</v>
      </c>
      <c r="G8" s="298">
        <v>110</v>
      </c>
      <c r="H8" s="299"/>
      <c r="I8" s="300" t="s">
        <v>163</v>
      </c>
      <c r="J8" s="301">
        <f t="shared" ref="J8:J42" si="2">+K8+L8</f>
        <v>915</v>
      </c>
      <c r="K8" s="296">
        <v>440</v>
      </c>
      <c r="L8" s="297">
        <v>475</v>
      </c>
      <c r="M8" s="298">
        <v>379</v>
      </c>
      <c r="N8" s="293"/>
      <c r="O8" s="294" t="s">
        <v>164</v>
      </c>
      <c r="P8" s="295">
        <f t="shared" si="0"/>
        <v>64</v>
      </c>
      <c r="Q8" s="296">
        <v>35</v>
      </c>
      <c r="R8" s="297">
        <v>29</v>
      </c>
      <c r="S8" s="298">
        <v>21</v>
      </c>
    </row>
    <row r="9" spans="1:19" ht="12.75" customHeight="1" x14ac:dyDescent="0.15">
      <c r="B9" s="299"/>
      <c r="C9" s="300" t="s">
        <v>165</v>
      </c>
      <c r="D9" s="301">
        <f t="shared" si="1"/>
        <v>763</v>
      </c>
      <c r="E9" s="296">
        <v>415</v>
      </c>
      <c r="F9" s="297">
        <v>348</v>
      </c>
      <c r="G9" s="298">
        <v>351</v>
      </c>
      <c r="H9" s="299"/>
      <c r="I9" s="300" t="s">
        <v>166</v>
      </c>
      <c r="J9" s="301">
        <f t="shared" si="2"/>
        <v>325</v>
      </c>
      <c r="K9" s="296">
        <v>157</v>
      </c>
      <c r="L9" s="297">
        <v>168</v>
      </c>
      <c r="M9" s="298">
        <v>129</v>
      </c>
      <c r="N9" s="293"/>
      <c r="O9" s="294" t="s">
        <v>167</v>
      </c>
      <c r="P9" s="295">
        <f t="shared" si="0"/>
        <v>64</v>
      </c>
      <c r="Q9" s="296">
        <v>33</v>
      </c>
      <c r="R9" s="297">
        <v>31</v>
      </c>
      <c r="S9" s="298">
        <v>21</v>
      </c>
    </row>
    <row r="10" spans="1:19" ht="12.75" customHeight="1" x14ac:dyDescent="0.15">
      <c r="B10" s="299"/>
      <c r="C10" s="300" t="s">
        <v>168</v>
      </c>
      <c r="D10" s="301">
        <f t="shared" si="1"/>
        <v>88</v>
      </c>
      <c r="E10" s="296">
        <v>36</v>
      </c>
      <c r="F10" s="297">
        <v>52</v>
      </c>
      <c r="G10" s="298">
        <v>42</v>
      </c>
      <c r="H10" s="299"/>
      <c r="I10" s="300" t="s">
        <v>169</v>
      </c>
      <c r="J10" s="301">
        <f t="shared" si="2"/>
        <v>356</v>
      </c>
      <c r="K10" s="296">
        <v>182</v>
      </c>
      <c r="L10" s="297">
        <v>174</v>
      </c>
      <c r="M10" s="298">
        <v>143</v>
      </c>
      <c r="N10" s="293"/>
      <c r="O10" s="294" t="s">
        <v>170</v>
      </c>
      <c r="P10" s="295">
        <f t="shared" si="0"/>
        <v>64</v>
      </c>
      <c r="Q10" s="296">
        <v>29</v>
      </c>
      <c r="R10" s="297">
        <v>35</v>
      </c>
      <c r="S10" s="298">
        <v>17</v>
      </c>
    </row>
    <row r="11" spans="1:19" ht="12.75" customHeight="1" x14ac:dyDescent="0.15">
      <c r="B11" s="299"/>
      <c r="C11" s="300" t="s">
        <v>171</v>
      </c>
      <c r="D11" s="301">
        <f t="shared" si="1"/>
        <v>104</v>
      </c>
      <c r="E11" s="296">
        <v>57</v>
      </c>
      <c r="F11" s="297">
        <v>47</v>
      </c>
      <c r="G11" s="298">
        <v>35</v>
      </c>
      <c r="H11" s="299"/>
      <c r="I11" s="300" t="s">
        <v>172</v>
      </c>
      <c r="J11" s="301">
        <f t="shared" si="2"/>
        <v>255</v>
      </c>
      <c r="K11" s="296">
        <v>124</v>
      </c>
      <c r="L11" s="297">
        <v>131</v>
      </c>
      <c r="M11" s="298">
        <v>108</v>
      </c>
      <c r="N11" s="293"/>
      <c r="O11" s="302" t="s">
        <v>173</v>
      </c>
      <c r="P11" s="295">
        <f t="shared" si="0"/>
        <v>24</v>
      </c>
      <c r="Q11" s="296">
        <v>11</v>
      </c>
      <c r="R11" s="297">
        <v>13</v>
      </c>
      <c r="S11" s="298">
        <v>11</v>
      </c>
    </row>
    <row r="12" spans="1:19" ht="12.75" customHeight="1" x14ac:dyDescent="0.15">
      <c r="B12" s="299"/>
      <c r="C12" s="300" t="s">
        <v>174</v>
      </c>
      <c r="D12" s="301">
        <f t="shared" si="1"/>
        <v>146</v>
      </c>
      <c r="E12" s="296">
        <v>73</v>
      </c>
      <c r="F12" s="297">
        <v>73</v>
      </c>
      <c r="G12" s="298">
        <v>51</v>
      </c>
      <c r="H12" s="299"/>
      <c r="I12" s="300" t="s">
        <v>175</v>
      </c>
      <c r="J12" s="301">
        <f t="shared" si="2"/>
        <v>675</v>
      </c>
      <c r="K12" s="296">
        <v>333</v>
      </c>
      <c r="L12" s="297">
        <v>342</v>
      </c>
      <c r="M12" s="298">
        <v>276</v>
      </c>
      <c r="N12" s="293"/>
      <c r="O12" s="303" t="s">
        <v>176</v>
      </c>
      <c r="P12" s="304">
        <f t="shared" si="0"/>
        <v>285</v>
      </c>
      <c r="Q12" s="296">
        <v>142</v>
      </c>
      <c r="R12" s="297">
        <v>143</v>
      </c>
      <c r="S12" s="298">
        <v>91</v>
      </c>
    </row>
    <row r="13" spans="1:19" ht="12.75" customHeight="1" x14ac:dyDescent="0.15">
      <c r="B13" s="299"/>
      <c r="C13" s="300" t="s">
        <v>177</v>
      </c>
      <c r="D13" s="301">
        <f t="shared" si="1"/>
        <v>105</v>
      </c>
      <c r="E13" s="296">
        <v>48</v>
      </c>
      <c r="F13" s="297">
        <v>57</v>
      </c>
      <c r="G13" s="298">
        <v>43</v>
      </c>
      <c r="H13" s="299"/>
      <c r="I13" s="300" t="s">
        <v>178</v>
      </c>
      <c r="J13" s="301">
        <f t="shared" si="2"/>
        <v>847</v>
      </c>
      <c r="K13" s="296">
        <v>397</v>
      </c>
      <c r="L13" s="297">
        <v>450</v>
      </c>
      <c r="M13" s="298">
        <v>342</v>
      </c>
      <c r="N13" s="293"/>
      <c r="O13" s="303" t="s">
        <v>179</v>
      </c>
      <c r="P13" s="304">
        <f t="shared" si="0"/>
        <v>204</v>
      </c>
      <c r="Q13" s="296">
        <v>102</v>
      </c>
      <c r="R13" s="297">
        <v>102</v>
      </c>
      <c r="S13" s="298">
        <v>58</v>
      </c>
    </row>
    <row r="14" spans="1:19" ht="12.75" customHeight="1" x14ac:dyDescent="0.15">
      <c r="B14" s="299"/>
      <c r="C14" s="300" t="s">
        <v>180</v>
      </c>
      <c r="D14" s="301">
        <f t="shared" si="1"/>
        <v>61</v>
      </c>
      <c r="E14" s="296">
        <v>29</v>
      </c>
      <c r="F14" s="297">
        <v>32</v>
      </c>
      <c r="G14" s="298">
        <v>23</v>
      </c>
      <c r="H14" s="299"/>
      <c r="I14" s="300" t="s">
        <v>181</v>
      </c>
      <c r="J14" s="301">
        <f t="shared" si="2"/>
        <v>177</v>
      </c>
      <c r="K14" s="296">
        <v>71</v>
      </c>
      <c r="L14" s="297">
        <v>106</v>
      </c>
      <c r="M14" s="298">
        <v>90</v>
      </c>
      <c r="N14" s="293"/>
      <c r="O14" s="303" t="s">
        <v>182</v>
      </c>
      <c r="P14" s="304">
        <f t="shared" si="0"/>
        <v>242</v>
      </c>
      <c r="Q14" s="296">
        <v>109</v>
      </c>
      <c r="R14" s="297">
        <v>133</v>
      </c>
      <c r="S14" s="298">
        <v>70</v>
      </c>
    </row>
    <row r="15" spans="1:19" ht="12.75" customHeight="1" x14ac:dyDescent="0.15">
      <c r="B15" s="299"/>
      <c r="C15" s="300" t="s">
        <v>183</v>
      </c>
      <c r="D15" s="301">
        <f t="shared" si="1"/>
        <v>11</v>
      </c>
      <c r="E15" s="296">
        <v>5</v>
      </c>
      <c r="F15" s="297">
        <v>6</v>
      </c>
      <c r="G15" s="298">
        <v>8</v>
      </c>
      <c r="H15" s="299"/>
      <c r="I15" s="300" t="s">
        <v>184</v>
      </c>
      <c r="J15" s="301">
        <f t="shared" si="2"/>
        <v>144</v>
      </c>
      <c r="K15" s="296">
        <v>75</v>
      </c>
      <c r="L15" s="297">
        <v>69</v>
      </c>
      <c r="M15" s="298">
        <v>57</v>
      </c>
      <c r="N15" s="305"/>
      <c r="O15" s="306" t="s">
        <v>185</v>
      </c>
      <c r="P15" s="307">
        <f t="shared" si="0"/>
        <v>0</v>
      </c>
      <c r="Q15" s="308">
        <v>0</v>
      </c>
      <c r="R15" s="309">
        <v>0</v>
      </c>
      <c r="S15" s="310">
        <v>0</v>
      </c>
    </row>
    <row r="16" spans="1:19" ht="12.75" customHeight="1" x14ac:dyDescent="0.15">
      <c r="B16" s="299"/>
      <c r="C16" s="300" t="s">
        <v>186</v>
      </c>
      <c r="D16" s="301">
        <f t="shared" si="1"/>
        <v>24</v>
      </c>
      <c r="E16" s="296">
        <v>11</v>
      </c>
      <c r="F16" s="297">
        <v>13</v>
      </c>
      <c r="G16" s="298">
        <v>10</v>
      </c>
      <c r="H16" s="299"/>
      <c r="I16" s="300" t="s">
        <v>187</v>
      </c>
      <c r="J16" s="301">
        <f t="shared" si="2"/>
        <v>288</v>
      </c>
      <c r="K16" s="296">
        <v>132</v>
      </c>
      <c r="L16" s="297">
        <v>156</v>
      </c>
      <c r="M16" s="298">
        <v>105</v>
      </c>
      <c r="N16" s="266" t="s">
        <v>188</v>
      </c>
      <c r="O16" s="311"/>
      <c r="P16" s="312">
        <f>SUM(P17:P58)+'B-4-2'!D59+'B-4-2'!J59+'B-4-2'!P59</f>
        <v>30755</v>
      </c>
      <c r="Q16" s="313">
        <f>SUM(Q17:Q58)+'B-4-2'!E59+'B-4-2'!K59+'B-4-2'!Q59</f>
        <v>15112</v>
      </c>
      <c r="R16" s="314">
        <f>SUM(R17:R58)+'B-4-2'!F59+'B-4-2'!L59+'B-4-2'!R59</f>
        <v>15643</v>
      </c>
      <c r="S16" s="312">
        <f>SUM(S17:S58)+'B-4-2'!G59+'B-4-2'!M59+'B-4-2'!S59</f>
        <v>11422</v>
      </c>
    </row>
    <row r="17" spans="2:19" ht="12.75" customHeight="1" x14ac:dyDescent="0.15">
      <c r="B17" s="299"/>
      <c r="C17" s="300" t="s">
        <v>189</v>
      </c>
      <c r="D17" s="301">
        <f t="shared" si="1"/>
        <v>68</v>
      </c>
      <c r="E17" s="296">
        <v>32</v>
      </c>
      <c r="F17" s="297">
        <v>36</v>
      </c>
      <c r="G17" s="298">
        <v>23</v>
      </c>
      <c r="H17" s="299"/>
      <c r="I17" s="300" t="s">
        <v>190</v>
      </c>
      <c r="J17" s="301">
        <f t="shared" si="2"/>
        <v>170</v>
      </c>
      <c r="K17" s="296">
        <v>80</v>
      </c>
      <c r="L17" s="297">
        <v>90</v>
      </c>
      <c r="M17" s="298">
        <v>57</v>
      </c>
      <c r="N17" s="315"/>
      <c r="O17" s="316" t="s">
        <v>191</v>
      </c>
      <c r="P17" s="307">
        <f t="shared" ref="P17:P58" si="3">+Q17+R17</f>
        <v>92</v>
      </c>
      <c r="Q17" s="317">
        <v>46</v>
      </c>
      <c r="R17" s="318">
        <v>46</v>
      </c>
      <c r="S17" s="319">
        <v>29</v>
      </c>
    </row>
    <row r="18" spans="2:19" ht="12.75" customHeight="1" x14ac:dyDescent="0.15">
      <c r="B18" s="299"/>
      <c r="C18" s="300" t="s">
        <v>192</v>
      </c>
      <c r="D18" s="301">
        <f t="shared" si="1"/>
        <v>7</v>
      </c>
      <c r="E18" s="296">
        <v>4</v>
      </c>
      <c r="F18" s="297">
        <v>3</v>
      </c>
      <c r="G18" s="298">
        <v>5</v>
      </c>
      <c r="H18" s="299"/>
      <c r="I18" s="300" t="s">
        <v>193</v>
      </c>
      <c r="J18" s="301">
        <f t="shared" si="2"/>
        <v>1062</v>
      </c>
      <c r="K18" s="296">
        <v>502</v>
      </c>
      <c r="L18" s="297">
        <v>560</v>
      </c>
      <c r="M18" s="298">
        <v>423</v>
      </c>
      <c r="N18" s="293"/>
      <c r="O18" s="303" t="s">
        <v>194</v>
      </c>
      <c r="P18" s="304">
        <f t="shared" si="3"/>
        <v>188</v>
      </c>
      <c r="Q18" s="296">
        <v>95</v>
      </c>
      <c r="R18" s="297">
        <v>93</v>
      </c>
      <c r="S18" s="298">
        <v>85</v>
      </c>
    </row>
    <row r="19" spans="2:19" ht="12.75" customHeight="1" x14ac:dyDescent="0.15">
      <c r="B19" s="299"/>
      <c r="C19" s="300" t="s">
        <v>195</v>
      </c>
      <c r="D19" s="301">
        <f t="shared" si="1"/>
        <v>24</v>
      </c>
      <c r="E19" s="296">
        <v>12</v>
      </c>
      <c r="F19" s="297">
        <v>12</v>
      </c>
      <c r="G19" s="298">
        <v>12</v>
      </c>
      <c r="H19" s="299"/>
      <c r="I19" s="300" t="s">
        <v>196</v>
      </c>
      <c r="J19" s="301">
        <f t="shared" si="2"/>
        <v>9</v>
      </c>
      <c r="K19" s="296">
        <v>6</v>
      </c>
      <c r="L19" s="297">
        <v>3</v>
      </c>
      <c r="M19" s="298">
        <v>7</v>
      </c>
      <c r="N19" s="315"/>
      <c r="O19" s="320" t="s">
        <v>197</v>
      </c>
      <c r="P19" s="321">
        <f t="shared" si="3"/>
        <v>125</v>
      </c>
      <c r="Q19" s="296">
        <v>61</v>
      </c>
      <c r="R19" s="297">
        <v>64</v>
      </c>
      <c r="S19" s="298">
        <v>55</v>
      </c>
    </row>
    <row r="20" spans="2:19" ht="12.75" customHeight="1" x14ac:dyDescent="0.15">
      <c r="B20" s="299"/>
      <c r="C20" s="300" t="s">
        <v>198</v>
      </c>
      <c r="D20" s="301">
        <f t="shared" si="1"/>
        <v>39</v>
      </c>
      <c r="E20" s="296">
        <v>17</v>
      </c>
      <c r="F20" s="297">
        <v>22</v>
      </c>
      <c r="G20" s="298">
        <v>16</v>
      </c>
      <c r="H20" s="299"/>
      <c r="I20" s="300" t="s">
        <v>199</v>
      </c>
      <c r="J20" s="301">
        <f t="shared" si="2"/>
        <v>33</v>
      </c>
      <c r="K20" s="296">
        <v>15</v>
      </c>
      <c r="L20" s="297">
        <v>18</v>
      </c>
      <c r="M20" s="298">
        <v>13</v>
      </c>
      <c r="N20" s="293"/>
      <c r="O20" s="302" t="s">
        <v>200</v>
      </c>
      <c r="P20" s="295">
        <f t="shared" si="3"/>
        <v>18</v>
      </c>
      <c r="Q20" s="296">
        <v>11</v>
      </c>
      <c r="R20" s="297">
        <v>7</v>
      </c>
      <c r="S20" s="298">
        <v>7</v>
      </c>
    </row>
    <row r="21" spans="2:19" ht="12.75" customHeight="1" x14ac:dyDescent="0.15">
      <c r="B21" s="299"/>
      <c r="C21" s="300" t="s">
        <v>201</v>
      </c>
      <c r="D21" s="301">
        <f t="shared" si="1"/>
        <v>17</v>
      </c>
      <c r="E21" s="296">
        <v>8</v>
      </c>
      <c r="F21" s="297">
        <v>9</v>
      </c>
      <c r="G21" s="298">
        <v>6</v>
      </c>
      <c r="H21" s="299"/>
      <c r="I21" s="300" t="s">
        <v>202</v>
      </c>
      <c r="J21" s="301">
        <f t="shared" si="2"/>
        <v>860</v>
      </c>
      <c r="K21" s="296">
        <v>421</v>
      </c>
      <c r="L21" s="297">
        <v>439</v>
      </c>
      <c r="M21" s="298">
        <v>349</v>
      </c>
      <c r="N21" s="293"/>
      <c r="O21" s="302" t="s">
        <v>203</v>
      </c>
      <c r="P21" s="295">
        <f t="shared" si="3"/>
        <v>35</v>
      </c>
      <c r="Q21" s="296">
        <v>21</v>
      </c>
      <c r="R21" s="297">
        <v>14</v>
      </c>
      <c r="S21" s="298">
        <v>10</v>
      </c>
    </row>
    <row r="22" spans="2:19" ht="12.75" customHeight="1" x14ac:dyDescent="0.15">
      <c r="B22" s="299"/>
      <c r="C22" s="300" t="s">
        <v>204</v>
      </c>
      <c r="D22" s="301">
        <f t="shared" si="1"/>
        <v>157</v>
      </c>
      <c r="E22" s="296">
        <v>75</v>
      </c>
      <c r="F22" s="297">
        <v>82</v>
      </c>
      <c r="G22" s="298">
        <v>56</v>
      </c>
      <c r="H22" s="299"/>
      <c r="I22" s="300" t="s">
        <v>205</v>
      </c>
      <c r="J22" s="301">
        <f t="shared" si="2"/>
        <v>71</v>
      </c>
      <c r="K22" s="296">
        <v>52</v>
      </c>
      <c r="L22" s="297">
        <v>19</v>
      </c>
      <c r="M22" s="298">
        <v>46</v>
      </c>
      <c r="N22" s="293"/>
      <c r="O22" s="302" t="s">
        <v>206</v>
      </c>
      <c r="P22" s="295">
        <f t="shared" si="3"/>
        <v>64</v>
      </c>
      <c r="Q22" s="296">
        <v>32</v>
      </c>
      <c r="R22" s="297">
        <v>32</v>
      </c>
      <c r="S22" s="298">
        <v>17</v>
      </c>
    </row>
    <row r="23" spans="2:19" ht="12.75" customHeight="1" x14ac:dyDescent="0.15">
      <c r="B23" s="299"/>
      <c r="C23" s="300" t="s">
        <v>207</v>
      </c>
      <c r="D23" s="301">
        <f t="shared" si="1"/>
        <v>129</v>
      </c>
      <c r="E23" s="296">
        <v>66</v>
      </c>
      <c r="F23" s="297">
        <v>63</v>
      </c>
      <c r="G23" s="298">
        <v>43</v>
      </c>
      <c r="H23" s="299"/>
      <c r="I23" s="300" t="s">
        <v>208</v>
      </c>
      <c r="J23" s="301">
        <f t="shared" si="2"/>
        <v>45</v>
      </c>
      <c r="K23" s="296">
        <v>21</v>
      </c>
      <c r="L23" s="297">
        <v>24</v>
      </c>
      <c r="M23" s="298">
        <v>27</v>
      </c>
      <c r="N23" s="293"/>
      <c r="O23" s="302" t="s">
        <v>209</v>
      </c>
      <c r="P23" s="295">
        <f t="shared" si="3"/>
        <v>115</v>
      </c>
      <c r="Q23" s="296">
        <v>60</v>
      </c>
      <c r="R23" s="297">
        <v>55</v>
      </c>
      <c r="S23" s="298">
        <v>36</v>
      </c>
    </row>
    <row r="24" spans="2:19" ht="12.75" customHeight="1" x14ac:dyDescent="0.15">
      <c r="B24" s="299"/>
      <c r="C24" s="300" t="s">
        <v>210</v>
      </c>
      <c r="D24" s="301">
        <f t="shared" si="1"/>
        <v>73</v>
      </c>
      <c r="E24" s="296">
        <v>32</v>
      </c>
      <c r="F24" s="297">
        <v>41</v>
      </c>
      <c r="G24" s="298">
        <v>32</v>
      </c>
      <c r="H24" s="293"/>
      <c r="I24" s="302" t="s">
        <v>211</v>
      </c>
      <c r="J24" s="295">
        <f t="shared" si="2"/>
        <v>646</v>
      </c>
      <c r="K24" s="296">
        <v>312</v>
      </c>
      <c r="L24" s="297">
        <v>334</v>
      </c>
      <c r="M24" s="298">
        <v>197</v>
      </c>
      <c r="N24" s="293"/>
      <c r="O24" s="302" t="s">
        <v>212</v>
      </c>
      <c r="P24" s="295">
        <f t="shared" si="3"/>
        <v>155</v>
      </c>
      <c r="Q24" s="296">
        <v>76</v>
      </c>
      <c r="R24" s="297">
        <v>79</v>
      </c>
      <c r="S24" s="298">
        <v>41</v>
      </c>
    </row>
    <row r="25" spans="2:19" ht="12.75" customHeight="1" x14ac:dyDescent="0.15">
      <c r="B25" s="299"/>
      <c r="C25" s="300" t="s">
        <v>213</v>
      </c>
      <c r="D25" s="301">
        <f t="shared" si="1"/>
        <v>41</v>
      </c>
      <c r="E25" s="296">
        <v>21</v>
      </c>
      <c r="F25" s="297">
        <v>20</v>
      </c>
      <c r="G25" s="298">
        <v>19</v>
      </c>
      <c r="H25" s="293"/>
      <c r="I25" s="302" t="s">
        <v>214</v>
      </c>
      <c r="J25" s="295">
        <f t="shared" si="2"/>
        <v>395</v>
      </c>
      <c r="K25" s="296">
        <v>204</v>
      </c>
      <c r="L25" s="297">
        <v>191</v>
      </c>
      <c r="M25" s="298">
        <v>164</v>
      </c>
      <c r="N25" s="293"/>
      <c r="O25" s="302" t="s">
        <v>215</v>
      </c>
      <c r="P25" s="295">
        <f t="shared" si="3"/>
        <v>202</v>
      </c>
      <c r="Q25" s="296">
        <v>106</v>
      </c>
      <c r="R25" s="297">
        <v>96</v>
      </c>
      <c r="S25" s="298">
        <v>64</v>
      </c>
    </row>
    <row r="26" spans="2:19" ht="12.75" customHeight="1" x14ac:dyDescent="0.15">
      <c r="B26" s="299"/>
      <c r="C26" s="300" t="s">
        <v>216</v>
      </c>
      <c r="D26" s="301">
        <f t="shared" si="1"/>
        <v>94</v>
      </c>
      <c r="E26" s="296">
        <v>44</v>
      </c>
      <c r="F26" s="297">
        <v>50</v>
      </c>
      <c r="G26" s="298">
        <v>45</v>
      </c>
      <c r="H26" s="293"/>
      <c r="I26" s="302" t="s">
        <v>217</v>
      </c>
      <c r="J26" s="295">
        <f t="shared" si="2"/>
        <v>215</v>
      </c>
      <c r="K26" s="296">
        <v>100</v>
      </c>
      <c r="L26" s="297">
        <v>115</v>
      </c>
      <c r="M26" s="298">
        <v>76</v>
      </c>
      <c r="N26" s="293"/>
      <c r="O26" s="302" t="s">
        <v>218</v>
      </c>
      <c r="P26" s="295">
        <f t="shared" si="3"/>
        <v>85</v>
      </c>
      <c r="Q26" s="296">
        <v>40</v>
      </c>
      <c r="R26" s="297">
        <v>45</v>
      </c>
      <c r="S26" s="298">
        <v>30</v>
      </c>
    </row>
    <row r="27" spans="2:19" ht="12.75" customHeight="1" x14ac:dyDescent="0.15">
      <c r="B27" s="299"/>
      <c r="C27" s="300" t="s">
        <v>219</v>
      </c>
      <c r="D27" s="301">
        <f t="shared" si="1"/>
        <v>58</v>
      </c>
      <c r="E27" s="296">
        <v>29</v>
      </c>
      <c r="F27" s="297">
        <v>29</v>
      </c>
      <c r="G27" s="298">
        <v>28</v>
      </c>
      <c r="H27" s="293"/>
      <c r="I27" s="302" t="s">
        <v>220</v>
      </c>
      <c r="J27" s="295">
        <f t="shared" si="2"/>
        <v>83</v>
      </c>
      <c r="K27" s="296">
        <v>34</v>
      </c>
      <c r="L27" s="297">
        <v>49</v>
      </c>
      <c r="M27" s="298">
        <v>38</v>
      </c>
      <c r="N27" s="293"/>
      <c r="O27" s="302" t="s">
        <v>221</v>
      </c>
      <c r="P27" s="295">
        <f t="shared" si="3"/>
        <v>97</v>
      </c>
      <c r="Q27" s="296">
        <v>51</v>
      </c>
      <c r="R27" s="297">
        <v>46</v>
      </c>
      <c r="S27" s="298">
        <v>25</v>
      </c>
    </row>
    <row r="28" spans="2:19" ht="12.75" customHeight="1" x14ac:dyDescent="0.15">
      <c r="B28" s="299"/>
      <c r="C28" s="300" t="s">
        <v>222</v>
      </c>
      <c r="D28" s="301">
        <f t="shared" si="1"/>
        <v>49</v>
      </c>
      <c r="E28" s="296">
        <v>21</v>
      </c>
      <c r="F28" s="297">
        <v>28</v>
      </c>
      <c r="G28" s="298">
        <v>17</v>
      </c>
      <c r="H28" s="293"/>
      <c r="I28" s="302" t="s">
        <v>223</v>
      </c>
      <c r="J28" s="295">
        <f t="shared" si="2"/>
        <v>150</v>
      </c>
      <c r="K28" s="296">
        <v>72</v>
      </c>
      <c r="L28" s="297">
        <v>78</v>
      </c>
      <c r="M28" s="298">
        <v>60</v>
      </c>
      <c r="N28" s="293"/>
      <c r="O28" s="302" t="s">
        <v>224</v>
      </c>
      <c r="P28" s="295">
        <f t="shared" si="3"/>
        <v>41</v>
      </c>
      <c r="Q28" s="296">
        <v>19</v>
      </c>
      <c r="R28" s="297">
        <v>22</v>
      </c>
      <c r="S28" s="298">
        <v>14</v>
      </c>
    </row>
    <row r="29" spans="2:19" ht="12.75" customHeight="1" x14ac:dyDescent="0.15">
      <c r="B29" s="299"/>
      <c r="C29" s="300" t="s">
        <v>225</v>
      </c>
      <c r="D29" s="301">
        <f t="shared" si="1"/>
        <v>17</v>
      </c>
      <c r="E29" s="296">
        <v>10</v>
      </c>
      <c r="F29" s="297">
        <v>7</v>
      </c>
      <c r="G29" s="298">
        <v>7</v>
      </c>
      <c r="H29" s="293"/>
      <c r="I29" s="302" t="s">
        <v>226</v>
      </c>
      <c r="J29" s="295">
        <f t="shared" si="2"/>
        <v>103</v>
      </c>
      <c r="K29" s="296">
        <v>49</v>
      </c>
      <c r="L29" s="297">
        <v>54</v>
      </c>
      <c r="M29" s="298">
        <v>44</v>
      </c>
      <c r="N29" s="293"/>
      <c r="O29" s="302" t="s">
        <v>227</v>
      </c>
      <c r="P29" s="295">
        <f t="shared" si="3"/>
        <v>32</v>
      </c>
      <c r="Q29" s="296">
        <v>15</v>
      </c>
      <c r="R29" s="297">
        <v>17</v>
      </c>
      <c r="S29" s="298">
        <v>9</v>
      </c>
    </row>
    <row r="30" spans="2:19" ht="12.75" customHeight="1" x14ac:dyDescent="0.15">
      <c r="B30" s="299"/>
      <c r="C30" s="300" t="s">
        <v>228</v>
      </c>
      <c r="D30" s="301">
        <f t="shared" si="1"/>
        <v>41</v>
      </c>
      <c r="E30" s="296">
        <v>18</v>
      </c>
      <c r="F30" s="297">
        <v>23</v>
      </c>
      <c r="G30" s="298">
        <v>17</v>
      </c>
      <c r="H30" s="293"/>
      <c r="I30" s="302" t="s">
        <v>229</v>
      </c>
      <c r="J30" s="295">
        <f t="shared" si="2"/>
        <v>180</v>
      </c>
      <c r="K30" s="296">
        <v>86</v>
      </c>
      <c r="L30" s="297">
        <v>94</v>
      </c>
      <c r="M30" s="298">
        <v>55</v>
      </c>
      <c r="N30" s="293"/>
      <c r="O30" s="302" t="s">
        <v>230</v>
      </c>
      <c r="P30" s="295">
        <f t="shared" si="3"/>
        <v>132</v>
      </c>
      <c r="Q30" s="296">
        <v>68</v>
      </c>
      <c r="R30" s="297">
        <v>64</v>
      </c>
      <c r="S30" s="298">
        <v>59</v>
      </c>
    </row>
    <row r="31" spans="2:19" ht="12.75" customHeight="1" x14ac:dyDescent="0.15">
      <c r="B31" s="299"/>
      <c r="C31" s="300" t="s">
        <v>231</v>
      </c>
      <c r="D31" s="301">
        <f t="shared" si="1"/>
        <v>42</v>
      </c>
      <c r="E31" s="296">
        <v>16</v>
      </c>
      <c r="F31" s="297">
        <v>26</v>
      </c>
      <c r="G31" s="298">
        <v>20</v>
      </c>
      <c r="H31" s="293"/>
      <c r="I31" s="302" t="s">
        <v>232</v>
      </c>
      <c r="J31" s="295">
        <f t="shared" si="2"/>
        <v>105</v>
      </c>
      <c r="K31" s="296">
        <v>51</v>
      </c>
      <c r="L31" s="297">
        <v>54</v>
      </c>
      <c r="M31" s="298">
        <v>33</v>
      </c>
      <c r="N31" s="293"/>
      <c r="O31" s="302" t="s">
        <v>233</v>
      </c>
      <c r="P31" s="295">
        <f t="shared" si="3"/>
        <v>97</v>
      </c>
      <c r="Q31" s="296">
        <v>56</v>
      </c>
      <c r="R31" s="297">
        <v>41</v>
      </c>
      <c r="S31" s="298">
        <v>50</v>
      </c>
    </row>
    <row r="32" spans="2:19" ht="12.75" customHeight="1" x14ac:dyDescent="0.15">
      <c r="B32" s="299"/>
      <c r="C32" s="300" t="s">
        <v>234</v>
      </c>
      <c r="D32" s="301">
        <f t="shared" si="1"/>
        <v>28</v>
      </c>
      <c r="E32" s="296">
        <v>13</v>
      </c>
      <c r="F32" s="297">
        <v>15</v>
      </c>
      <c r="G32" s="298">
        <v>17</v>
      </c>
      <c r="H32" s="293"/>
      <c r="I32" s="302" t="s">
        <v>235</v>
      </c>
      <c r="J32" s="295">
        <f t="shared" si="2"/>
        <v>234</v>
      </c>
      <c r="K32" s="296">
        <v>115</v>
      </c>
      <c r="L32" s="297">
        <v>119</v>
      </c>
      <c r="M32" s="298">
        <v>79</v>
      </c>
      <c r="N32" s="293"/>
      <c r="O32" s="302" t="s">
        <v>236</v>
      </c>
      <c r="P32" s="295">
        <f t="shared" si="3"/>
        <v>217</v>
      </c>
      <c r="Q32" s="296">
        <v>110</v>
      </c>
      <c r="R32" s="297">
        <v>107</v>
      </c>
      <c r="S32" s="298">
        <v>82</v>
      </c>
    </row>
    <row r="33" spans="2:19" ht="12.75" customHeight="1" x14ac:dyDescent="0.15">
      <c r="B33" s="299"/>
      <c r="C33" s="300" t="s">
        <v>237</v>
      </c>
      <c r="D33" s="301">
        <f t="shared" si="1"/>
        <v>35</v>
      </c>
      <c r="E33" s="296">
        <v>16</v>
      </c>
      <c r="F33" s="297">
        <v>19</v>
      </c>
      <c r="G33" s="298">
        <v>18</v>
      </c>
      <c r="H33" s="293"/>
      <c r="I33" s="302" t="s">
        <v>238</v>
      </c>
      <c r="J33" s="295">
        <f t="shared" si="2"/>
        <v>87</v>
      </c>
      <c r="K33" s="296">
        <v>42</v>
      </c>
      <c r="L33" s="297">
        <v>45</v>
      </c>
      <c r="M33" s="298">
        <v>39</v>
      </c>
      <c r="N33" s="293"/>
      <c r="O33" s="302" t="s">
        <v>239</v>
      </c>
      <c r="P33" s="295">
        <f t="shared" si="3"/>
        <v>442</v>
      </c>
      <c r="Q33" s="296">
        <v>232</v>
      </c>
      <c r="R33" s="297">
        <v>210</v>
      </c>
      <c r="S33" s="298">
        <v>143</v>
      </c>
    </row>
    <row r="34" spans="2:19" ht="12.75" customHeight="1" x14ac:dyDescent="0.15">
      <c r="B34" s="299"/>
      <c r="C34" s="300" t="s">
        <v>240</v>
      </c>
      <c r="D34" s="301">
        <f t="shared" si="1"/>
        <v>18</v>
      </c>
      <c r="E34" s="296">
        <v>9</v>
      </c>
      <c r="F34" s="297">
        <v>9</v>
      </c>
      <c r="G34" s="298">
        <v>8</v>
      </c>
      <c r="H34" s="293"/>
      <c r="I34" s="302" t="s">
        <v>241</v>
      </c>
      <c r="J34" s="295">
        <f t="shared" si="2"/>
        <v>218</v>
      </c>
      <c r="K34" s="296">
        <v>109</v>
      </c>
      <c r="L34" s="297">
        <v>109</v>
      </c>
      <c r="M34" s="298">
        <v>73</v>
      </c>
      <c r="N34" s="293"/>
      <c r="O34" s="302" t="s">
        <v>242</v>
      </c>
      <c r="P34" s="295">
        <f t="shared" si="3"/>
        <v>266</v>
      </c>
      <c r="Q34" s="296">
        <v>125</v>
      </c>
      <c r="R34" s="297">
        <v>141</v>
      </c>
      <c r="S34" s="298">
        <v>101</v>
      </c>
    </row>
    <row r="35" spans="2:19" ht="12.75" customHeight="1" x14ac:dyDescent="0.15">
      <c r="B35" s="299"/>
      <c r="C35" s="300" t="s">
        <v>243</v>
      </c>
      <c r="D35" s="301">
        <f t="shared" si="1"/>
        <v>66</v>
      </c>
      <c r="E35" s="296">
        <v>30</v>
      </c>
      <c r="F35" s="297">
        <v>36</v>
      </c>
      <c r="G35" s="298">
        <v>26</v>
      </c>
      <c r="H35" s="293"/>
      <c r="I35" s="302" t="s">
        <v>244</v>
      </c>
      <c r="J35" s="295">
        <f t="shared" si="2"/>
        <v>348</v>
      </c>
      <c r="K35" s="296">
        <v>170</v>
      </c>
      <c r="L35" s="297">
        <v>178</v>
      </c>
      <c r="M35" s="298">
        <v>125</v>
      </c>
      <c r="N35" s="293"/>
      <c r="O35" s="302" t="s">
        <v>245</v>
      </c>
      <c r="P35" s="295">
        <f t="shared" si="3"/>
        <v>255</v>
      </c>
      <c r="Q35" s="296">
        <v>129</v>
      </c>
      <c r="R35" s="297">
        <v>126</v>
      </c>
      <c r="S35" s="298">
        <v>94</v>
      </c>
    </row>
    <row r="36" spans="2:19" ht="12.75" customHeight="1" x14ac:dyDescent="0.15">
      <c r="B36" s="299"/>
      <c r="C36" s="300" t="s">
        <v>246</v>
      </c>
      <c r="D36" s="301">
        <f t="shared" si="1"/>
        <v>49</v>
      </c>
      <c r="E36" s="296">
        <v>21</v>
      </c>
      <c r="F36" s="297">
        <v>28</v>
      </c>
      <c r="G36" s="298">
        <v>24</v>
      </c>
      <c r="H36" s="293"/>
      <c r="I36" s="302" t="s">
        <v>247</v>
      </c>
      <c r="J36" s="295">
        <f t="shared" si="2"/>
        <v>11</v>
      </c>
      <c r="K36" s="296">
        <v>4</v>
      </c>
      <c r="L36" s="297">
        <v>7</v>
      </c>
      <c r="M36" s="298">
        <v>5</v>
      </c>
      <c r="N36" s="293"/>
      <c r="O36" s="302" t="s">
        <v>248</v>
      </c>
      <c r="P36" s="295">
        <f t="shared" si="3"/>
        <v>615</v>
      </c>
      <c r="Q36" s="296">
        <v>325</v>
      </c>
      <c r="R36" s="297">
        <v>290</v>
      </c>
      <c r="S36" s="298">
        <v>234</v>
      </c>
    </row>
    <row r="37" spans="2:19" ht="12.75" customHeight="1" x14ac:dyDescent="0.15">
      <c r="B37" s="299"/>
      <c r="C37" s="300" t="s">
        <v>249</v>
      </c>
      <c r="D37" s="301">
        <f t="shared" si="1"/>
        <v>98</v>
      </c>
      <c r="E37" s="296">
        <v>45</v>
      </c>
      <c r="F37" s="297">
        <v>53</v>
      </c>
      <c r="G37" s="298">
        <v>39</v>
      </c>
      <c r="H37" s="322"/>
      <c r="I37" s="302" t="s">
        <v>250</v>
      </c>
      <c r="J37" s="295">
        <f t="shared" si="2"/>
        <v>64</v>
      </c>
      <c r="K37" s="296">
        <v>28</v>
      </c>
      <c r="L37" s="297">
        <v>36</v>
      </c>
      <c r="M37" s="298">
        <v>24</v>
      </c>
      <c r="N37" s="293"/>
      <c r="O37" s="302" t="s">
        <v>251</v>
      </c>
      <c r="P37" s="295">
        <f t="shared" si="3"/>
        <v>438</v>
      </c>
      <c r="Q37" s="296">
        <v>216</v>
      </c>
      <c r="R37" s="297">
        <v>222</v>
      </c>
      <c r="S37" s="298">
        <v>170</v>
      </c>
    </row>
    <row r="38" spans="2:19" ht="12.75" customHeight="1" x14ac:dyDescent="0.15">
      <c r="B38" s="299"/>
      <c r="C38" s="300" t="s">
        <v>252</v>
      </c>
      <c r="D38" s="301">
        <f t="shared" si="1"/>
        <v>52</v>
      </c>
      <c r="E38" s="296">
        <v>25</v>
      </c>
      <c r="F38" s="297">
        <v>27</v>
      </c>
      <c r="G38" s="298">
        <v>20</v>
      </c>
      <c r="H38" s="322"/>
      <c r="I38" s="302" t="s">
        <v>253</v>
      </c>
      <c r="J38" s="295">
        <f t="shared" si="2"/>
        <v>133</v>
      </c>
      <c r="K38" s="296">
        <v>55</v>
      </c>
      <c r="L38" s="297">
        <v>78</v>
      </c>
      <c r="M38" s="298">
        <v>40</v>
      </c>
      <c r="N38" s="293"/>
      <c r="O38" s="302" t="s">
        <v>254</v>
      </c>
      <c r="P38" s="295">
        <f t="shared" si="3"/>
        <v>433</v>
      </c>
      <c r="Q38" s="296">
        <v>202</v>
      </c>
      <c r="R38" s="297">
        <v>231</v>
      </c>
      <c r="S38" s="298">
        <v>133</v>
      </c>
    </row>
    <row r="39" spans="2:19" ht="12.75" customHeight="1" x14ac:dyDescent="0.15">
      <c r="B39" s="299"/>
      <c r="C39" s="300" t="s">
        <v>255</v>
      </c>
      <c r="D39" s="301">
        <f t="shared" si="1"/>
        <v>25</v>
      </c>
      <c r="E39" s="296">
        <v>12</v>
      </c>
      <c r="F39" s="297">
        <v>13</v>
      </c>
      <c r="G39" s="298">
        <v>17</v>
      </c>
      <c r="H39" s="322"/>
      <c r="I39" s="302" t="s">
        <v>256</v>
      </c>
      <c r="J39" s="295">
        <f t="shared" si="2"/>
        <v>32</v>
      </c>
      <c r="K39" s="296">
        <v>13</v>
      </c>
      <c r="L39" s="297">
        <v>19</v>
      </c>
      <c r="M39" s="298">
        <v>11</v>
      </c>
      <c r="N39" s="293"/>
      <c r="O39" s="302" t="s">
        <v>257</v>
      </c>
      <c r="P39" s="295">
        <f t="shared" si="3"/>
        <v>186</v>
      </c>
      <c r="Q39" s="296">
        <v>91</v>
      </c>
      <c r="R39" s="297">
        <v>95</v>
      </c>
      <c r="S39" s="298">
        <v>74</v>
      </c>
    </row>
    <row r="40" spans="2:19" ht="12.75" customHeight="1" x14ac:dyDescent="0.15">
      <c r="B40" s="299"/>
      <c r="C40" s="300" t="s">
        <v>258</v>
      </c>
      <c r="D40" s="301">
        <f t="shared" si="1"/>
        <v>101</v>
      </c>
      <c r="E40" s="296">
        <v>44</v>
      </c>
      <c r="F40" s="297">
        <v>57</v>
      </c>
      <c r="G40" s="298">
        <v>42</v>
      </c>
      <c r="H40" s="322"/>
      <c r="I40" s="302" t="s">
        <v>259</v>
      </c>
      <c r="J40" s="295">
        <f t="shared" si="2"/>
        <v>492</v>
      </c>
      <c r="K40" s="296">
        <v>243</v>
      </c>
      <c r="L40" s="297">
        <v>249</v>
      </c>
      <c r="M40" s="298">
        <v>164</v>
      </c>
      <c r="N40" s="293"/>
      <c r="O40" s="302" t="s">
        <v>260</v>
      </c>
      <c r="P40" s="295">
        <f t="shared" si="3"/>
        <v>153</v>
      </c>
      <c r="Q40" s="296">
        <v>82</v>
      </c>
      <c r="R40" s="297">
        <v>71</v>
      </c>
      <c r="S40" s="298">
        <v>49</v>
      </c>
    </row>
    <row r="41" spans="2:19" ht="12.75" customHeight="1" x14ac:dyDescent="0.15">
      <c r="B41" s="299"/>
      <c r="C41" s="300" t="s">
        <v>261</v>
      </c>
      <c r="D41" s="301">
        <f t="shared" si="1"/>
        <v>144</v>
      </c>
      <c r="E41" s="296">
        <v>72</v>
      </c>
      <c r="F41" s="297">
        <v>72</v>
      </c>
      <c r="G41" s="298">
        <v>56</v>
      </c>
      <c r="H41" s="322"/>
      <c r="I41" s="302" t="s">
        <v>262</v>
      </c>
      <c r="J41" s="295">
        <f t="shared" si="2"/>
        <v>62</v>
      </c>
      <c r="K41" s="296">
        <v>34</v>
      </c>
      <c r="L41" s="297">
        <v>28</v>
      </c>
      <c r="M41" s="298">
        <v>28</v>
      </c>
      <c r="N41" s="315"/>
      <c r="O41" s="282" t="s">
        <v>263</v>
      </c>
      <c r="P41" s="321">
        <f t="shared" si="3"/>
        <v>45</v>
      </c>
      <c r="Q41" s="296">
        <v>18</v>
      </c>
      <c r="R41" s="297">
        <v>27</v>
      </c>
      <c r="S41" s="298">
        <v>14</v>
      </c>
    </row>
    <row r="42" spans="2:19" ht="12.75" customHeight="1" x14ac:dyDescent="0.15">
      <c r="B42" s="299"/>
      <c r="C42" s="300" t="s">
        <v>264</v>
      </c>
      <c r="D42" s="301">
        <f t="shared" si="1"/>
        <v>52</v>
      </c>
      <c r="E42" s="296">
        <v>24</v>
      </c>
      <c r="F42" s="297">
        <v>28</v>
      </c>
      <c r="G42" s="298">
        <v>21</v>
      </c>
      <c r="H42" s="322"/>
      <c r="I42" s="302" t="s">
        <v>265</v>
      </c>
      <c r="J42" s="295">
        <f t="shared" si="2"/>
        <v>120</v>
      </c>
      <c r="K42" s="296">
        <v>57</v>
      </c>
      <c r="L42" s="297">
        <v>63</v>
      </c>
      <c r="M42" s="298">
        <v>46</v>
      </c>
      <c r="N42" s="293"/>
      <c r="O42" s="300" t="s">
        <v>266</v>
      </c>
      <c r="P42" s="323">
        <f t="shared" si="3"/>
        <v>175</v>
      </c>
      <c r="Q42" s="296">
        <v>84</v>
      </c>
      <c r="R42" s="297">
        <v>91</v>
      </c>
      <c r="S42" s="298">
        <v>65</v>
      </c>
    </row>
    <row r="43" spans="2:19" ht="12.75" customHeight="1" x14ac:dyDescent="0.15">
      <c r="B43" s="299"/>
      <c r="C43" s="300" t="s">
        <v>267</v>
      </c>
      <c r="D43" s="301">
        <f t="shared" si="1"/>
        <v>68</v>
      </c>
      <c r="E43" s="296">
        <v>28</v>
      </c>
      <c r="F43" s="297">
        <v>40</v>
      </c>
      <c r="G43" s="298">
        <v>25</v>
      </c>
      <c r="H43" s="322"/>
      <c r="I43" s="302" t="s">
        <v>268</v>
      </c>
      <c r="J43" s="295">
        <f>+K43+L43</f>
        <v>76</v>
      </c>
      <c r="K43" s="296">
        <v>26</v>
      </c>
      <c r="L43" s="297">
        <v>50</v>
      </c>
      <c r="M43" s="298">
        <v>45</v>
      </c>
      <c r="N43" s="293"/>
      <c r="O43" s="300" t="s">
        <v>269</v>
      </c>
      <c r="P43" s="323">
        <f t="shared" si="3"/>
        <v>721</v>
      </c>
      <c r="Q43" s="296">
        <v>357</v>
      </c>
      <c r="R43" s="297">
        <v>364</v>
      </c>
      <c r="S43" s="298">
        <v>267</v>
      </c>
    </row>
    <row r="44" spans="2:19" ht="12.75" customHeight="1" x14ac:dyDescent="0.15">
      <c r="B44" s="299"/>
      <c r="C44" s="300" t="s">
        <v>270</v>
      </c>
      <c r="D44" s="301">
        <f t="shared" si="1"/>
        <v>320</v>
      </c>
      <c r="E44" s="296">
        <v>154</v>
      </c>
      <c r="F44" s="297">
        <v>166</v>
      </c>
      <c r="G44" s="298">
        <v>130</v>
      </c>
      <c r="H44" s="293"/>
      <c r="I44" s="302" t="s">
        <v>271</v>
      </c>
      <c r="J44" s="295">
        <f t="shared" ref="J44:J56" si="4">+K44+L44</f>
        <v>897</v>
      </c>
      <c r="K44" s="296">
        <v>475</v>
      </c>
      <c r="L44" s="297">
        <v>422</v>
      </c>
      <c r="M44" s="298">
        <v>370</v>
      </c>
      <c r="N44" s="293"/>
      <c r="O44" s="300" t="s">
        <v>272</v>
      </c>
      <c r="P44" s="323">
        <f t="shared" si="3"/>
        <v>384</v>
      </c>
      <c r="Q44" s="296">
        <v>189</v>
      </c>
      <c r="R44" s="297">
        <v>195</v>
      </c>
      <c r="S44" s="298">
        <v>148</v>
      </c>
    </row>
    <row r="45" spans="2:19" ht="12.75" customHeight="1" x14ac:dyDescent="0.15">
      <c r="B45" s="299"/>
      <c r="C45" s="300" t="s">
        <v>273</v>
      </c>
      <c r="D45" s="301">
        <f t="shared" si="1"/>
        <v>245</v>
      </c>
      <c r="E45" s="296">
        <v>116</v>
      </c>
      <c r="F45" s="297">
        <v>129</v>
      </c>
      <c r="G45" s="298">
        <v>107</v>
      </c>
      <c r="H45" s="293"/>
      <c r="I45" s="302" t="s">
        <v>274</v>
      </c>
      <c r="J45" s="295">
        <f t="shared" si="4"/>
        <v>162</v>
      </c>
      <c r="K45" s="296">
        <v>83</v>
      </c>
      <c r="L45" s="297">
        <v>79</v>
      </c>
      <c r="M45" s="298">
        <v>54</v>
      </c>
      <c r="N45" s="322"/>
      <c r="O45" s="300" t="s">
        <v>275</v>
      </c>
      <c r="P45" s="323">
        <f t="shared" si="3"/>
        <v>118</v>
      </c>
      <c r="Q45" s="296">
        <v>52</v>
      </c>
      <c r="R45" s="297">
        <v>66</v>
      </c>
      <c r="S45" s="298">
        <v>48</v>
      </c>
    </row>
    <row r="46" spans="2:19" ht="12.75" customHeight="1" x14ac:dyDescent="0.15">
      <c r="B46" s="299"/>
      <c r="C46" s="300" t="s">
        <v>276</v>
      </c>
      <c r="D46" s="301">
        <f t="shared" si="1"/>
        <v>47</v>
      </c>
      <c r="E46" s="296">
        <v>22</v>
      </c>
      <c r="F46" s="297">
        <v>25</v>
      </c>
      <c r="G46" s="298">
        <v>17</v>
      </c>
      <c r="H46" s="293"/>
      <c r="I46" s="302" t="s">
        <v>277</v>
      </c>
      <c r="J46" s="295">
        <f t="shared" si="4"/>
        <v>88</v>
      </c>
      <c r="K46" s="296">
        <v>45</v>
      </c>
      <c r="L46" s="297">
        <v>43</v>
      </c>
      <c r="M46" s="298">
        <v>34</v>
      </c>
      <c r="N46" s="322"/>
      <c r="O46" s="300" t="s">
        <v>278</v>
      </c>
      <c r="P46" s="323">
        <f t="shared" si="3"/>
        <v>214</v>
      </c>
      <c r="Q46" s="296">
        <v>109</v>
      </c>
      <c r="R46" s="297">
        <v>105</v>
      </c>
      <c r="S46" s="298">
        <v>75</v>
      </c>
    </row>
    <row r="47" spans="2:19" ht="12.75" customHeight="1" x14ac:dyDescent="0.15">
      <c r="B47" s="299"/>
      <c r="C47" s="300" t="s">
        <v>279</v>
      </c>
      <c r="D47" s="301">
        <f t="shared" si="1"/>
        <v>582</v>
      </c>
      <c r="E47" s="296">
        <v>286</v>
      </c>
      <c r="F47" s="297">
        <v>296</v>
      </c>
      <c r="G47" s="298">
        <v>202</v>
      </c>
      <c r="H47" s="293"/>
      <c r="I47" s="302" t="s">
        <v>280</v>
      </c>
      <c r="J47" s="295">
        <f t="shared" si="4"/>
        <v>52</v>
      </c>
      <c r="K47" s="296">
        <v>28</v>
      </c>
      <c r="L47" s="297">
        <v>24</v>
      </c>
      <c r="M47" s="298">
        <v>13</v>
      </c>
      <c r="N47" s="322"/>
      <c r="O47" s="300" t="s">
        <v>281</v>
      </c>
      <c r="P47" s="323">
        <f t="shared" si="3"/>
        <v>144</v>
      </c>
      <c r="Q47" s="296">
        <v>73</v>
      </c>
      <c r="R47" s="297">
        <v>71</v>
      </c>
      <c r="S47" s="298">
        <v>56</v>
      </c>
    </row>
    <row r="48" spans="2:19" ht="12.75" customHeight="1" x14ac:dyDescent="0.15">
      <c r="B48" s="299"/>
      <c r="C48" s="300" t="s">
        <v>282</v>
      </c>
      <c r="D48" s="301">
        <f t="shared" si="1"/>
        <v>119</v>
      </c>
      <c r="E48" s="296">
        <v>46</v>
      </c>
      <c r="F48" s="297">
        <v>73</v>
      </c>
      <c r="G48" s="298">
        <v>71</v>
      </c>
      <c r="H48" s="293"/>
      <c r="I48" s="302" t="s">
        <v>283</v>
      </c>
      <c r="J48" s="295">
        <f t="shared" si="4"/>
        <v>46</v>
      </c>
      <c r="K48" s="296">
        <v>22</v>
      </c>
      <c r="L48" s="297">
        <v>24</v>
      </c>
      <c r="M48" s="298">
        <v>11</v>
      </c>
      <c r="N48" s="322"/>
      <c r="O48" s="300" t="s">
        <v>284</v>
      </c>
      <c r="P48" s="323">
        <f t="shared" si="3"/>
        <v>109</v>
      </c>
      <c r="Q48" s="296">
        <v>59</v>
      </c>
      <c r="R48" s="297">
        <v>50</v>
      </c>
      <c r="S48" s="298">
        <v>38</v>
      </c>
    </row>
    <row r="49" spans="2:19" ht="12.75" customHeight="1" x14ac:dyDescent="0.15">
      <c r="B49" s="293"/>
      <c r="C49" s="302" t="s">
        <v>285</v>
      </c>
      <c r="D49" s="295">
        <f t="shared" si="1"/>
        <v>259</v>
      </c>
      <c r="E49" s="296">
        <v>124</v>
      </c>
      <c r="F49" s="297">
        <v>135</v>
      </c>
      <c r="G49" s="324">
        <v>93</v>
      </c>
      <c r="H49" s="293"/>
      <c r="I49" s="302" t="s">
        <v>286</v>
      </c>
      <c r="J49" s="295">
        <f t="shared" si="4"/>
        <v>149</v>
      </c>
      <c r="K49" s="296">
        <v>69</v>
      </c>
      <c r="L49" s="297">
        <v>80</v>
      </c>
      <c r="M49" s="298">
        <v>45</v>
      </c>
      <c r="N49" s="322"/>
      <c r="O49" s="300" t="s">
        <v>287</v>
      </c>
      <c r="P49" s="323">
        <f t="shared" si="3"/>
        <v>163</v>
      </c>
      <c r="Q49" s="296">
        <v>84</v>
      </c>
      <c r="R49" s="297">
        <v>79</v>
      </c>
      <c r="S49" s="298">
        <v>53</v>
      </c>
    </row>
    <row r="50" spans="2:19" ht="12.75" customHeight="1" x14ac:dyDescent="0.15">
      <c r="B50" s="299"/>
      <c r="C50" s="300" t="s">
        <v>288</v>
      </c>
      <c r="D50" s="301">
        <f t="shared" si="1"/>
        <v>146</v>
      </c>
      <c r="E50" s="296">
        <v>62</v>
      </c>
      <c r="F50" s="297">
        <v>84</v>
      </c>
      <c r="G50" s="298">
        <v>63</v>
      </c>
      <c r="H50" s="293"/>
      <c r="I50" s="302" t="s">
        <v>289</v>
      </c>
      <c r="J50" s="295">
        <f t="shared" si="4"/>
        <v>274</v>
      </c>
      <c r="K50" s="296">
        <v>124</v>
      </c>
      <c r="L50" s="297">
        <v>150</v>
      </c>
      <c r="M50" s="298">
        <v>91</v>
      </c>
      <c r="N50" s="322"/>
      <c r="O50" s="300" t="s">
        <v>290</v>
      </c>
      <c r="P50" s="323">
        <f t="shared" si="3"/>
        <v>91</v>
      </c>
      <c r="Q50" s="296">
        <v>46</v>
      </c>
      <c r="R50" s="297">
        <v>45</v>
      </c>
      <c r="S50" s="298">
        <v>35</v>
      </c>
    </row>
    <row r="51" spans="2:19" ht="12.75" customHeight="1" x14ac:dyDescent="0.15">
      <c r="B51" s="299"/>
      <c r="C51" s="300" t="s">
        <v>291</v>
      </c>
      <c r="D51" s="301">
        <f t="shared" si="1"/>
        <v>73</v>
      </c>
      <c r="E51" s="296">
        <v>32</v>
      </c>
      <c r="F51" s="297">
        <v>41</v>
      </c>
      <c r="G51" s="298">
        <v>32</v>
      </c>
      <c r="H51" s="293"/>
      <c r="I51" s="302" t="s">
        <v>292</v>
      </c>
      <c r="J51" s="295">
        <f t="shared" si="4"/>
        <v>104</v>
      </c>
      <c r="K51" s="296">
        <v>51</v>
      </c>
      <c r="L51" s="297">
        <v>53</v>
      </c>
      <c r="M51" s="298">
        <v>33</v>
      </c>
      <c r="N51" s="322"/>
      <c r="O51" s="300" t="s">
        <v>293</v>
      </c>
      <c r="P51" s="323">
        <f t="shared" si="3"/>
        <v>105</v>
      </c>
      <c r="Q51" s="296">
        <v>55</v>
      </c>
      <c r="R51" s="297">
        <v>50</v>
      </c>
      <c r="S51" s="298">
        <v>36</v>
      </c>
    </row>
    <row r="52" spans="2:19" ht="12.75" customHeight="1" x14ac:dyDescent="0.15">
      <c r="B52" s="299"/>
      <c r="C52" s="300" t="s">
        <v>294</v>
      </c>
      <c r="D52" s="301">
        <f t="shared" si="1"/>
        <v>37</v>
      </c>
      <c r="E52" s="296">
        <v>20</v>
      </c>
      <c r="F52" s="297">
        <v>17</v>
      </c>
      <c r="G52" s="298">
        <v>23</v>
      </c>
      <c r="H52" s="293"/>
      <c r="I52" s="302" t="s">
        <v>295</v>
      </c>
      <c r="J52" s="295">
        <f t="shared" si="4"/>
        <v>199</v>
      </c>
      <c r="K52" s="296">
        <v>93</v>
      </c>
      <c r="L52" s="297">
        <v>106</v>
      </c>
      <c r="M52" s="298">
        <v>61</v>
      </c>
      <c r="N52" s="293"/>
      <c r="O52" s="300" t="s">
        <v>296</v>
      </c>
      <c r="P52" s="323">
        <f t="shared" si="3"/>
        <v>174</v>
      </c>
      <c r="Q52" s="296">
        <v>91</v>
      </c>
      <c r="R52" s="297">
        <v>83</v>
      </c>
      <c r="S52" s="298">
        <v>54</v>
      </c>
    </row>
    <row r="53" spans="2:19" ht="12.75" customHeight="1" x14ac:dyDescent="0.15">
      <c r="B53" s="299"/>
      <c r="C53" s="300" t="s">
        <v>297</v>
      </c>
      <c r="D53" s="301">
        <f t="shared" si="1"/>
        <v>62</v>
      </c>
      <c r="E53" s="296">
        <v>27</v>
      </c>
      <c r="F53" s="297">
        <v>35</v>
      </c>
      <c r="G53" s="298">
        <v>25</v>
      </c>
      <c r="H53" s="293"/>
      <c r="I53" s="302" t="s">
        <v>298</v>
      </c>
      <c r="J53" s="295">
        <f t="shared" si="4"/>
        <v>152</v>
      </c>
      <c r="K53" s="296">
        <v>77</v>
      </c>
      <c r="L53" s="297">
        <v>75</v>
      </c>
      <c r="M53" s="298">
        <v>54</v>
      </c>
      <c r="N53" s="293"/>
      <c r="O53" s="300" t="s">
        <v>299</v>
      </c>
      <c r="P53" s="323">
        <f t="shared" si="3"/>
        <v>41</v>
      </c>
      <c r="Q53" s="296">
        <v>17</v>
      </c>
      <c r="R53" s="297">
        <v>24</v>
      </c>
      <c r="S53" s="298">
        <v>14</v>
      </c>
    </row>
    <row r="54" spans="2:19" ht="12.75" customHeight="1" x14ac:dyDescent="0.15">
      <c r="B54" s="299"/>
      <c r="C54" s="300" t="s">
        <v>300</v>
      </c>
      <c r="D54" s="301">
        <f t="shared" si="1"/>
        <v>78</v>
      </c>
      <c r="E54" s="296">
        <v>39</v>
      </c>
      <c r="F54" s="297">
        <v>39</v>
      </c>
      <c r="G54" s="298">
        <v>31</v>
      </c>
      <c r="H54" s="293"/>
      <c r="I54" s="302" t="s">
        <v>301</v>
      </c>
      <c r="J54" s="295">
        <f t="shared" si="4"/>
        <v>85</v>
      </c>
      <c r="K54" s="296">
        <v>45</v>
      </c>
      <c r="L54" s="297">
        <v>40</v>
      </c>
      <c r="M54" s="298">
        <v>30</v>
      </c>
      <c r="N54" s="293"/>
      <c r="O54" s="300" t="s">
        <v>302</v>
      </c>
      <c r="P54" s="323">
        <f t="shared" si="3"/>
        <v>26</v>
      </c>
      <c r="Q54" s="296">
        <v>9</v>
      </c>
      <c r="R54" s="297">
        <v>17</v>
      </c>
      <c r="S54" s="298">
        <v>8</v>
      </c>
    </row>
    <row r="55" spans="2:19" ht="12.75" customHeight="1" x14ac:dyDescent="0.15">
      <c r="B55" s="281"/>
      <c r="C55" s="300" t="s">
        <v>303</v>
      </c>
      <c r="D55" s="301">
        <f t="shared" si="1"/>
        <v>33</v>
      </c>
      <c r="E55" s="296">
        <v>14</v>
      </c>
      <c r="F55" s="297">
        <v>19</v>
      </c>
      <c r="G55" s="298">
        <v>16</v>
      </c>
      <c r="H55" s="322"/>
      <c r="I55" s="302" t="s">
        <v>304</v>
      </c>
      <c r="J55" s="295">
        <f t="shared" si="4"/>
        <v>14</v>
      </c>
      <c r="K55" s="296">
        <v>6</v>
      </c>
      <c r="L55" s="297">
        <v>8</v>
      </c>
      <c r="M55" s="298">
        <v>8</v>
      </c>
      <c r="N55" s="293"/>
      <c r="O55" s="300" t="s">
        <v>305</v>
      </c>
      <c r="P55" s="323">
        <f t="shared" si="3"/>
        <v>362</v>
      </c>
      <c r="Q55" s="296">
        <v>183</v>
      </c>
      <c r="R55" s="297">
        <v>179</v>
      </c>
      <c r="S55" s="298">
        <v>115</v>
      </c>
    </row>
    <row r="56" spans="2:19" ht="12.75" customHeight="1" x14ac:dyDescent="0.15">
      <c r="B56" s="281"/>
      <c r="C56" s="300" t="s">
        <v>306</v>
      </c>
      <c r="D56" s="301">
        <f t="shared" si="1"/>
        <v>58</v>
      </c>
      <c r="E56" s="296">
        <v>26</v>
      </c>
      <c r="F56" s="297">
        <v>32</v>
      </c>
      <c r="G56" s="298">
        <v>34</v>
      </c>
      <c r="H56" s="322"/>
      <c r="I56" s="294" t="s">
        <v>307</v>
      </c>
      <c r="J56" s="295">
        <f t="shared" si="4"/>
        <v>348</v>
      </c>
      <c r="K56" s="296">
        <v>176</v>
      </c>
      <c r="L56" s="297">
        <v>172</v>
      </c>
      <c r="M56" s="298">
        <v>128</v>
      </c>
      <c r="N56" s="293"/>
      <c r="O56" s="300" t="s">
        <v>308</v>
      </c>
      <c r="P56" s="323">
        <f t="shared" si="3"/>
        <v>180</v>
      </c>
      <c r="Q56" s="296">
        <v>75</v>
      </c>
      <c r="R56" s="297">
        <v>105</v>
      </c>
      <c r="S56" s="298">
        <v>72</v>
      </c>
    </row>
    <row r="57" spans="2:19" ht="12.75" customHeight="1" x14ac:dyDescent="0.15">
      <c r="B57" s="281"/>
      <c r="C57" s="300" t="s">
        <v>309</v>
      </c>
      <c r="D57" s="301">
        <f t="shared" si="1"/>
        <v>110</v>
      </c>
      <c r="E57" s="296">
        <v>54</v>
      </c>
      <c r="F57" s="297">
        <v>56</v>
      </c>
      <c r="G57" s="298">
        <v>40</v>
      </c>
      <c r="H57" s="322"/>
      <c r="I57" s="294" t="s">
        <v>310</v>
      </c>
      <c r="J57" s="295">
        <f>+K57+L57</f>
        <v>624</v>
      </c>
      <c r="K57" s="296">
        <v>308</v>
      </c>
      <c r="L57" s="297">
        <v>316</v>
      </c>
      <c r="M57" s="298">
        <v>207</v>
      </c>
      <c r="N57" s="293"/>
      <c r="O57" s="300" t="s">
        <v>311</v>
      </c>
      <c r="P57" s="323">
        <f t="shared" si="3"/>
        <v>838</v>
      </c>
      <c r="Q57" s="296">
        <v>413</v>
      </c>
      <c r="R57" s="297">
        <v>425</v>
      </c>
      <c r="S57" s="298">
        <v>272</v>
      </c>
    </row>
    <row r="58" spans="2:19" ht="12.75" customHeight="1" x14ac:dyDescent="0.15">
      <c r="B58" s="325"/>
      <c r="C58" s="326" t="s">
        <v>312</v>
      </c>
      <c r="D58" s="327">
        <f t="shared" si="1"/>
        <v>70</v>
      </c>
      <c r="E58" s="328">
        <v>34</v>
      </c>
      <c r="F58" s="329">
        <v>36</v>
      </c>
      <c r="G58" s="330">
        <v>30</v>
      </c>
      <c r="H58" s="331"/>
      <c r="I58" s="332" t="s">
        <v>313</v>
      </c>
      <c r="J58" s="333">
        <f>+K58+L58</f>
        <v>34</v>
      </c>
      <c r="K58" s="334">
        <v>17</v>
      </c>
      <c r="L58" s="335">
        <v>17</v>
      </c>
      <c r="M58" s="336">
        <v>12</v>
      </c>
      <c r="N58" s="337"/>
      <c r="O58" s="326" t="s">
        <v>314</v>
      </c>
      <c r="P58" s="338">
        <f t="shared" si="3"/>
        <v>557</v>
      </c>
      <c r="Q58" s="334">
        <v>284</v>
      </c>
      <c r="R58" s="335">
        <v>273</v>
      </c>
      <c r="S58" s="336">
        <v>227</v>
      </c>
    </row>
    <row r="59" spans="2:19" ht="12.75" customHeight="1" x14ac:dyDescent="0.15">
      <c r="P59" s="341"/>
      <c r="Q59" s="341"/>
      <c r="R59" s="341"/>
      <c r="S59" s="341"/>
    </row>
  </sheetData>
  <mergeCells count="6">
    <mergeCell ref="P4:S4"/>
    <mergeCell ref="B4:C5"/>
    <mergeCell ref="D4:G4"/>
    <mergeCell ref="H4:I5"/>
    <mergeCell ref="J4:M4"/>
    <mergeCell ref="N4:O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&amp;R2.人      口</oddHeader>
    <oddFooter>&amp;C-14-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F3C3-9907-4BA3-9E2D-2FE4AFCFCF38}">
  <sheetPr codeName="Sheet7"/>
  <dimension ref="A1:S85"/>
  <sheetViews>
    <sheetView showGridLines="0" zoomScaleNormal="100" zoomScaleSheetLayoutView="100" workbookViewId="0"/>
  </sheetViews>
  <sheetFormatPr defaultColWidth="9" defaultRowHeight="10.5" x14ac:dyDescent="0.15"/>
  <cols>
    <col min="1" max="2" width="1.625" style="280" customWidth="1"/>
    <col min="3" max="3" width="6.625" style="280" customWidth="1"/>
    <col min="4" max="7" width="5.375" style="339" customWidth="1"/>
    <col min="8" max="8" width="1.625" style="340" customWidth="1"/>
    <col min="9" max="9" width="6.625" style="280" customWidth="1"/>
    <col min="10" max="13" width="5.375" style="339" customWidth="1"/>
    <col min="14" max="14" width="1.625" style="280" customWidth="1"/>
    <col min="15" max="15" width="6.625" style="280" customWidth="1"/>
    <col min="16" max="19" width="5.375" style="280" customWidth="1"/>
    <col min="20" max="16384" width="9" style="280"/>
  </cols>
  <sheetData>
    <row r="1" spans="1:19" s="250" customFormat="1" ht="30" customHeight="1" x14ac:dyDescent="0.15">
      <c r="A1" s="249" t="s">
        <v>150</v>
      </c>
      <c r="D1" s="251"/>
      <c r="E1" s="251"/>
      <c r="F1" s="251"/>
      <c r="G1" s="251"/>
      <c r="H1" s="252"/>
      <c r="J1" s="251"/>
      <c r="K1" s="251"/>
      <c r="L1" s="251"/>
      <c r="M1" s="251"/>
    </row>
    <row r="2" spans="1:19" s="250" customFormat="1" ht="7.5" customHeight="1" x14ac:dyDescent="0.15">
      <c r="A2" s="249"/>
      <c r="D2" s="251"/>
      <c r="E2" s="251"/>
      <c r="F2" s="251"/>
      <c r="G2" s="251"/>
      <c r="H2" s="252"/>
      <c r="J2" s="251"/>
      <c r="K2" s="251"/>
      <c r="L2" s="251"/>
      <c r="M2" s="251"/>
    </row>
    <row r="3" spans="1:19" s="250" customFormat="1" ht="22.5" customHeight="1" x14ac:dyDescent="0.15">
      <c r="B3" t="str">
        <f>'B-4-1'!B3</f>
        <v>令和5年4月1日現在</v>
      </c>
      <c r="D3" s="251"/>
      <c r="E3" s="251"/>
      <c r="F3" s="251"/>
      <c r="G3" s="251"/>
      <c r="H3" s="252"/>
      <c r="J3" s="251"/>
      <c r="K3" s="251"/>
      <c r="L3" s="251"/>
      <c r="M3" s="251"/>
      <c r="S3" s="253"/>
    </row>
    <row r="4" spans="1:19" ht="13.5" customHeight="1" x14ac:dyDescent="0.15">
      <c r="B4" s="858" t="s">
        <v>152</v>
      </c>
      <c r="C4" s="859"/>
      <c r="D4" s="855" t="s">
        <v>153</v>
      </c>
      <c r="E4" s="856"/>
      <c r="F4" s="856"/>
      <c r="G4" s="857"/>
      <c r="H4" s="858" t="s">
        <v>152</v>
      </c>
      <c r="I4" s="859"/>
      <c r="J4" s="855" t="s">
        <v>153</v>
      </c>
      <c r="K4" s="856"/>
      <c r="L4" s="856"/>
      <c r="M4" s="857"/>
      <c r="N4" s="858" t="s">
        <v>152</v>
      </c>
      <c r="O4" s="859"/>
      <c r="P4" s="855" t="s">
        <v>153</v>
      </c>
      <c r="Q4" s="856"/>
      <c r="R4" s="856"/>
      <c r="S4" s="857"/>
    </row>
    <row r="5" spans="1:19" ht="13.5" customHeight="1" x14ac:dyDescent="0.15">
      <c r="B5" s="860"/>
      <c r="C5" s="861"/>
      <c r="D5" s="255" t="s">
        <v>154</v>
      </c>
      <c r="E5" s="255" t="s">
        <v>4</v>
      </c>
      <c r="F5" s="257" t="s">
        <v>5</v>
      </c>
      <c r="G5" s="259" t="s">
        <v>156</v>
      </c>
      <c r="H5" s="860"/>
      <c r="I5" s="861"/>
      <c r="J5" s="255" t="s">
        <v>154</v>
      </c>
      <c r="K5" s="255" t="s">
        <v>4</v>
      </c>
      <c r="L5" s="257" t="s">
        <v>5</v>
      </c>
      <c r="M5" s="259" t="s">
        <v>156</v>
      </c>
      <c r="N5" s="860"/>
      <c r="O5" s="861"/>
      <c r="P5" s="255" t="s">
        <v>154</v>
      </c>
      <c r="Q5" s="255" t="s">
        <v>4</v>
      </c>
      <c r="R5" s="257" t="s">
        <v>5</v>
      </c>
      <c r="S5" s="259" t="s">
        <v>156</v>
      </c>
    </row>
    <row r="6" spans="1:19" ht="12.75" customHeight="1" x14ac:dyDescent="0.15">
      <c r="B6" s="342"/>
      <c r="C6" s="273" t="s">
        <v>315</v>
      </c>
      <c r="D6" s="343">
        <f>+E6+F6</f>
        <v>483</v>
      </c>
      <c r="E6" s="317">
        <v>244</v>
      </c>
      <c r="F6" s="318">
        <v>239</v>
      </c>
      <c r="G6" s="319">
        <v>180</v>
      </c>
      <c r="H6" s="293"/>
      <c r="I6" s="300" t="s">
        <v>316</v>
      </c>
      <c r="J6" s="324">
        <f t="shared" ref="J6:J57" si="0">+K6+L6</f>
        <v>75</v>
      </c>
      <c r="K6" s="296">
        <v>58</v>
      </c>
      <c r="L6" s="297">
        <v>17</v>
      </c>
      <c r="M6" s="298">
        <v>70</v>
      </c>
      <c r="N6" s="322"/>
      <c r="O6" s="300" t="s">
        <v>317</v>
      </c>
      <c r="P6" s="324">
        <f t="shared" ref="P6:P48" si="1">+Q6+R6</f>
        <v>194</v>
      </c>
      <c r="Q6" s="296">
        <v>103</v>
      </c>
      <c r="R6" s="297">
        <v>91</v>
      </c>
      <c r="S6" s="298">
        <v>86</v>
      </c>
    </row>
    <row r="7" spans="1:19" ht="12.75" customHeight="1" x14ac:dyDescent="0.15">
      <c r="B7" s="315"/>
      <c r="C7" s="282" t="s">
        <v>318</v>
      </c>
      <c r="D7" s="344">
        <f t="shared" ref="D7:D58" si="2">+E7+F7</f>
        <v>153</v>
      </c>
      <c r="E7" s="296">
        <v>70</v>
      </c>
      <c r="F7" s="297">
        <v>83</v>
      </c>
      <c r="G7" s="298">
        <v>57</v>
      </c>
      <c r="H7" s="293"/>
      <c r="I7" s="300" t="s">
        <v>319</v>
      </c>
      <c r="J7" s="324">
        <f t="shared" si="0"/>
        <v>441</v>
      </c>
      <c r="K7" s="296">
        <v>233</v>
      </c>
      <c r="L7" s="297">
        <v>208</v>
      </c>
      <c r="M7" s="298">
        <v>160</v>
      </c>
      <c r="N7" s="322"/>
      <c r="O7" s="300" t="s">
        <v>320</v>
      </c>
      <c r="P7" s="324">
        <f t="shared" si="1"/>
        <v>135</v>
      </c>
      <c r="Q7" s="296">
        <v>70</v>
      </c>
      <c r="R7" s="297">
        <v>65</v>
      </c>
      <c r="S7" s="298">
        <v>42</v>
      </c>
    </row>
    <row r="8" spans="1:19" ht="12.75" customHeight="1" x14ac:dyDescent="0.15">
      <c r="B8" s="293"/>
      <c r="C8" s="300" t="s">
        <v>321</v>
      </c>
      <c r="D8" s="323">
        <f>+E8+F8</f>
        <v>300</v>
      </c>
      <c r="E8" s="296">
        <v>141</v>
      </c>
      <c r="F8" s="297">
        <v>159</v>
      </c>
      <c r="G8" s="298">
        <v>107</v>
      </c>
      <c r="H8" s="293"/>
      <c r="I8" s="300" t="s">
        <v>322</v>
      </c>
      <c r="J8" s="324">
        <f t="shared" si="0"/>
        <v>140</v>
      </c>
      <c r="K8" s="296">
        <v>74</v>
      </c>
      <c r="L8" s="297">
        <v>66</v>
      </c>
      <c r="M8" s="298">
        <v>59</v>
      </c>
      <c r="N8" s="322"/>
      <c r="O8" s="300" t="s">
        <v>323</v>
      </c>
      <c r="P8" s="324">
        <f t="shared" si="1"/>
        <v>158</v>
      </c>
      <c r="Q8" s="296">
        <v>75</v>
      </c>
      <c r="R8" s="297">
        <v>83</v>
      </c>
      <c r="S8" s="298">
        <v>60</v>
      </c>
    </row>
    <row r="9" spans="1:19" ht="12.75" customHeight="1" x14ac:dyDescent="0.15">
      <c r="B9" s="293"/>
      <c r="C9" s="300" t="s">
        <v>324</v>
      </c>
      <c r="D9" s="323">
        <f t="shared" si="2"/>
        <v>60</v>
      </c>
      <c r="E9" s="296">
        <v>29</v>
      </c>
      <c r="F9" s="297">
        <v>31</v>
      </c>
      <c r="G9" s="298">
        <v>33</v>
      </c>
      <c r="H9" s="293"/>
      <c r="I9" s="300" t="s">
        <v>325</v>
      </c>
      <c r="J9" s="324">
        <f t="shared" si="0"/>
        <v>277</v>
      </c>
      <c r="K9" s="296">
        <v>137</v>
      </c>
      <c r="L9" s="297">
        <v>140</v>
      </c>
      <c r="M9" s="298">
        <v>115</v>
      </c>
      <c r="N9" s="293"/>
      <c r="O9" s="300" t="s">
        <v>326</v>
      </c>
      <c r="P9" s="324">
        <f t="shared" si="1"/>
        <v>104</v>
      </c>
      <c r="Q9" s="296">
        <v>58</v>
      </c>
      <c r="R9" s="297">
        <v>46</v>
      </c>
      <c r="S9" s="298">
        <v>42</v>
      </c>
    </row>
    <row r="10" spans="1:19" ht="12.75" customHeight="1" x14ac:dyDescent="0.15">
      <c r="B10" s="345"/>
      <c r="C10" s="282" t="s">
        <v>327</v>
      </c>
      <c r="D10" s="344">
        <f t="shared" si="2"/>
        <v>190</v>
      </c>
      <c r="E10" s="296">
        <v>93</v>
      </c>
      <c r="F10" s="297">
        <v>97</v>
      </c>
      <c r="G10" s="298">
        <v>75</v>
      </c>
      <c r="H10" s="293"/>
      <c r="I10" s="300" t="s">
        <v>328</v>
      </c>
      <c r="J10" s="324">
        <f t="shared" si="0"/>
        <v>505</v>
      </c>
      <c r="K10" s="296">
        <v>248</v>
      </c>
      <c r="L10" s="297">
        <v>257</v>
      </c>
      <c r="M10" s="298">
        <v>188</v>
      </c>
      <c r="N10" s="293"/>
      <c r="O10" s="300" t="s">
        <v>329</v>
      </c>
      <c r="P10" s="324">
        <f t="shared" si="1"/>
        <v>331</v>
      </c>
      <c r="Q10" s="296">
        <v>168</v>
      </c>
      <c r="R10" s="297">
        <v>163</v>
      </c>
      <c r="S10" s="298">
        <v>135</v>
      </c>
    </row>
    <row r="11" spans="1:19" ht="12.75" customHeight="1" x14ac:dyDescent="0.15">
      <c r="B11" s="322"/>
      <c r="C11" s="300" t="s">
        <v>330</v>
      </c>
      <c r="D11" s="323">
        <f t="shared" si="2"/>
        <v>125</v>
      </c>
      <c r="E11" s="296">
        <v>66</v>
      </c>
      <c r="F11" s="297">
        <v>59</v>
      </c>
      <c r="G11" s="298">
        <v>52</v>
      </c>
      <c r="H11" s="293"/>
      <c r="I11" s="300" t="s">
        <v>331</v>
      </c>
      <c r="J11" s="324">
        <f t="shared" si="0"/>
        <v>124</v>
      </c>
      <c r="K11" s="296">
        <v>51</v>
      </c>
      <c r="L11" s="297">
        <v>73</v>
      </c>
      <c r="M11" s="298">
        <v>57</v>
      </c>
      <c r="N11" s="293"/>
      <c r="O11" s="300" t="s">
        <v>332</v>
      </c>
      <c r="P11" s="324">
        <f t="shared" si="1"/>
        <v>49</v>
      </c>
      <c r="Q11" s="296">
        <v>22</v>
      </c>
      <c r="R11" s="297">
        <v>27</v>
      </c>
      <c r="S11" s="298">
        <v>18</v>
      </c>
    </row>
    <row r="12" spans="1:19" ht="12.75" customHeight="1" x14ac:dyDescent="0.15">
      <c r="B12" s="322"/>
      <c r="C12" s="300" t="s">
        <v>333</v>
      </c>
      <c r="D12" s="323">
        <f t="shared" si="2"/>
        <v>104</v>
      </c>
      <c r="E12" s="296">
        <v>53</v>
      </c>
      <c r="F12" s="297">
        <v>51</v>
      </c>
      <c r="G12" s="298">
        <v>40</v>
      </c>
      <c r="H12" s="293"/>
      <c r="I12" s="300" t="s">
        <v>334</v>
      </c>
      <c r="J12" s="324">
        <f t="shared" si="0"/>
        <v>57</v>
      </c>
      <c r="K12" s="296">
        <v>26</v>
      </c>
      <c r="L12" s="297">
        <v>31</v>
      </c>
      <c r="M12" s="298">
        <v>23</v>
      </c>
      <c r="N12" s="293"/>
      <c r="O12" s="300" t="s">
        <v>335</v>
      </c>
      <c r="P12" s="324">
        <f t="shared" si="1"/>
        <v>199</v>
      </c>
      <c r="Q12" s="296">
        <v>100</v>
      </c>
      <c r="R12" s="297">
        <v>99</v>
      </c>
      <c r="S12" s="298">
        <v>69</v>
      </c>
    </row>
    <row r="13" spans="1:19" ht="12.75" customHeight="1" x14ac:dyDescent="0.15">
      <c r="B13" s="322"/>
      <c r="C13" s="346" t="s">
        <v>336</v>
      </c>
      <c r="D13" s="323">
        <f t="shared" si="2"/>
        <v>297</v>
      </c>
      <c r="E13" s="296">
        <v>135</v>
      </c>
      <c r="F13" s="297">
        <v>162</v>
      </c>
      <c r="G13" s="298">
        <v>113</v>
      </c>
      <c r="H13" s="322"/>
      <c r="I13" s="300" t="s">
        <v>337</v>
      </c>
      <c r="J13" s="324">
        <f t="shared" si="0"/>
        <v>93</v>
      </c>
      <c r="K13" s="296">
        <v>46</v>
      </c>
      <c r="L13" s="297">
        <v>47</v>
      </c>
      <c r="M13" s="298">
        <v>37</v>
      </c>
      <c r="N13" s="293"/>
      <c r="O13" s="300" t="s">
        <v>338</v>
      </c>
      <c r="P13" s="324">
        <f t="shared" si="1"/>
        <v>69</v>
      </c>
      <c r="Q13" s="296">
        <v>34</v>
      </c>
      <c r="R13" s="297">
        <v>35</v>
      </c>
      <c r="S13" s="298">
        <v>19</v>
      </c>
    </row>
    <row r="14" spans="1:19" ht="12.75" customHeight="1" x14ac:dyDescent="0.15">
      <c r="B14" s="322"/>
      <c r="C14" s="346" t="s">
        <v>339</v>
      </c>
      <c r="D14" s="323">
        <f t="shared" si="2"/>
        <v>162</v>
      </c>
      <c r="E14" s="296">
        <v>76</v>
      </c>
      <c r="F14" s="297">
        <v>86</v>
      </c>
      <c r="G14" s="298">
        <v>75</v>
      </c>
      <c r="H14" s="322"/>
      <c r="I14" s="300" t="s">
        <v>340</v>
      </c>
      <c r="J14" s="324">
        <f t="shared" si="0"/>
        <v>93</v>
      </c>
      <c r="K14" s="296">
        <v>41</v>
      </c>
      <c r="L14" s="297">
        <v>52</v>
      </c>
      <c r="M14" s="298">
        <v>34</v>
      </c>
      <c r="N14" s="293"/>
      <c r="O14" s="300" t="s">
        <v>341</v>
      </c>
      <c r="P14" s="324">
        <f t="shared" si="1"/>
        <v>281</v>
      </c>
      <c r="Q14" s="296">
        <v>143</v>
      </c>
      <c r="R14" s="297">
        <v>138</v>
      </c>
      <c r="S14" s="298">
        <v>102</v>
      </c>
    </row>
    <row r="15" spans="1:19" ht="12.75" customHeight="1" x14ac:dyDescent="0.15">
      <c r="B15" s="293"/>
      <c r="C15" s="346" t="s">
        <v>342</v>
      </c>
      <c r="D15" s="323">
        <f t="shared" si="2"/>
        <v>152</v>
      </c>
      <c r="E15" s="296">
        <v>73</v>
      </c>
      <c r="F15" s="297">
        <v>79</v>
      </c>
      <c r="G15" s="298">
        <v>56</v>
      </c>
      <c r="H15" s="322"/>
      <c r="I15" s="300" t="s">
        <v>343</v>
      </c>
      <c r="J15" s="324">
        <f t="shared" si="0"/>
        <v>66</v>
      </c>
      <c r="K15" s="296">
        <v>33</v>
      </c>
      <c r="L15" s="297">
        <v>33</v>
      </c>
      <c r="M15" s="298">
        <v>26</v>
      </c>
      <c r="N15" s="293"/>
      <c r="O15" s="300" t="s">
        <v>344</v>
      </c>
      <c r="P15" s="324">
        <f t="shared" si="1"/>
        <v>384</v>
      </c>
      <c r="Q15" s="296">
        <v>175</v>
      </c>
      <c r="R15" s="297">
        <v>209</v>
      </c>
      <c r="S15" s="298">
        <v>136</v>
      </c>
    </row>
    <row r="16" spans="1:19" ht="12.75" customHeight="1" x14ac:dyDescent="0.15">
      <c r="B16" s="293"/>
      <c r="C16" s="346" t="s">
        <v>345</v>
      </c>
      <c r="D16" s="323">
        <f t="shared" si="2"/>
        <v>88</v>
      </c>
      <c r="E16" s="296">
        <v>43</v>
      </c>
      <c r="F16" s="297">
        <v>45</v>
      </c>
      <c r="G16" s="298">
        <v>37</v>
      </c>
      <c r="H16" s="322"/>
      <c r="I16" s="300" t="s">
        <v>346</v>
      </c>
      <c r="J16" s="324">
        <f t="shared" si="0"/>
        <v>35</v>
      </c>
      <c r="K16" s="296">
        <v>15</v>
      </c>
      <c r="L16" s="297">
        <v>20</v>
      </c>
      <c r="M16" s="298">
        <v>13</v>
      </c>
      <c r="N16" s="293"/>
      <c r="O16" s="300" t="s">
        <v>347</v>
      </c>
      <c r="P16" s="324">
        <f t="shared" si="1"/>
        <v>86</v>
      </c>
      <c r="Q16" s="296">
        <v>41</v>
      </c>
      <c r="R16" s="297">
        <v>45</v>
      </c>
      <c r="S16" s="298">
        <v>30</v>
      </c>
    </row>
    <row r="17" spans="2:19" ht="12.75" customHeight="1" x14ac:dyDescent="0.15">
      <c r="B17" s="293"/>
      <c r="C17" s="346" t="s">
        <v>348</v>
      </c>
      <c r="D17" s="323">
        <f t="shared" si="2"/>
        <v>160</v>
      </c>
      <c r="E17" s="296">
        <v>71</v>
      </c>
      <c r="F17" s="297">
        <v>89</v>
      </c>
      <c r="G17" s="298">
        <v>47</v>
      </c>
      <c r="H17" s="322"/>
      <c r="I17" s="300" t="s">
        <v>349</v>
      </c>
      <c r="J17" s="324">
        <f t="shared" si="0"/>
        <v>38</v>
      </c>
      <c r="K17" s="296">
        <v>20</v>
      </c>
      <c r="L17" s="297">
        <v>18</v>
      </c>
      <c r="M17" s="298">
        <v>20</v>
      </c>
      <c r="N17" s="293"/>
      <c r="O17" s="300" t="s">
        <v>350</v>
      </c>
      <c r="P17" s="324">
        <f t="shared" si="1"/>
        <v>187</v>
      </c>
      <c r="Q17" s="296">
        <v>85</v>
      </c>
      <c r="R17" s="297">
        <v>102</v>
      </c>
      <c r="S17" s="298">
        <v>70</v>
      </c>
    </row>
    <row r="18" spans="2:19" ht="12.75" customHeight="1" x14ac:dyDescent="0.15">
      <c r="B18" s="293"/>
      <c r="C18" s="346" t="s">
        <v>351</v>
      </c>
      <c r="D18" s="323">
        <f t="shared" si="2"/>
        <v>183</v>
      </c>
      <c r="E18" s="296">
        <v>92</v>
      </c>
      <c r="F18" s="297">
        <v>91</v>
      </c>
      <c r="G18" s="298">
        <v>75</v>
      </c>
      <c r="H18" s="293"/>
      <c r="I18" s="300" t="s">
        <v>352</v>
      </c>
      <c r="J18" s="324">
        <f t="shared" si="0"/>
        <v>43</v>
      </c>
      <c r="K18" s="296">
        <v>20</v>
      </c>
      <c r="L18" s="297">
        <v>23</v>
      </c>
      <c r="M18" s="298">
        <v>22</v>
      </c>
      <c r="N18" s="293"/>
      <c r="O18" s="300" t="s">
        <v>353</v>
      </c>
      <c r="P18" s="324">
        <f t="shared" si="1"/>
        <v>148</v>
      </c>
      <c r="Q18" s="296">
        <v>77</v>
      </c>
      <c r="R18" s="297">
        <v>71</v>
      </c>
      <c r="S18" s="298">
        <v>148</v>
      </c>
    </row>
    <row r="19" spans="2:19" ht="12.75" customHeight="1" x14ac:dyDescent="0.15">
      <c r="B19" s="293"/>
      <c r="C19" s="300" t="s">
        <v>354</v>
      </c>
      <c r="D19" s="344">
        <f t="shared" si="2"/>
        <v>104</v>
      </c>
      <c r="E19" s="296">
        <v>54</v>
      </c>
      <c r="F19" s="297">
        <v>50</v>
      </c>
      <c r="G19" s="298">
        <v>39</v>
      </c>
      <c r="H19" s="293"/>
      <c r="I19" s="300" t="s">
        <v>355</v>
      </c>
      <c r="J19" s="324">
        <f t="shared" si="0"/>
        <v>52</v>
      </c>
      <c r="K19" s="296">
        <v>28</v>
      </c>
      <c r="L19" s="297">
        <v>24</v>
      </c>
      <c r="M19" s="298">
        <v>13</v>
      </c>
      <c r="N19" s="293"/>
      <c r="O19" s="300" t="s">
        <v>356</v>
      </c>
      <c r="P19" s="324">
        <f t="shared" si="1"/>
        <v>41</v>
      </c>
      <c r="Q19" s="296">
        <v>19</v>
      </c>
      <c r="R19" s="297">
        <v>22</v>
      </c>
      <c r="S19" s="298">
        <v>15</v>
      </c>
    </row>
    <row r="20" spans="2:19" ht="12.75" customHeight="1" x14ac:dyDescent="0.15">
      <c r="B20" s="293"/>
      <c r="C20" s="300" t="s">
        <v>357</v>
      </c>
      <c r="D20" s="323">
        <f t="shared" si="2"/>
        <v>152</v>
      </c>
      <c r="E20" s="296">
        <v>71</v>
      </c>
      <c r="F20" s="297">
        <v>81</v>
      </c>
      <c r="G20" s="298">
        <v>41</v>
      </c>
      <c r="H20" s="293"/>
      <c r="I20" s="300" t="s">
        <v>358</v>
      </c>
      <c r="J20" s="324">
        <f t="shared" si="0"/>
        <v>69</v>
      </c>
      <c r="K20" s="296">
        <v>30</v>
      </c>
      <c r="L20" s="297">
        <v>39</v>
      </c>
      <c r="M20" s="298">
        <v>28</v>
      </c>
      <c r="N20" s="293"/>
      <c r="O20" s="300" t="s">
        <v>359</v>
      </c>
      <c r="P20" s="324">
        <f t="shared" si="1"/>
        <v>77</v>
      </c>
      <c r="Q20" s="296">
        <v>37</v>
      </c>
      <c r="R20" s="297">
        <v>40</v>
      </c>
      <c r="S20" s="298">
        <v>20</v>
      </c>
    </row>
    <row r="21" spans="2:19" ht="12.75" customHeight="1" x14ac:dyDescent="0.15">
      <c r="B21" s="293"/>
      <c r="C21" s="300" t="s">
        <v>360</v>
      </c>
      <c r="D21" s="323">
        <f t="shared" si="2"/>
        <v>124</v>
      </c>
      <c r="E21" s="296">
        <v>62</v>
      </c>
      <c r="F21" s="297">
        <v>62</v>
      </c>
      <c r="G21" s="298">
        <v>40</v>
      </c>
      <c r="H21" s="293"/>
      <c r="I21" s="300" t="s">
        <v>361</v>
      </c>
      <c r="J21" s="324">
        <f t="shared" si="0"/>
        <v>85</v>
      </c>
      <c r="K21" s="296">
        <v>43</v>
      </c>
      <c r="L21" s="297">
        <v>42</v>
      </c>
      <c r="M21" s="298">
        <v>31</v>
      </c>
      <c r="N21" s="293"/>
      <c r="O21" s="300" t="s">
        <v>362</v>
      </c>
      <c r="P21" s="295">
        <f t="shared" si="1"/>
        <v>31</v>
      </c>
      <c r="Q21" s="296">
        <v>18</v>
      </c>
      <c r="R21" s="297">
        <v>13</v>
      </c>
      <c r="S21" s="298">
        <v>12</v>
      </c>
    </row>
    <row r="22" spans="2:19" ht="12.75" customHeight="1" x14ac:dyDescent="0.15">
      <c r="B22" s="293"/>
      <c r="C22" s="300" t="s">
        <v>363</v>
      </c>
      <c r="D22" s="323">
        <f t="shared" si="2"/>
        <v>101</v>
      </c>
      <c r="E22" s="296">
        <v>51</v>
      </c>
      <c r="F22" s="297">
        <v>50</v>
      </c>
      <c r="G22" s="298">
        <v>32</v>
      </c>
      <c r="H22" s="293"/>
      <c r="I22" s="300" t="s">
        <v>364</v>
      </c>
      <c r="J22" s="324">
        <f t="shared" si="0"/>
        <v>32</v>
      </c>
      <c r="K22" s="296">
        <v>16</v>
      </c>
      <c r="L22" s="297">
        <v>16</v>
      </c>
      <c r="M22" s="298">
        <v>13</v>
      </c>
      <c r="N22" s="293"/>
      <c r="O22" s="300" t="s">
        <v>365</v>
      </c>
      <c r="P22" s="301">
        <f t="shared" si="1"/>
        <v>197</v>
      </c>
      <c r="Q22" s="296">
        <v>93</v>
      </c>
      <c r="R22" s="297">
        <v>104</v>
      </c>
      <c r="S22" s="298">
        <v>61</v>
      </c>
    </row>
    <row r="23" spans="2:19" ht="12.75" customHeight="1" x14ac:dyDescent="0.15">
      <c r="B23" s="293"/>
      <c r="C23" s="300" t="s">
        <v>366</v>
      </c>
      <c r="D23" s="323">
        <f t="shared" si="2"/>
        <v>142</v>
      </c>
      <c r="E23" s="296">
        <v>73</v>
      </c>
      <c r="F23" s="297">
        <v>69</v>
      </c>
      <c r="G23" s="298">
        <v>43</v>
      </c>
      <c r="H23" s="293"/>
      <c r="I23" s="300" t="s">
        <v>367</v>
      </c>
      <c r="J23" s="324">
        <f t="shared" si="0"/>
        <v>128</v>
      </c>
      <c r="K23" s="296">
        <v>62</v>
      </c>
      <c r="L23" s="297">
        <v>66</v>
      </c>
      <c r="M23" s="298">
        <v>55</v>
      </c>
      <c r="N23" s="322"/>
      <c r="O23" s="300" t="s">
        <v>368</v>
      </c>
      <c r="P23" s="301">
        <f t="shared" si="1"/>
        <v>43</v>
      </c>
      <c r="Q23" s="296">
        <v>23</v>
      </c>
      <c r="R23" s="297">
        <v>20</v>
      </c>
      <c r="S23" s="298">
        <v>12</v>
      </c>
    </row>
    <row r="24" spans="2:19" ht="12.75" customHeight="1" x14ac:dyDescent="0.15">
      <c r="B24" s="293"/>
      <c r="C24" s="300" t="s">
        <v>369</v>
      </c>
      <c r="D24" s="323">
        <f t="shared" si="2"/>
        <v>151</v>
      </c>
      <c r="E24" s="296">
        <v>73</v>
      </c>
      <c r="F24" s="297">
        <v>78</v>
      </c>
      <c r="G24" s="298">
        <v>52</v>
      </c>
      <c r="H24" s="293"/>
      <c r="I24" s="300" t="s">
        <v>370</v>
      </c>
      <c r="J24" s="324">
        <f t="shared" si="0"/>
        <v>91</v>
      </c>
      <c r="K24" s="296">
        <v>48</v>
      </c>
      <c r="L24" s="297">
        <v>43</v>
      </c>
      <c r="M24" s="298">
        <v>28</v>
      </c>
      <c r="N24" s="322"/>
      <c r="O24" s="300" t="s">
        <v>371</v>
      </c>
      <c r="P24" s="301">
        <f t="shared" si="1"/>
        <v>86</v>
      </c>
      <c r="Q24" s="296">
        <v>42</v>
      </c>
      <c r="R24" s="297">
        <v>44</v>
      </c>
      <c r="S24" s="298">
        <v>23</v>
      </c>
    </row>
    <row r="25" spans="2:19" ht="12.75" customHeight="1" x14ac:dyDescent="0.15">
      <c r="B25" s="293"/>
      <c r="C25" s="300" t="s">
        <v>372</v>
      </c>
      <c r="D25" s="323">
        <f t="shared" si="2"/>
        <v>199</v>
      </c>
      <c r="E25" s="296">
        <v>95</v>
      </c>
      <c r="F25" s="297">
        <v>104</v>
      </c>
      <c r="G25" s="298">
        <v>55</v>
      </c>
      <c r="H25" s="293"/>
      <c r="I25" s="346" t="s">
        <v>373</v>
      </c>
      <c r="J25" s="324">
        <f t="shared" si="0"/>
        <v>81</v>
      </c>
      <c r="K25" s="296">
        <v>31</v>
      </c>
      <c r="L25" s="297">
        <v>50</v>
      </c>
      <c r="M25" s="298">
        <v>31</v>
      </c>
      <c r="N25" s="322"/>
      <c r="O25" s="300" t="s">
        <v>374</v>
      </c>
      <c r="P25" s="301">
        <f t="shared" si="1"/>
        <v>16</v>
      </c>
      <c r="Q25" s="296">
        <v>9</v>
      </c>
      <c r="R25" s="297">
        <v>7</v>
      </c>
      <c r="S25" s="298">
        <v>4</v>
      </c>
    </row>
    <row r="26" spans="2:19" ht="12.75" customHeight="1" x14ac:dyDescent="0.15">
      <c r="B26" s="293"/>
      <c r="C26" s="300" t="s">
        <v>375</v>
      </c>
      <c r="D26" s="323">
        <f t="shared" si="2"/>
        <v>153</v>
      </c>
      <c r="E26" s="296">
        <v>71</v>
      </c>
      <c r="F26" s="297">
        <v>82</v>
      </c>
      <c r="G26" s="298">
        <v>47</v>
      </c>
      <c r="H26" s="293"/>
      <c r="I26" s="346" t="s">
        <v>376</v>
      </c>
      <c r="J26" s="324">
        <f t="shared" si="0"/>
        <v>23</v>
      </c>
      <c r="K26" s="296">
        <v>9</v>
      </c>
      <c r="L26" s="297">
        <v>14</v>
      </c>
      <c r="M26" s="298">
        <v>12</v>
      </c>
      <c r="N26" s="322"/>
      <c r="O26" s="300" t="s">
        <v>377</v>
      </c>
      <c r="P26" s="301">
        <f t="shared" si="1"/>
        <v>32</v>
      </c>
      <c r="Q26" s="296">
        <v>13</v>
      </c>
      <c r="R26" s="297">
        <v>19</v>
      </c>
      <c r="S26" s="298">
        <v>8</v>
      </c>
    </row>
    <row r="27" spans="2:19" ht="12.75" customHeight="1" x14ac:dyDescent="0.15">
      <c r="B27" s="293"/>
      <c r="C27" s="300" t="s">
        <v>378</v>
      </c>
      <c r="D27" s="323">
        <f t="shared" si="2"/>
        <v>229</v>
      </c>
      <c r="E27" s="296">
        <v>123</v>
      </c>
      <c r="F27" s="297">
        <v>106</v>
      </c>
      <c r="G27" s="298">
        <v>73</v>
      </c>
      <c r="H27" s="293"/>
      <c r="I27" s="346" t="s">
        <v>379</v>
      </c>
      <c r="J27" s="324">
        <f t="shared" si="0"/>
        <v>142</v>
      </c>
      <c r="K27" s="296">
        <v>67</v>
      </c>
      <c r="L27" s="297">
        <v>75</v>
      </c>
      <c r="M27" s="298">
        <v>55</v>
      </c>
      <c r="N27" s="322"/>
      <c r="O27" s="300" t="s">
        <v>380</v>
      </c>
      <c r="P27" s="301">
        <f t="shared" si="1"/>
        <v>46</v>
      </c>
      <c r="Q27" s="296">
        <v>19</v>
      </c>
      <c r="R27" s="297">
        <v>27</v>
      </c>
      <c r="S27" s="298">
        <v>16</v>
      </c>
    </row>
    <row r="28" spans="2:19" ht="12.75" customHeight="1" x14ac:dyDescent="0.15">
      <c r="B28" s="293"/>
      <c r="C28" s="300" t="s">
        <v>381</v>
      </c>
      <c r="D28" s="323">
        <f t="shared" si="2"/>
        <v>6</v>
      </c>
      <c r="E28" s="296">
        <v>2</v>
      </c>
      <c r="F28" s="297">
        <v>4</v>
      </c>
      <c r="G28" s="298">
        <v>4</v>
      </c>
      <c r="H28" s="293"/>
      <c r="I28" s="346" t="s">
        <v>382</v>
      </c>
      <c r="J28" s="324">
        <f t="shared" si="0"/>
        <v>98</v>
      </c>
      <c r="K28" s="296">
        <v>48</v>
      </c>
      <c r="L28" s="297">
        <v>50</v>
      </c>
      <c r="M28" s="298">
        <v>40</v>
      </c>
      <c r="N28" s="293"/>
      <c r="O28" s="300" t="s">
        <v>383</v>
      </c>
      <c r="P28" s="301">
        <f t="shared" si="1"/>
        <v>35</v>
      </c>
      <c r="Q28" s="296">
        <v>15</v>
      </c>
      <c r="R28" s="297">
        <v>20</v>
      </c>
      <c r="S28" s="298">
        <v>13</v>
      </c>
    </row>
    <row r="29" spans="2:19" ht="12.75" customHeight="1" x14ac:dyDescent="0.15">
      <c r="B29" s="315"/>
      <c r="C29" s="300" t="s">
        <v>384</v>
      </c>
      <c r="D29" s="344">
        <f t="shared" si="2"/>
        <v>7</v>
      </c>
      <c r="E29" s="296">
        <v>2</v>
      </c>
      <c r="F29" s="297">
        <v>5</v>
      </c>
      <c r="G29" s="298">
        <v>6</v>
      </c>
      <c r="H29" s="293"/>
      <c r="I29" s="346" t="s">
        <v>385</v>
      </c>
      <c r="J29" s="324">
        <f t="shared" si="0"/>
        <v>108</v>
      </c>
      <c r="K29" s="296">
        <v>57</v>
      </c>
      <c r="L29" s="297">
        <v>51</v>
      </c>
      <c r="M29" s="298">
        <v>33</v>
      </c>
      <c r="N29" s="293"/>
      <c r="O29" s="300" t="s">
        <v>386</v>
      </c>
      <c r="P29" s="301">
        <f t="shared" si="1"/>
        <v>377</v>
      </c>
      <c r="Q29" s="296">
        <v>181</v>
      </c>
      <c r="R29" s="297">
        <v>196</v>
      </c>
      <c r="S29" s="298">
        <v>113</v>
      </c>
    </row>
    <row r="30" spans="2:19" ht="12.75" customHeight="1" x14ac:dyDescent="0.15">
      <c r="B30" s="293"/>
      <c r="C30" s="300" t="s">
        <v>387</v>
      </c>
      <c r="D30" s="323">
        <f t="shared" si="2"/>
        <v>11</v>
      </c>
      <c r="E30" s="296">
        <v>3</v>
      </c>
      <c r="F30" s="297">
        <v>8</v>
      </c>
      <c r="G30" s="298">
        <v>10</v>
      </c>
      <c r="H30" s="293"/>
      <c r="I30" s="346" t="s">
        <v>388</v>
      </c>
      <c r="J30" s="324">
        <f t="shared" si="0"/>
        <v>165</v>
      </c>
      <c r="K30" s="296">
        <v>79</v>
      </c>
      <c r="L30" s="297">
        <v>86</v>
      </c>
      <c r="M30" s="298">
        <v>61</v>
      </c>
      <c r="N30" s="293"/>
      <c r="O30" s="346" t="s">
        <v>389</v>
      </c>
      <c r="P30" s="301">
        <f t="shared" si="1"/>
        <v>47</v>
      </c>
      <c r="Q30" s="296">
        <v>27</v>
      </c>
      <c r="R30" s="297">
        <v>20</v>
      </c>
      <c r="S30" s="298">
        <v>15</v>
      </c>
    </row>
    <row r="31" spans="2:19" ht="12.75" customHeight="1" x14ac:dyDescent="0.15">
      <c r="B31" s="293"/>
      <c r="C31" s="300" t="s">
        <v>390</v>
      </c>
      <c r="D31" s="323">
        <f t="shared" si="2"/>
        <v>12</v>
      </c>
      <c r="E31" s="296">
        <v>5</v>
      </c>
      <c r="F31" s="297">
        <v>7</v>
      </c>
      <c r="G31" s="298">
        <v>9</v>
      </c>
      <c r="H31" s="293"/>
      <c r="I31" s="346" t="s">
        <v>391</v>
      </c>
      <c r="J31" s="324">
        <f t="shared" si="0"/>
        <v>107</v>
      </c>
      <c r="K31" s="296">
        <v>53</v>
      </c>
      <c r="L31" s="297">
        <v>54</v>
      </c>
      <c r="M31" s="298">
        <v>37</v>
      </c>
      <c r="N31" s="293"/>
      <c r="O31" s="346" t="s">
        <v>392</v>
      </c>
      <c r="P31" s="301">
        <f t="shared" si="1"/>
        <v>224</v>
      </c>
      <c r="Q31" s="296">
        <v>105</v>
      </c>
      <c r="R31" s="297">
        <v>119</v>
      </c>
      <c r="S31" s="298">
        <v>90</v>
      </c>
    </row>
    <row r="32" spans="2:19" ht="12.75" customHeight="1" x14ac:dyDescent="0.15">
      <c r="B32" s="293"/>
      <c r="C32" s="300" t="s">
        <v>393</v>
      </c>
      <c r="D32" s="323">
        <f t="shared" si="2"/>
        <v>129</v>
      </c>
      <c r="E32" s="296">
        <v>60</v>
      </c>
      <c r="F32" s="297">
        <v>69</v>
      </c>
      <c r="G32" s="298">
        <v>51</v>
      </c>
      <c r="H32" s="293"/>
      <c r="I32" s="346" t="s">
        <v>394</v>
      </c>
      <c r="J32" s="324">
        <f t="shared" si="0"/>
        <v>193</v>
      </c>
      <c r="K32" s="296">
        <v>95</v>
      </c>
      <c r="L32" s="297">
        <v>98</v>
      </c>
      <c r="M32" s="298">
        <v>66</v>
      </c>
      <c r="N32" s="293"/>
      <c r="O32" s="346" t="s">
        <v>395</v>
      </c>
      <c r="P32" s="301">
        <f t="shared" si="1"/>
        <v>588</v>
      </c>
      <c r="Q32" s="296">
        <v>284</v>
      </c>
      <c r="R32" s="297">
        <v>304</v>
      </c>
      <c r="S32" s="298">
        <v>263</v>
      </c>
    </row>
    <row r="33" spans="2:19" ht="12.75" customHeight="1" x14ac:dyDescent="0.15">
      <c r="B33" s="293"/>
      <c r="C33" s="300" t="s">
        <v>396</v>
      </c>
      <c r="D33" s="323">
        <f t="shared" si="2"/>
        <v>237</v>
      </c>
      <c r="E33" s="296">
        <v>103</v>
      </c>
      <c r="F33" s="297">
        <v>134</v>
      </c>
      <c r="G33" s="298">
        <v>86</v>
      </c>
      <c r="H33" s="293"/>
      <c r="I33" s="300" t="s">
        <v>397</v>
      </c>
      <c r="J33" s="324">
        <f t="shared" si="0"/>
        <v>52</v>
      </c>
      <c r="K33" s="296">
        <v>27</v>
      </c>
      <c r="L33" s="297">
        <v>25</v>
      </c>
      <c r="M33" s="298">
        <v>18</v>
      </c>
      <c r="N33" s="293"/>
      <c r="O33" s="346" t="s">
        <v>398</v>
      </c>
      <c r="P33" s="301">
        <f t="shared" si="1"/>
        <v>219</v>
      </c>
      <c r="Q33" s="296">
        <v>102</v>
      </c>
      <c r="R33" s="297">
        <v>117</v>
      </c>
      <c r="S33" s="298">
        <v>85</v>
      </c>
    </row>
    <row r="34" spans="2:19" ht="12.75" customHeight="1" x14ac:dyDescent="0.15">
      <c r="B34" s="293"/>
      <c r="C34" s="300" t="s">
        <v>399</v>
      </c>
      <c r="D34" s="323">
        <f t="shared" si="2"/>
        <v>409</v>
      </c>
      <c r="E34" s="296">
        <v>199</v>
      </c>
      <c r="F34" s="297">
        <v>210</v>
      </c>
      <c r="G34" s="298">
        <v>162</v>
      </c>
      <c r="H34" s="293"/>
      <c r="I34" s="300" t="s">
        <v>400</v>
      </c>
      <c r="J34" s="324">
        <f t="shared" si="0"/>
        <v>122</v>
      </c>
      <c r="K34" s="296">
        <v>64</v>
      </c>
      <c r="L34" s="297">
        <v>58</v>
      </c>
      <c r="M34" s="298">
        <v>42</v>
      </c>
      <c r="N34" s="293"/>
      <c r="O34" s="346" t="s">
        <v>401</v>
      </c>
      <c r="P34" s="301">
        <f t="shared" si="1"/>
        <v>133</v>
      </c>
      <c r="Q34" s="296">
        <v>60</v>
      </c>
      <c r="R34" s="297">
        <v>73</v>
      </c>
      <c r="S34" s="298">
        <v>55</v>
      </c>
    </row>
    <row r="35" spans="2:19" ht="12.75" customHeight="1" x14ac:dyDescent="0.15">
      <c r="B35" s="293"/>
      <c r="C35" s="300" t="s">
        <v>402</v>
      </c>
      <c r="D35" s="323">
        <f t="shared" si="2"/>
        <v>875</v>
      </c>
      <c r="E35" s="296">
        <v>427</v>
      </c>
      <c r="F35" s="297">
        <v>448</v>
      </c>
      <c r="G35" s="298">
        <v>304</v>
      </c>
      <c r="H35" s="293"/>
      <c r="I35" s="300" t="s">
        <v>403</v>
      </c>
      <c r="J35" s="324">
        <f t="shared" si="0"/>
        <v>99</v>
      </c>
      <c r="K35" s="296">
        <v>49</v>
      </c>
      <c r="L35" s="297">
        <v>50</v>
      </c>
      <c r="M35" s="298">
        <v>40</v>
      </c>
      <c r="N35" s="293"/>
      <c r="O35" s="346" t="s">
        <v>404</v>
      </c>
      <c r="P35" s="301">
        <f t="shared" si="1"/>
        <v>59</v>
      </c>
      <c r="Q35" s="296">
        <v>28</v>
      </c>
      <c r="R35" s="297">
        <v>31</v>
      </c>
      <c r="S35" s="298">
        <v>18</v>
      </c>
    </row>
    <row r="36" spans="2:19" ht="12.75" customHeight="1" x14ac:dyDescent="0.15">
      <c r="B36" s="293"/>
      <c r="C36" s="300" t="s">
        <v>405</v>
      </c>
      <c r="D36" s="323">
        <f t="shared" si="2"/>
        <v>273</v>
      </c>
      <c r="E36" s="296">
        <v>136</v>
      </c>
      <c r="F36" s="297">
        <v>137</v>
      </c>
      <c r="G36" s="298">
        <v>95</v>
      </c>
      <c r="H36" s="293"/>
      <c r="I36" s="300" t="s">
        <v>406</v>
      </c>
      <c r="J36" s="324">
        <f t="shared" si="0"/>
        <v>77</v>
      </c>
      <c r="K36" s="296">
        <v>39</v>
      </c>
      <c r="L36" s="297">
        <v>38</v>
      </c>
      <c r="M36" s="298">
        <v>32</v>
      </c>
      <c r="N36" s="293"/>
      <c r="O36" s="346" t="s">
        <v>407</v>
      </c>
      <c r="P36" s="301">
        <f t="shared" si="1"/>
        <v>105</v>
      </c>
      <c r="Q36" s="296">
        <v>39</v>
      </c>
      <c r="R36" s="297">
        <v>66</v>
      </c>
      <c r="S36" s="298">
        <v>61</v>
      </c>
    </row>
    <row r="37" spans="2:19" ht="12.75" customHeight="1" x14ac:dyDescent="0.15">
      <c r="B37" s="293"/>
      <c r="C37" s="300" t="s">
        <v>408</v>
      </c>
      <c r="D37" s="323">
        <f t="shared" si="2"/>
        <v>155</v>
      </c>
      <c r="E37" s="296">
        <v>85</v>
      </c>
      <c r="F37" s="297">
        <v>70</v>
      </c>
      <c r="G37" s="298">
        <v>53</v>
      </c>
      <c r="H37" s="293"/>
      <c r="I37" s="300" t="s">
        <v>409</v>
      </c>
      <c r="J37" s="324">
        <f t="shared" si="0"/>
        <v>46</v>
      </c>
      <c r="K37" s="296">
        <v>20</v>
      </c>
      <c r="L37" s="297">
        <v>26</v>
      </c>
      <c r="M37" s="298">
        <v>21</v>
      </c>
      <c r="N37" s="293"/>
      <c r="O37" s="346" t="s">
        <v>410</v>
      </c>
      <c r="P37" s="301">
        <f t="shared" si="1"/>
        <v>201</v>
      </c>
      <c r="Q37" s="296">
        <v>96</v>
      </c>
      <c r="R37" s="297">
        <v>105</v>
      </c>
      <c r="S37" s="298">
        <v>67</v>
      </c>
    </row>
    <row r="38" spans="2:19" ht="12.75" customHeight="1" x14ac:dyDescent="0.15">
      <c r="B38" s="293"/>
      <c r="C38" s="300" t="s">
        <v>411</v>
      </c>
      <c r="D38" s="323">
        <f t="shared" si="2"/>
        <v>490</v>
      </c>
      <c r="E38" s="296">
        <v>231</v>
      </c>
      <c r="F38" s="297">
        <v>259</v>
      </c>
      <c r="G38" s="298">
        <v>157</v>
      </c>
      <c r="H38" s="293"/>
      <c r="I38" s="300" t="s">
        <v>412</v>
      </c>
      <c r="J38" s="324">
        <f t="shared" si="0"/>
        <v>51</v>
      </c>
      <c r="K38" s="296">
        <v>24</v>
      </c>
      <c r="L38" s="297">
        <v>27</v>
      </c>
      <c r="M38" s="298">
        <v>22</v>
      </c>
      <c r="N38" s="293"/>
      <c r="O38" s="346" t="s">
        <v>413</v>
      </c>
      <c r="P38" s="301">
        <f t="shared" si="1"/>
        <v>84</v>
      </c>
      <c r="Q38" s="296">
        <v>28</v>
      </c>
      <c r="R38" s="297">
        <v>56</v>
      </c>
      <c r="S38" s="298">
        <v>51</v>
      </c>
    </row>
    <row r="39" spans="2:19" ht="12.75" customHeight="1" x14ac:dyDescent="0.15">
      <c r="B39" s="293"/>
      <c r="C39" s="300" t="s">
        <v>414</v>
      </c>
      <c r="D39" s="323">
        <f t="shared" si="2"/>
        <v>183</v>
      </c>
      <c r="E39" s="296">
        <v>84</v>
      </c>
      <c r="F39" s="297">
        <v>99</v>
      </c>
      <c r="G39" s="298">
        <v>54</v>
      </c>
      <c r="H39" s="293"/>
      <c r="I39" s="300" t="s">
        <v>415</v>
      </c>
      <c r="J39" s="324">
        <f t="shared" si="0"/>
        <v>42</v>
      </c>
      <c r="K39" s="296">
        <v>18</v>
      </c>
      <c r="L39" s="297">
        <v>24</v>
      </c>
      <c r="M39" s="298">
        <v>14</v>
      </c>
      <c r="N39" s="293"/>
      <c r="O39" s="300" t="s">
        <v>416</v>
      </c>
      <c r="P39" s="301">
        <f t="shared" si="1"/>
        <v>36</v>
      </c>
      <c r="Q39" s="296">
        <v>17</v>
      </c>
      <c r="R39" s="297">
        <v>19</v>
      </c>
      <c r="S39" s="298">
        <v>18</v>
      </c>
    </row>
    <row r="40" spans="2:19" ht="12.75" customHeight="1" x14ac:dyDescent="0.15">
      <c r="B40" s="293"/>
      <c r="C40" s="300" t="s">
        <v>417</v>
      </c>
      <c r="D40" s="323">
        <f t="shared" si="2"/>
        <v>145</v>
      </c>
      <c r="E40" s="296">
        <v>81</v>
      </c>
      <c r="F40" s="297">
        <v>64</v>
      </c>
      <c r="G40" s="298">
        <v>53</v>
      </c>
      <c r="H40" s="293"/>
      <c r="I40" s="300" t="s">
        <v>418</v>
      </c>
      <c r="J40" s="324">
        <f t="shared" si="0"/>
        <v>29</v>
      </c>
      <c r="K40" s="296">
        <v>12</v>
      </c>
      <c r="L40" s="297">
        <v>17</v>
      </c>
      <c r="M40" s="298">
        <v>11</v>
      </c>
      <c r="N40" s="293"/>
      <c r="O40" s="300" t="s">
        <v>419</v>
      </c>
      <c r="P40" s="301">
        <f t="shared" si="1"/>
        <v>149</v>
      </c>
      <c r="Q40" s="296">
        <v>79</v>
      </c>
      <c r="R40" s="297">
        <v>70</v>
      </c>
      <c r="S40" s="298">
        <v>49</v>
      </c>
    </row>
    <row r="41" spans="2:19" ht="12.75" customHeight="1" x14ac:dyDescent="0.15">
      <c r="B41" s="293"/>
      <c r="C41" s="300" t="s">
        <v>420</v>
      </c>
      <c r="D41" s="323">
        <f t="shared" si="2"/>
        <v>100</v>
      </c>
      <c r="E41" s="296">
        <v>49</v>
      </c>
      <c r="F41" s="297">
        <v>51</v>
      </c>
      <c r="G41" s="298">
        <v>31</v>
      </c>
      <c r="H41" s="293"/>
      <c r="I41" s="300" t="s">
        <v>421</v>
      </c>
      <c r="J41" s="324">
        <f t="shared" si="0"/>
        <v>55</v>
      </c>
      <c r="K41" s="296">
        <v>24</v>
      </c>
      <c r="L41" s="297">
        <v>31</v>
      </c>
      <c r="M41" s="298">
        <v>22</v>
      </c>
      <c r="N41" s="293"/>
      <c r="O41" s="300" t="s">
        <v>422</v>
      </c>
      <c r="P41" s="301">
        <f t="shared" si="1"/>
        <v>72</v>
      </c>
      <c r="Q41" s="296">
        <v>39</v>
      </c>
      <c r="R41" s="297">
        <v>33</v>
      </c>
      <c r="S41" s="298">
        <v>21</v>
      </c>
    </row>
    <row r="42" spans="2:19" ht="12.75" customHeight="1" x14ac:dyDescent="0.15">
      <c r="B42" s="293"/>
      <c r="C42" s="300" t="s">
        <v>423</v>
      </c>
      <c r="D42" s="323">
        <f t="shared" si="2"/>
        <v>23</v>
      </c>
      <c r="E42" s="296">
        <v>11</v>
      </c>
      <c r="F42" s="297">
        <v>12</v>
      </c>
      <c r="G42" s="298">
        <v>8</v>
      </c>
      <c r="H42" s="293"/>
      <c r="I42" s="300" t="s">
        <v>424</v>
      </c>
      <c r="J42" s="324">
        <f t="shared" si="0"/>
        <v>65</v>
      </c>
      <c r="K42" s="296">
        <v>34</v>
      </c>
      <c r="L42" s="297">
        <v>31</v>
      </c>
      <c r="M42" s="298">
        <v>30</v>
      </c>
      <c r="N42" s="293"/>
      <c r="O42" s="300" t="s">
        <v>425</v>
      </c>
      <c r="P42" s="301">
        <f t="shared" si="1"/>
        <v>64</v>
      </c>
      <c r="Q42" s="296">
        <v>31</v>
      </c>
      <c r="R42" s="297">
        <v>33</v>
      </c>
      <c r="S42" s="298">
        <v>23</v>
      </c>
    </row>
    <row r="43" spans="2:19" ht="12.75" customHeight="1" x14ac:dyDescent="0.15">
      <c r="B43" s="293"/>
      <c r="C43" s="300" t="s">
        <v>426</v>
      </c>
      <c r="D43" s="323">
        <f t="shared" si="2"/>
        <v>93</v>
      </c>
      <c r="E43" s="296">
        <v>50</v>
      </c>
      <c r="F43" s="297">
        <v>43</v>
      </c>
      <c r="G43" s="298">
        <v>29</v>
      </c>
      <c r="H43" s="293"/>
      <c r="I43" s="300" t="s">
        <v>427</v>
      </c>
      <c r="J43" s="324">
        <f t="shared" si="0"/>
        <v>132</v>
      </c>
      <c r="K43" s="296">
        <v>60</v>
      </c>
      <c r="L43" s="297">
        <v>72</v>
      </c>
      <c r="M43" s="298">
        <v>53</v>
      </c>
      <c r="N43" s="293"/>
      <c r="O43" s="300" t="s">
        <v>428</v>
      </c>
      <c r="P43" s="301">
        <f t="shared" si="1"/>
        <v>61</v>
      </c>
      <c r="Q43" s="296">
        <v>32</v>
      </c>
      <c r="R43" s="297">
        <v>29</v>
      </c>
      <c r="S43" s="298">
        <v>19</v>
      </c>
    </row>
    <row r="44" spans="2:19" ht="12.75" customHeight="1" x14ac:dyDescent="0.15">
      <c r="B44" s="293"/>
      <c r="C44" s="300" t="s">
        <v>429</v>
      </c>
      <c r="D44" s="323">
        <f t="shared" si="2"/>
        <v>167</v>
      </c>
      <c r="E44" s="296">
        <v>83</v>
      </c>
      <c r="F44" s="297">
        <v>84</v>
      </c>
      <c r="G44" s="298">
        <v>63</v>
      </c>
      <c r="H44" s="293"/>
      <c r="I44" s="300" t="s">
        <v>430</v>
      </c>
      <c r="J44" s="324">
        <f t="shared" si="0"/>
        <v>77</v>
      </c>
      <c r="K44" s="296">
        <v>33</v>
      </c>
      <c r="L44" s="297">
        <v>44</v>
      </c>
      <c r="M44" s="298">
        <v>31</v>
      </c>
      <c r="N44" s="293"/>
      <c r="O44" s="300" t="s">
        <v>431</v>
      </c>
      <c r="P44" s="301">
        <f t="shared" si="1"/>
        <v>30</v>
      </c>
      <c r="Q44" s="296">
        <v>16</v>
      </c>
      <c r="R44" s="297">
        <v>14</v>
      </c>
      <c r="S44" s="298">
        <v>14</v>
      </c>
    </row>
    <row r="45" spans="2:19" ht="12.75" customHeight="1" x14ac:dyDescent="0.15">
      <c r="B45" s="293"/>
      <c r="C45" s="300" t="s">
        <v>432</v>
      </c>
      <c r="D45" s="323">
        <f t="shared" si="2"/>
        <v>187</v>
      </c>
      <c r="E45" s="296">
        <v>91</v>
      </c>
      <c r="F45" s="297">
        <v>96</v>
      </c>
      <c r="G45" s="298">
        <v>58</v>
      </c>
      <c r="H45" s="293"/>
      <c r="I45" s="300" t="s">
        <v>433</v>
      </c>
      <c r="J45" s="324">
        <f t="shared" si="0"/>
        <v>53</v>
      </c>
      <c r="K45" s="296">
        <v>25</v>
      </c>
      <c r="L45" s="297">
        <v>28</v>
      </c>
      <c r="M45" s="298">
        <v>20</v>
      </c>
      <c r="N45" s="293"/>
      <c r="O45" s="300" t="s">
        <v>434</v>
      </c>
      <c r="P45" s="301">
        <f t="shared" si="1"/>
        <v>29</v>
      </c>
      <c r="Q45" s="296">
        <v>12</v>
      </c>
      <c r="R45" s="297">
        <v>17</v>
      </c>
      <c r="S45" s="298">
        <v>20</v>
      </c>
    </row>
    <row r="46" spans="2:19" ht="12.75" customHeight="1" x14ac:dyDescent="0.15">
      <c r="B46" s="293"/>
      <c r="C46" s="300" t="s">
        <v>435</v>
      </c>
      <c r="D46" s="323">
        <f t="shared" si="2"/>
        <v>19</v>
      </c>
      <c r="E46" s="296">
        <v>10</v>
      </c>
      <c r="F46" s="297">
        <v>9</v>
      </c>
      <c r="G46" s="298">
        <v>7</v>
      </c>
      <c r="H46" s="293"/>
      <c r="I46" s="300" t="s">
        <v>436</v>
      </c>
      <c r="J46" s="324">
        <f t="shared" si="0"/>
        <v>64</v>
      </c>
      <c r="K46" s="296">
        <v>26</v>
      </c>
      <c r="L46" s="297">
        <v>38</v>
      </c>
      <c r="M46" s="298">
        <v>40</v>
      </c>
      <c r="N46" s="293"/>
      <c r="O46" s="300" t="s">
        <v>437</v>
      </c>
      <c r="P46" s="301">
        <f t="shared" si="1"/>
        <v>110</v>
      </c>
      <c r="Q46" s="296">
        <v>54</v>
      </c>
      <c r="R46" s="297">
        <v>56</v>
      </c>
      <c r="S46" s="298">
        <v>41</v>
      </c>
    </row>
    <row r="47" spans="2:19" ht="12.75" customHeight="1" x14ac:dyDescent="0.15">
      <c r="B47" s="293"/>
      <c r="C47" s="300" t="s">
        <v>438</v>
      </c>
      <c r="D47" s="323">
        <f t="shared" si="2"/>
        <v>126</v>
      </c>
      <c r="E47" s="296">
        <v>69</v>
      </c>
      <c r="F47" s="297">
        <v>57</v>
      </c>
      <c r="G47" s="298">
        <v>39</v>
      </c>
      <c r="H47" s="305"/>
      <c r="I47" s="288" t="s">
        <v>439</v>
      </c>
      <c r="J47" s="347">
        <f t="shared" si="0"/>
        <v>95</v>
      </c>
      <c r="K47" s="290">
        <v>37</v>
      </c>
      <c r="L47" s="291">
        <v>58</v>
      </c>
      <c r="M47" s="292">
        <v>49</v>
      </c>
      <c r="N47" s="293"/>
      <c r="O47" s="300" t="s">
        <v>440</v>
      </c>
      <c r="P47" s="301">
        <f t="shared" si="1"/>
        <v>108</v>
      </c>
      <c r="Q47" s="296">
        <v>48</v>
      </c>
      <c r="R47" s="297">
        <v>60</v>
      </c>
      <c r="S47" s="298">
        <v>47</v>
      </c>
    </row>
    <row r="48" spans="2:19" ht="12.75" customHeight="1" x14ac:dyDescent="0.15">
      <c r="B48" s="293"/>
      <c r="C48" s="300" t="s">
        <v>441</v>
      </c>
      <c r="D48" s="323">
        <f t="shared" si="2"/>
        <v>204</v>
      </c>
      <c r="E48" s="290">
        <v>89</v>
      </c>
      <c r="F48" s="291">
        <v>115</v>
      </c>
      <c r="G48" s="292">
        <v>64</v>
      </c>
      <c r="H48" s="293"/>
      <c r="I48" s="300" t="s">
        <v>442</v>
      </c>
      <c r="J48" s="324">
        <f t="shared" si="0"/>
        <v>433</v>
      </c>
      <c r="K48" s="296">
        <v>215</v>
      </c>
      <c r="L48" s="297">
        <v>218</v>
      </c>
      <c r="M48" s="298">
        <v>156</v>
      </c>
      <c r="N48" s="305"/>
      <c r="O48" s="288" t="s">
        <v>443</v>
      </c>
      <c r="P48" s="301">
        <f t="shared" si="1"/>
        <v>2</v>
      </c>
      <c r="Q48" s="348">
        <v>2</v>
      </c>
      <c r="R48" s="349">
        <v>0</v>
      </c>
      <c r="S48" s="333">
        <v>2</v>
      </c>
    </row>
    <row r="49" spans="2:19" ht="12.75" customHeight="1" x14ac:dyDescent="0.15">
      <c r="B49" s="293"/>
      <c r="C49" s="300" t="s">
        <v>444</v>
      </c>
      <c r="D49" s="323">
        <f t="shared" si="2"/>
        <v>137</v>
      </c>
      <c r="E49" s="296">
        <v>70</v>
      </c>
      <c r="F49" s="297">
        <v>67</v>
      </c>
      <c r="G49" s="298">
        <v>46</v>
      </c>
      <c r="H49" s="293"/>
      <c r="I49" s="300" t="s">
        <v>445</v>
      </c>
      <c r="J49" s="324">
        <f t="shared" si="0"/>
        <v>444</v>
      </c>
      <c r="K49" s="296">
        <v>221</v>
      </c>
      <c r="L49" s="297">
        <v>223</v>
      </c>
      <c r="M49" s="298">
        <v>172</v>
      </c>
      <c r="N49" s="266" t="s">
        <v>10</v>
      </c>
      <c r="O49" s="350"/>
      <c r="P49" s="271">
        <f>SUM(P50:P58)+'B-4-3'!D59+'B-4-3'!J59</f>
        <v>25544</v>
      </c>
      <c r="Q49" s="268">
        <f>SUM(Q50:Q58)+'B-4-3'!E59+'B-4-3'!K59</f>
        <v>12435</v>
      </c>
      <c r="R49" s="270">
        <f>SUM(R50:R58)+'B-4-3'!F59+'B-4-3'!L59</f>
        <v>13109</v>
      </c>
      <c r="S49" s="271">
        <f>SUM(S50:S58)+'B-4-3'!G59+'B-4-3'!M59</f>
        <v>9513</v>
      </c>
    </row>
    <row r="50" spans="2:19" ht="12.75" customHeight="1" x14ac:dyDescent="0.15">
      <c r="B50" s="293"/>
      <c r="C50" s="300" t="s">
        <v>446</v>
      </c>
      <c r="D50" s="323">
        <f t="shared" si="2"/>
        <v>97</v>
      </c>
      <c r="E50" s="296">
        <v>47</v>
      </c>
      <c r="F50" s="297">
        <v>50</v>
      </c>
      <c r="G50" s="298">
        <v>38</v>
      </c>
      <c r="H50" s="293"/>
      <c r="I50" s="300" t="s">
        <v>447</v>
      </c>
      <c r="J50" s="324">
        <f t="shared" si="0"/>
        <v>114</v>
      </c>
      <c r="K50" s="296">
        <v>61</v>
      </c>
      <c r="L50" s="297">
        <v>53</v>
      </c>
      <c r="M50" s="298">
        <v>36</v>
      </c>
      <c r="N50" s="281"/>
      <c r="O50" s="282" t="s">
        <v>448</v>
      </c>
      <c r="P50" s="344">
        <f t="shared" ref="P50:P58" si="3">+Q50+R50</f>
        <v>262</v>
      </c>
      <c r="Q50" s="284">
        <v>131</v>
      </c>
      <c r="R50" s="285">
        <v>131</v>
      </c>
      <c r="S50" s="286">
        <v>143</v>
      </c>
    </row>
    <row r="51" spans="2:19" ht="12.75" customHeight="1" x14ac:dyDescent="0.15">
      <c r="B51" s="293"/>
      <c r="C51" s="300" t="s">
        <v>449</v>
      </c>
      <c r="D51" s="323">
        <f t="shared" si="2"/>
        <v>122</v>
      </c>
      <c r="E51" s="296">
        <v>63</v>
      </c>
      <c r="F51" s="297">
        <v>59</v>
      </c>
      <c r="G51" s="298">
        <v>37</v>
      </c>
      <c r="H51" s="293"/>
      <c r="I51" s="300" t="s">
        <v>450</v>
      </c>
      <c r="J51" s="324">
        <f t="shared" si="0"/>
        <v>240</v>
      </c>
      <c r="K51" s="296">
        <v>125</v>
      </c>
      <c r="L51" s="297">
        <v>115</v>
      </c>
      <c r="M51" s="298">
        <v>113</v>
      </c>
      <c r="N51" s="315"/>
      <c r="O51" s="300" t="s">
        <v>451</v>
      </c>
      <c r="P51" s="323">
        <f t="shared" si="3"/>
        <v>218</v>
      </c>
      <c r="Q51" s="296">
        <v>102</v>
      </c>
      <c r="R51" s="297">
        <v>116</v>
      </c>
      <c r="S51" s="298">
        <v>87</v>
      </c>
    </row>
    <row r="52" spans="2:19" ht="12.75" customHeight="1" x14ac:dyDescent="0.15">
      <c r="B52" s="322"/>
      <c r="C52" s="300" t="s">
        <v>452</v>
      </c>
      <c r="D52" s="323">
        <f t="shared" si="2"/>
        <v>164</v>
      </c>
      <c r="E52" s="296">
        <v>85</v>
      </c>
      <c r="F52" s="297">
        <v>79</v>
      </c>
      <c r="G52" s="298">
        <v>48</v>
      </c>
      <c r="H52" s="293"/>
      <c r="I52" s="300" t="s">
        <v>453</v>
      </c>
      <c r="J52" s="324">
        <f t="shared" si="0"/>
        <v>107</v>
      </c>
      <c r="K52" s="296">
        <v>56</v>
      </c>
      <c r="L52" s="297">
        <v>51</v>
      </c>
      <c r="M52" s="298">
        <v>41</v>
      </c>
      <c r="N52" s="293"/>
      <c r="O52" s="300" t="s">
        <v>454</v>
      </c>
      <c r="P52" s="323">
        <f t="shared" si="3"/>
        <v>320</v>
      </c>
      <c r="Q52" s="296">
        <v>154</v>
      </c>
      <c r="R52" s="297">
        <v>166</v>
      </c>
      <c r="S52" s="298">
        <v>121</v>
      </c>
    </row>
    <row r="53" spans="2:19" ht="12.75" customHeight="1" x14ac:dyDescent="0.15">
      <c r="B53" s="322"/>
      <c r="C53" s="300" t="s">
        <v>455</v>
      </c>
      <c r="D53" s="323">
        <f t="shared" si="2"/>
        <v>122</v>
      </c>
      <c r="E53" s="296">
        <v>62</v>
      </c>
      <c r="F53" s="297">
        <v>60</v>
      </c>
      <c r="G53" s="298">
        <v>37</v>
      </c>
      <c r="H53" s="293"/>
      <c r="I53" s="300" t="s">
        <v>456</v>
      </c>
      <c r="J53" s="324">
        <f t="shared" si="0"/>
        <v>339</v>
      </c>
      <c r="K53" s="296">
        <v>169</v>
      </c>
      <c r="L53" s="297">
        <v>170</v>
      </c>
      <c r="M53" s="298">
        <v>127</v>
      </c>
      <c r="N53" s="293"/>
      <c r="O53" s="300" t="s">
        <v>457</v>
      </c>
      <c r="P53" s="323">
        <f t="shared" si="3"/>
        <v>354</v>
      </c>
      <c r="Q53" s="296">
        <v>170</v>
      </c>
      <c r="R53" s="297">
        <v>184</v>
      </c>
      <c r="S53" s="298">
        <v>130</v>
      </c>
    </row>
    <row r="54" spans="2:19" ht="12.75" customHeight="1" x14ac:dyDescent="0.15">
      <c r="B54" s="322"/>
      <c r="C54" s="300" t="s">
        <v>458</v>
      </c>
      <c r="D54" s="323">
        <f t="shared" si="2"/>
        <v>106</v>
      </c>
      <c r="E54" s="296">
        <v>48</v>
      </c>
      <c r="F54" s="297">
        <v>58</v>
      </c>
      <c r="G54" s="298">
        <v>43</v>
      </c>
      <c r="H54" s="293"/>
      <c r="I54" s="300" t="s">
        <v>459</v>
      </c>
      <c r="J54" s="324">
        <f t="shared" si="0"/>
        <v>185</v>
      </c>
      <c r="K54" s="296">
        <v>86</v>
      </c>
      <c r="L54" s="297">
        <v>99</v>
      </c>
      <c r="M54" s="298">
        <v>51</v>
      </c>
      <c r="N54" s="293"/>
      <c r="O54" s="300" t="s">
        <v>460</v>
      </c>
      <c r="P54" s="323">
        <f t="shared" si="3"/>
        <v>290</v>
      </c>
      <c r="Q54" s="296">
        <v>128</v>
      </c>
      <c r="R54" s="297">
        <v>162</v>
      </c>
      <c r="S54" s="298">
        <v>121</v>
      </c>
    </row>
    <row r="55" spans="2:19" ht="12.75" customHeight="1" x14ac:dyDescent="0.15">
      <c r="B55" s="322"/>
      <c r="C55" s="300" t="s">
        <v>461</v>
      </c>
      <c r="D55" s="323">
        <f t="shared" si="2"/>
        <v>151</v>
      </c>
      <c r="E55" s="296">
        <v>75</v>
      </c>
      <c r="F55" s="297">
        <v>76</v>
      </c>
      <c r="G55" s="298">
        <v>52</v>
      </c>
      <c r="H55" s="322"/>
      <c r="I55" s="300" t="s">
        <v>462</v>
      </c>
      <c r="J55" s="324">
        <f t="shared" si="0"/>
        <v>95</v>
      </c>
      <c r="K55" s="296">
        <v>43</v>
      </c>
      <c r="L55" s="297">
        <v>52</v>
      </c>
      <c r="M55" s="298">
        <v>37</v>
      </c>
      <c r="N55" s="293"/>
      <c r="O55" s="300" t="s">
        <v>463</v>
      </c>
      <c r="P55" s="323">
        <f t="shared" si="3"/>
        <v>297</v>
      </c>
      <c r="Q55" s="296">
        <v>128</v>
      </c>
      <c r="R55" s="297">
        <v>169</v>
      </c>
      <c r="S55" s="298">
        <v>114</v>
      </c>
    </row>
    <row r="56" spans="2:19" ht="12.75" customHeight="1" x14ac:dyDescent="0.15">
      <c r="B56" s="322"/>
      <c r="C56" s="300" t="s">
        <v>464</v>
      </c>
      <c r="D56" s="323">
        <f t="shared" si="2"/>
        <v>289</v>
      </c>
      <c r="E56" s="296">
        <v>138</v>
      </c>
      <c r="F56" s="297">
        <v>151</v>
      </c>
      <c r="G56" s="298">
        <v>120</v>
      </c>
      <c r="H56" s="322"/>
      <c r="I56" s="300" t="s">
        <v>465</v>
      </c>
      <c r="J56" s="324">
        <f t="shared" si="0"/>
        <v>55</v>
      </c>
      <c r="K56" s="296">
        <v>28</v>
      </c>
      <c r="L56" s="297">
        <v>27</v>
      </c>
      <c r="M56" s="298">
        <v>26</v>
      </c>
      <c r="N56" s="293"/>
      <c r="O56" s="300" t="s">
        <v>466</v>
      </c>
      <c r="P56" s="323">
        <f t="shared" si="3"/>
        <v>736</v>
      </c>
      <c r="Q56" s="296">
        <v>350</v>
      </c>
      <c r="R56" s="297">
        <v>386</v>
      </c>
      <c r="S56" s="298">
        <v>319</v>
      </c>
    </row>
    <row r="57" spans="2:19" ht="12.75" customHeight="1" x14ac:dyDescent="0.15">
      <c r="B57" s="351"/>
      <c r="C57" s="352" t="s">
        <v>467</v>
      </c>
      <c r="D57" s="353">
        <f t="shared" si="2"/>
        <v>75</v>
      </c>
      <c r="E57" s="290">
        <v>36</v>
      </c>
      <c r="F57" s="291">
        <v>39</v>
      </c>
      <c r="G57" s="292">
        <v>27</v>
      </c>
      <c r="H57" s="322"/>
      <c r="I57" s="300" t="s">
        <v>468</v>
      </c>
      <c r="J57" s="324">
        <f t="shared" si="0"/>
        <v>366</v>
      </c>
      <c r="K57" s="296">
        <v>179</v>
      </c>
      <c r="L57" s="297">
        <v>187</v>
      </c>
      <c r="M57" s="298">
        <v>145</v>
      </c>
      <c r="N57" s="293"/>
      <c r="O57" s="300" t="s">
        <v>469</v>
      </c>
      <c r="P57" s="323">
        <f t="shared" si="3"/>
        <v>708</v>
      </c>
      <c r="Q57" s="296">
        <v>344</v>
      </c>
      <c r="R57" s="297">
        <v>364</v>
      </c>
      <c r="S57" s="298">
        <v>275</v>
      </c>
    </row>
    <row r="58" spans="2:19" ht="12" customHeight="1" x14ac:dyDescent="0.15">
      <c r="B58" s="337"/>
      <c r="C58" s="326" t="s">
        <v>470</v>
      </c>
      <c r="D58" s="354">
        <f t="shared" si="2"/>
        <v>74</v>
      </c>
      <c r="E58" s="328">
        <v>38</v>
      </c>
      <c r="F58" s="329">
        <v>36</v>
      </c>
      <c r="G58" s="330">
        <v>29</v>
      </c>
      <c r="H58" s="355"/>
      <c r="I58" s="326" t="s">
        <v>471</v>
      </c>
      <c r="J58" s="354">
        <f>+K58+L58</f>
        <v>400</v>
      </c>
      <c r="K58" s="328">
        <v>192</v>
      </c>
      <c r="L58" s="329">
        <v>208</v>
      </c>
      <c r="M58" s="330">
        <v>136</v>
      </c>
      <c r="N58" s="337"/>
      <c r="O58" s="326" t="s">
        <v>472</v>
      </c>
      <c r="P58" s="327">
        <f t="shared" si="3"/>
        <v>545</v>
      </c>
      <c r="Q58" s="328">
        <v>285</v>
      </c>
      <c r="R58" s="329">
        <v>260</v>
      </c>
      <c r="S58" s="330">
        <v>274</v>
      </c>
    </row>
    <row r="59" spans="2:19" ht="15" hidden="1" customHeight="1" x14ac:dyDescent="0.15">
      <c r="D59" s="339">
        <f>SUM(D6:D58)</f>
        <v>9000</v>
      </c>
      <c r="E59" s="339">
        <f>SUM(E6:E58)</f>
        <v>4391</v>
      </c>
      <c r="F59" s="339">
        <f>SUM(F6:F58)</f>
        <v>4609</v>
      </c>
      <c r="G59" s="339">
        <f>SUM(G6:G58)</f>
        <v>3189</v>
      </c>
      <c r="H59" s="306"/>
      <c r="J59" s="339">
        <f>SUM(J6:J58)</f>
        <v>7198</v>
      </c>
      <c r="K59" s="339">
        <f>SUM(K6:K58)</f>
        <v>3535</v>
      </c>
      <c r="L59" s="339">
        <f>SUM(L6:L58)</f>
        <v>3663</v>
      </c>
      <c r="M59" s="339">
        <f>SUM(M6:M58)</f>
        <v>2812</v>
      </c>
      <c r="P59" s="341">
        <f>SUM(P6:P48)</f>
        <v>5627</v>
      </c>
      <c r="Q59" s="341">
        <f>SUM(Q6:Q48)</f>
        <v>2719</v>
      </c>
      <c r="R59" s="341">
        <f>SUM(R6:R48)</f>
        <v>2908</v>
      </c>
      <c r="S59" s="341">
        <f>SUM(S6:S48)</f>
        <v>2213</v>
      </c>
    </row>
    <row r="60" spans="2:19" ht="10.5" customHeight="1" x14ac:dyDescent="0.15">
      <c r="H60" s="306"/>
      <c r="J60" s="289"/>
      <c r="K60" s="289"/>
      <c r="L60" s="289"/>
      <c r="M60" s="289"/>
    </row>
    <row r="61" spans="2:19" ht="10.5" customHeight="1" x14ac:dyDescent="0.15">
      <c r="H61" s="306"/>
      <c r="J61" s="289"/>
      <c r="K61" s="289"/>
      <c r="L61" s="289"/>
      <c r="M61" s="289"/>
    </row>
    <row r="62" spans="2:19" ht="10.5" customHeight="1" x14ac:dyDescent="0.15">
      <c r="H62" s="306"/>
      <c r="J62" s="289"/>
      <c r="K62" s="289"/>
      <c r="L62" s="289"/>
      <c r="M62" s="289"/>
    </row>
    <row r="63" spans="2:19" ht="10.5" customHeight="1" x14ac:dyDescent="0.15">
      <c r="H63" s="306"/>
      <c r="J63" s="289"/>
      <c r="K63" s="289"/>
      <c r="L63" s="289"/>
      <c r="M63" s="289"/>
    </row>
    <row r="64" spans="2:19" ht="10.5" customHeight="1" x14ac:dyDescent="0.15">
      <c r="H64" s="306"/>
      <c r="J64" s="289"/>
      <c r="K64" s="289"/>
      <c r="L64" s="289"/>
      <c r="M64" s="289"/>
    </row>
    <row r="65" spans="8:13" ht="10.5" customHeight="1" x14ac:dyDescent="0.15">
      <c r="H65" s="306"/>
      <c r="J65" s="289"/>
      <c r="K65" s="289"/>
      <c r="L65" s="289"/>
      <c r="M65" s="289"/>
    </row>
    <row r="66" spans="8:13" ht="10.5" customHeight="1" x14ac:dyDescent="0.15">
      <c r="H66" s="306"/>
      <c r="J66" s="289"/>
      <c r="K66" s="289"/>
      <c r="L66" s="289"/>
      <c r="M66" s="289"/>
    </row>
    <row r="67" spans="8:13" ht="10.5" customHeight="1" x14ac:dyDescent="0.15">
      <c r="H67" s="280"/>
      <c r="J67" s="289"/>
      <c r="K67" s="289"/>
      <c r="L67" s="289"/>
      <c r="M67" s="289"/>
    </row>
    <row r="68" spans="8:13" ht="10.5" customHeight="1" x14ac:dyDescent="0.15">
      <c r="H68" s="280"/>
      <c r="J68" s="289"/>
      <c r="K68" s="289"/>
      <c r="L68" s="289"/>
      <c r="M68" s="289"/>
    </row>
    <row r="69" spans="8:13" ht="10.5" customHeight="1" x14ac:dyDescent="0.15">
      <c r="H69" s="280"/>
      <c r="J69" s="289"/>
      <c r="K69" s="289"/>
      <c r="L69" s="289"/>
      <c r="M69" s="289"/>
    </row>
    <row r="70" spans="8:13" ht="10.5" customHeight="1" x14ac:dyDescent="0.15">
      <c r="H70" s="280"/>
      <c r="J70" s="289"/>
      <c r="K70" s="289"/>
      <c r="L70" s="289"/>
      <c r="M70" s="289"/>
    </row>
    <row r="71" spans="8:13" ht="10.5" customHeight="1" x14ac:dyDescent="0.15">
      <c r="H71" s="280"/>
      <c r="I71" s="356"/>
      <c r="J71" s="289"/>
      <c r="K71" s="289"/>
      <c r="L71" s="289"/>
      <c r="M71" s="289"/>
    </row>
    <row r="72" spans="8:13" ht="10.5" customHeight="1" x14ac:dyDescent="0.15">
      <c r="H72" s="306"/>
      <c r="I72" s="356"/>
      <c r="J72" s="289"/>
      <c r="K72" s="289"/>
      <c r="L72" s="289"/>
      <c r="M72" s="289"/>
    </row>
    <row r="73" spans="8:13" ht="10.5" customHeight="1" x14ac:dyDescent="0.15">
      <c r="H73" s="306"/>
      <c r="I73" s="356"/>
      <c r="J73" s="289"/>
      <c r="K73" s="289"/>
      <c r="L73" s="289"/>
      <c r="M73" s="289"/>
    </row>
    <row r="74" spans="8:13" ht="10.5" customHeight="1" x14ac:dyDescent="0.15">
      <c r="H74" s="306"/>
      <c r="I74" s="356"/>
      <c r="J74" s="289"/>
      <c r="K74" s="289"/>
      <c r="L74" s="289"/>
      <c r="M74" s="289"/>
    </row>
    <row r="75" spans="8:13" ht="10.5" customHeight="1" x14ac:dyDescent="0.15">
      <c r="H75" s="306"/>
      <c r="I75" s="356"/>
      <c r="J75" s="289"/>
      <c r="K75" s="289"/>
      <c r="L75" s="289"/>
      <c r="M75" s="289"/>
    </row>
    <row r="76" spans="8:13" ht="10.5" customHeight="1" x14ac:dyDescent="0.15">
      <c r="H76" s="306"/>
      <c r="I76" s="356"/>
      <c r="J76" s="289"/>
      <c r="K76" s="289"/>
      <c r="L76" s="289"/>
      <c r="M76" s="289"/>
    </row>
    <row r="77" spans="8:13" ht="10.5" customHeight="1" x14ac:dyDescent="0.15">
      <c r="H77" s="306"/>
      <c r="I77" s="356"/>
      <c r="J77" s="289"/>
      <c r="K77" s="289"/>
      <c r="L77" s="289"/>
      <c r="M77" s="289"/>
    </row>
    <row r="78" spans="8:13" ht="10.5" customHeight="1" x14ac:dyDescent="0.15">
      <c r="H78" s="306"/>
      <c r="I78" s="356"/>
      <c r="J78" s="289"/>
      <c r="K78" s="289"/>
      <c r="L78" s="289"/>
      <c r="M78" s="289"/>
    </row>
    <row r="79" spans="8:13" ht="10.5" customHeight="1" x14ac:dyDescent="0.15">
      <c r="H79" s="306"/>
      <c r="J79" s="289"/>
      <c r="K79" s="289"/>
      <c r="L79" s="289"/>
      <c r="M79" s="289"/>
    </row>
    <row r="80" spans="8:13" ht="10.5" customHeight="1" x14ac:dyDescent="0.15">
      <c r="H80" s="306"/>
      <c r="J80" s="289"/>
      <c r="K80" s="289"/>
      <c r="L80" s="289"/>
      <c r="M80" s="289"/>
    </row>
    <row r="81" spans="8:13" ht="10.5" customHeight="1" x14ac:dyDescent="0.15">
      <c r="H81" s="306"/>
      <c r="J81" s="289"/>
      <c r="K81" s="289"/>
      <c r="L81" s="289"/>
      <c r="M81" s="289"/>
    </row>
    <row r="82" spans="8:13" ht="10.5" customHeight="1" x14ac:dyDescent="0.15">
      <c r="H82" s="306"/>
      <c r="J82" s="289"/>
      <c r="K82" s="289"/>
      <c r="L82" s="289"/>
      <c r="M82" s="289"/>
    </row>
    <row r="83" spans="8:13" ht="10.5" customHeight="1" x14ac:dyDescent="0.15">
      <c r="H83" s="306"/>
      <c r="J83" s="289"/>
      <c r="K83" s="289"/>
      <c r="L83" s="289"/>
      <c r="M83" s="289"/>
    </row>
    <row r="84" spans="8:13" ht="10.5" customHeight="1" x14ac:dyDescent="0.15">
      <c r="H84" s="306"/>
      <c r="J84" s="289"/>
      <c r="K84" s="289"/>
      <c r="L84" s="289"/>
      <c r="M84" s="289"/>
    </row>
    <row r="85" spans="8:13" x14ac:dyDescent="0.15">
      <c r="H85" s="306"/>
      <c r="J85" s="289"/>
      <c r="K85" s="289"/>
      <c r="L85" s="289"/>
      <c r="M85" s="289"/>
    </row>
  </sheetData>
  <mergeCells count="6">
    <mergeCell ref="P4:S4"/>
    <mergeCell ref="B4:C5"/>
    <mergeCell ref="D4:G4"/>
    <mergeCell ref="H4:I5"/>
    <mergeCell ref="J4:M4"/>
    <mergeCell ref="N4:O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&amp;R2.人      口</oddHeader>
    <oddFooter>&amp;C-15-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562C-9721-43B3-BC35-3B29F902A30A}">
  <sheetPr codeName="Sheet8"/>
  <dimension ref="A1:S60"/>
  <sheetViews>
    <sheetView showGridLines="0" zoomScaleNormal="100" zoomScaleSheetLayoutView="100" workbookViewId="0"/>
  </sheetViews>
  <sheetFormatPr defaultColWidth="9" defaultRowHeight="10.5" x14ac:dyDescent="0.15"/>
  <cols>
    <col min="1" max="2" width="1.625" style="280" customWidth="1"/>
    <col min="3" max="3" width="6.625" style="280" customWidth="1"/>
    <col min="4" max="7" width="5.375" style="339" customWidth="1"/>
    <col min="8" max="8" width="1.625" style="340" customWidth="1"/>
    <col min="9" max="9" width="6.625" style="280" customWidth="1"/>
    <col min="10" max="13" width="5.375" style="339" customWidth="1"/>
    <col min="14" max="14" width="1.625" style="280" customWidth="1"/>
    <col min="15" max="15" width="6.625" style="280" customWidth="1"/>
    <col min="16" max="19" width="5.375" style="280" customWidth="1"/>
    <col min="20" max="16384" width="9" style="280"/>
  </cols>
  <sheetData>
    <row r="1" spans="1:19" s="250" customFormat="1" ht="30" customHeight="1" x14ac:dyDescent="0.15">
      <c r="A1" s="249" t="s">
        <v>150</v>
      </c>
      <c r="D1" s="251"/>
      <c r="E1" s="251"/>
      <c r="F1" s="251"/>
      <c r="G1" s="251"/>
      <c r="H1" s="252"/>
      <c r="J1" s="251"/>
      <c r="K1" s="251"/>
      <c r="L1" s="251"/>
      <c r="M1" s="251"/>
    </row>
    <row r="2" spans="1:19" s="250" customFormat="1" ht="7.5" customHeight="1" x14ac:dyDescent="0.15">
      <c r="A2" s="249"/>
      <c r="D2" s="251"/>
      <c r="E2" s="251"/>
      <c r="F2" s="251"/>
      <c r="G2" s="251"/>
      <c r="H2" s="252"/>
      <c r="J2" s="251"/>
      <c r="K2" s="251"/>
      <c r="L2" s="251"/>
      <c r="M2" s="251"/>
    </row>
    <row r="3" spans="1:19" s="250" customFormat="1" ht="22.5" customHeight="1" x14ac:dyDescent="0.15">
      <c r="B3" t="str">
        <f>'B-4-1'!B3</f>
        <v>令和5年4月1日現在</v>
      </c>
      <c r="D3" s="251"/>
      <c r="E3" s="251"/>
      <c r="F3" s="251"/>
      <c r="G3" s="251"/>
      <c r="H3" s="252"/>
      <c r="J3" s="251"/>
      <c r="K3" s="251"/>
      <c r="L3" s="251"/>
      <c r="M3" s="251"/>
      <c r="S3" s="253"/>
    </row>
    <row r="4" spans="1:19" ht="13.5" customHeight="1" x14ac:dyDescent="0.15">
      <c r="B4" s="858" t="s">
        <v>152</v>
      </c>
      <c r="C4" s="859"/>
      <c r="D4" s="855" t="s">
        <v>153</v>
      </c>
      <c r="E4" s="856"/>
      <c r="F4" s="856"/>
      <c r="G4" s="857"/>
      <c r="H4" s="858" t="s">
        <v>152</v>
      </c>
      <c r="I4" s="859"/>
      <c r="J4" s="855" t="s">
        <v>153</v>
      </c>
      <c r="K4" s="856"/>
      <c r="L4" s="856"/>
      <c r="M4" s="857"/>
      <c r="N4" s="858" t="s">
        <v>152</v>
      </c>
      <c r="O4" s="859"/>
      <c r="P4" s="855" t="s">
        <v>153</v>
      </c>
      <c r="Q4" s="856"/>
      <c r="R4" s="856"/>
      <c r="S4" s="857"/>
    </row>
    <row r="5" spans="1:19" ht="13.5" customHeight="1" x14ac:dyDescent="0.15">
      <c r="B5" s="860"/>
      <c r="C5" s="861"/>
      <c r="D5" s="255" t="s">
        <v>154</v>
      </c>
      <c r="E5" s="255" t="s">
        <v>4</v>
      </c>
      <c r="F5" s="257" t="s">
        <v>5</v>
      </c>
      <c r="G5" s="259" t="s">
        <v>156</v>
      </c>
      <c r="H5" s="860"/>
      <c r="I5" s="861"/>
      <c r="J5" s="255" t="s">
        <v>154</v>
      </c>
      <c r="K5" s="255" t="s">
        <v>4</v>
      </c>
      <c r="L5" s="257" t="s">
        <v>5</v>
      </c>
      <c r="M5" s="259" t="s">
        <v>156</v>
      </c>
      <c r="N5" s="860"/>
      <c r="O5" s="861"/>
      <c r="P5" s="255" t="s">
        <v>154</v>
      </c>
      <c r="Q5" s="255" t="s">
        <v>4</v>
      </c>
      <c r="R5" s="257" t="s">
        <v>5</v>
      </c>
      <c r="S5" s="259" t="s">
        <v>156</v>
      </c>
    </row>
    <row r="6" spans="1:19" ht="12.75" customHeight="1" x14ac:dyDescent="0.15">
      <c r="B6" s="342"/>
      <c r="C6" s="273" t="s">
        <v>473</v>
      </c>
      <c r="D6" s="357">
        <f>+E6+F6</f>
        <v>110</v>
      </c>
      <c r="E6" s="275">
        <v>53</v>
      </c>
      <c r="F6" s="276">
        <v>57</v>
      </c>
      <c r="G6" s="277">
        <v>43</v>
      </c>
      <c r="H6" s="342"/>
      <c r="I6" s="273" t="s">
        <v>474</v>
      </c>
      <c r="J6" s="358">
        <f>+K6+L6</f>
        <v>298</v>
      </c>
      <c r="K6" s="275">
        <v>155</v>
      </c>
      <c r="L6" s="276">
        <v>143</v>
      </c>
      <c r="M6" s="277">
        <v>108</v>
      </c>
      <c r="N6" s="359"/>
      <c r="O6" s="273" t="s">
        <v>475</v>
      </c>
      <c r="P6" s="358">
        <f>+Q6+R6</f>
        <v>107</v>
      </c>
      <c r="Q6" s="275">
        <v>51</v>
      </c>
      <c r="R6" s="276">
        <v>56</v>
      </c>
      <c r="S6" s="277">
        <v>29</v>
      </c>
    </row>
    <row r="7" spans="1:19" ht="12.75" customHeight="1" x14ac:dyDescent="0.15">
      <c r="B7" s="315"/>
      <c r="C7" s="282" t="s">
        <v>476</v>
      </c>
      <c r="D7" s="283">
        <f>+E7+F7</f>
        <v>130</v>
      </c>
      <c r="E7" s="284">
        <v>67</v>
      </c>
      <c r="F7" s="285">
        <v>63</v>
      </c>
      <c r="G7" s="286">
        <v>52</v>
      </c>
      <c r="H7" s="315"/>
      <c r="I7" s="282" t="s">
        <v>477</v>
      </c>
      <c r="J7" s="321">
        <f t="shared" ref="J7:J20" si="0">+K7+L7</f>
        <v>74</v>
      </c>
      <c r="K7" s="284">
        <v>31</v>
      </c>
      <c r="L7" s="285">
        <v>43</v>
      </c>
      <c r="M7" s="286">
        <v>27</v>
      </c>
      <c r="N7" s="360"/>
      <c r="O7" s="282" t="s">
        <v>478</v>
      </c>
      <c r="P7" s="361">
        <f>+Q7+R7</f>
        <v>157</v>
      </c>
      <c r="Q7" s="284">
        <v>75</v>
      </c>
      <c r="R7" s="285">
        <v>82</v>
      </c>
      <c r="S7" s="286">
        <v>51</v>
      </c>
    </row>
    <row r="8" spans="1:19" ht="12.75" customHeight="1" x14ac:dyDescent="0.15">
      <c r="B8" s="293"/>
      <c r="C8" s="300" t="s">
        <v>479</v>
      </c>
      <c r="D8" s="301">
        <f>+E8+F8</f>
        <v>276</v>
      </c>
      <c r="E8" s="296">
        <v>126</v>
      </c>
      <c r="F8" s="297">
        <v>150</v>
      </c>
      <c r="G8" s="298">
        <v>108</v>
      </c>
      <c r="H8" s="362"/>
      <c r="I8" s="300" t="s">
        <v>480</v>
      </c>
      <c r="J8" s="324">
        <f t="shared" si="0"/>
        <v>453</v>
      </c>
      <c r="K8" s="296">
        <v>224</v>
      </c>
      <c r="L8" s="297">
        <v>229</v>
      </c>
      <c r="M8" s="298">
        <v>138</v>
      </c>
      <c r="N8" s="363"/>
      <c r="O8" s="300" t="s">
        <v>481</v>
      </c>
      <c r="P8" s="324">
        <f>+Q8+R8</f>
        <v>147</v>
      </c>
      <c r="Q8" s="296">
        <v>63</v>
      </c>
      <c r="R8" s="297">
        <v>84</v>
      </c>
      <c r="S8" s="298">
        <v>52</v>
      </c>
    </row>
    <row r="9" spans="1:19" ht="12.75" customHeight="1" x14ac:dyDescent="0.15">
      <c r="B9" s="293"/>
      <c r="C9" s="300" t="s">
        <v>482</v>
      </c>
      <c r="D9" s="301">
        <f t="shared" ref="D9:D55" si="1">+E9+F9</f>
        <v>473</v>
      </c>
      <c r="E9" s="296">
        <v>219</v>
      </c>
      <c r="F9" s="297">
        <v>254</v>
      </c>
      <c r="G9" s="298">
        <v>180</v>
      </c>
      <c r="H9" s="293"/>
      <c r="I9" s="300" t="s">
        <v>483</v>
      </c>
      <c r="J9" s="324">
        <f t="shared" si="0"/>
        <v>234</v>
      </c>
      <c r="K9" s="296">
        <v>108</v>
      </c>
      <c r="L9" s="297">
        <v>126</v>
      </c>
      <c r="M9" s="298">
        <v>87</v>
      </c>
      <c r="N9" s="363"/>
      <c r="O9" s="300" t="s">
        <v>484</v>
      </c>
      <c r="P9" s="324">
        <f t="shared" ref="P9:P20" si="2">+Q9+R9</f>
        <v>88</v>
      </c>
      <c r="Q9" s="296">
        <v>47</v>
      </c>
      <c r="R9" s="297">
        <v>41</v>
      </c>
      <c r="S9" s="298">
        <v>24</v>
      </c>
    </row>
    <row r="10" spans="1:19" ht="12.75" customHeight="1" x14ac:dyDescent="0.15">
      <c r="B10" s="315"/>
      <c r="C10" s="282" t="s">
        <v>485</v>
      </c>
      <c r="D10" s="301">
        <f t="shared" si="1"/>
        <v>435</v>
      </c>
      <c r="E10" s="296">
        <v>216</v>
      </c>
      <c r="F10" s="297">
        <v>219</v>
      </c>
      <c r="G10" s="298">
        <v>131</v>
      </c>
      <c r="H10" s="293"/>
      <c r="I10" s="300" t="s">
        <v>486</v>
      </c>
      <c r="J10" s="324">
        <f t="shared" si="0"/>
        <v>134</v>
      </c>
      <c r="K10" s="296">
        <v>64</v>
      </c>
      <c r="L10" s="297">
        <v>70</v>
      </c>
      <c r="M10" s="298">
        <v>56</v>
      </c>
      <c r="N10" s="293"/>
      <c r="O10" s="300" t="s">
        <v>487</v>
      </c>
      <c r="P10" s="324">
        <f t="shared" si="2"/>
        <v>61</v>
      </c>
      <c r="Q10" s="296">
        <v>30</v>
      </c>
      <c r="R10" s="297">
        <v>31</v>
      </c>
      <c r="S10" s="298">
        <v>17</v>
      </c>
    </row>
    <row r="11" spans="1:19" ht="12.75" customHeight="1" x14ac:dyDescent="0.15">
      <c r="B11" s="315"/>
      <c r="C11" s="282" t="s">
        <v>488</v>
      </c>
      <c r="D11" s="283">
        <f t="shared" si="1"/>
        <v>451</v>
      </c>
      <c r="E11" s="296">
        <v>231</v>
      </c>
      <c r="F11" s="297">
        <v>220</v>
      </c>
      <c r="G11" s="298">
        <v>187</v>
      </c>
      <c r="H11" s="293"/>
      <c r="I11" s="300" t="s">
        <v>489</v>
      </c>
      <c r="J11" s="324">
        <f t="shared" si="0"/>
        <v>409</v>
      </c>
      <c r="K11" s="296">
        <v>196</v>
      </c>
      <c r="L11" s="297">
        <v>213</v>
      </c>
      <c r="M11" s="298">
        <v>140</v>
      </c>
      <c r="N11" s="293"/>
      <c r="O11" s="300" t="s">
        <v>490</v>
      </c>
      <c r="P11" s="324">
        <f t="shared" si="2"/>
        <v>83</v>
      </c>
      <c r="Q11" s="296">
        <v>40</v>
      </c>
      <c r="R11" s="297">
        <v>43</v>
      </c>
      <c r="S11" s="298">
        <v>27</v>
      </c>
    </row>
    <row r="12" spans="1:19" ht="12.75" customHeight="1" x14ac:dyDescent="0.15">
      <c r="B12" s="322"/>
      <c r="C12" s="300" t="s">
        <v>491</v>
      </c>
      <c r="D12" s="301">
        <f t="shared" si="1"/>
        <v>466</v>
      </c>
      <c r="E12" s="296">
        <v>230</v>
      </c>
      <c r="F12" s="297">
        <v>236</v>
      </c>
      <c r="G12" s="298">
        <v>161</v>
      </c>
      <c r="H12" s="293"/>
      <c r="I12" s="300" t="s">
        <v>492</v>
      </c>
      <c r="J12" s="324">
        <f t="shared" si="0"/>
        <v>347</v>
      </c>
      <c r="K12" s="296">
        <v>166</v>
      </c>
      <c r="L12" s="297">
        <v>181</v>
      </c>
      <c r="M12" s="298">
        <v>116</v>
      </c>
      <c r="N12" s="293"/>
      <c r="O12" s="300" t="s">
        <v>493</v>
      </c>
      <c r="P12" s="324">
        <f t="shared" si="2"/>
        <v>39</v>
      </c>
      <c r="Q12" s="296">
        <v>18</v>
      </c>
      <c r="R12" s="297">
        <v>21</v>
      </c>
      <c r="S12" s="298">
        <v>12</v>
      </c>
    </row>
    <row r="13" spans="1:19" ht="12.75" customHeight="1" x14ac:dyDescent="0.15">
      <c r="B13" s="322"/>
      <c r="C13" s="300" t="s">
        <v>494</v>
      </c>
      <c r="D13" s="301">
        <f t="shared" si="1"/>
        <v>678</v>
      </c>
      <c r="E13" s="296">
        <v>341</v>
      </c>
      <c r="F13" s="297">
        <v>337</v>
      </c>
      <c r="G13" s="298">
        <v>276</v>
      </c>
      <c r="H13" s="293"/>
      <c r="I13" s="300" t="s">
        <v>495</v>
      </c>
      <c r="J13" s="324">
        <f t="shared" si="0"/>
        <v>138</v>
      </c>
      <c r="K13" s="296">
        <v>64</v>
      </c>
      <c r="L13" s="297">
        <v>74</v>
      </c>
      <c r="M13" s="298">
        <v>47</v>
      </c>
      <c r="N13" s="293"/>
      <c r="O13" s="300" t="s">
        <v>496</v>
      </c>
      <c r="P13" s="324">
        <f t="shared" si="2"/>
        <v>100</v>
      </c>
      <c r="Q13" s="296">
        <v>47</v>
      </c>
      <c r="R13" s="297">
        <v>53</v>
      </c>
      <c r="S13" s="298">
        <v>33</v>
      </c>
    </row>
    <row r="14" spans="1:19" ht="12.75" customHeight="1" x14ac:dyDescent="0.15">
      <c r="B14" s="322"/>
      <c r="C14" s="300" t="s">
        <v>497</v>
      </c>
      <c r="D14" s="301">
        <f t="shared" si="1"/>
        <v>169</v>
      </c>
      <c r="E14" s="296">
        <v>78</v>
      </c>
      <c r="F14" s="297">
        <v>91</v>
      </c>
      <c r="G14" s="298">
        <v>70</v>
      </c>
      <c r="H14" s="293"/>
      <c r="I14" s="300" t="s">
        <v>498</v>
      </c>
      <c r="J14" s="324">
        <f t="shared" si="0"/>
        <v>50</v>
      </c>
      <c r="K14" s="296">
        <v>26</v>
      </c>
      <c r="L14" s="297">
        <v>24</v>
      </c>
      <c r="M14" s="298">
        <v>17</v>
      </c>
      <c r="N14" s="293"/>
      <c r="O14" s="300" t="s">
        <v>499</v>
      </c>
      <c r="P14" s="324">
        <f t="shared" si="2"/>
        <v>44</v>
      </c>
      <c r="Q14" s="296">
        <v>19</v>
      </c>
      <c r="R14" s="297">
        <v>25</v>
      </c>
      <c r="S14" s="298">
        <v>15</v>
      </c>
    </row>
    <row r="15" spans="1:19" ht="12.75" customHeight="1" x14ac:dyDescent="0.15">
      <c r="B15" s="293"/>
      <c r="C15" s="300" t="s">
        <v>500</v>
      </c>
      <c r="D15" s="301">
        <f t="shared" si="1"/>
        <v>407</v>
      </c>
      <c r="E15" s="296">
        <v>208</v>
      </c>
      <c r="F15" s="297">
        <v>199</v>
      </c>
      <c r="G15" s="298">
        <v>169</v>
      </c>
      <c r="H15" s="293"/>
      <c r="I15" s="300" t="s">
        <v>501</v>
      </c>
      <c r="J15" s="324">
        <f t="shared" si="0"/>
        <v>179</v>
      </c>
      <c r="K15" s="296">
        <v>90</v>
      </c>
      <c r="L15" s="297">
        <v>89</v>
      </c>
      <c r="M15" s="298">
        <v>64</v>
      </c>
      <c r="N15" s="293"/>
      <c r="O15" s="300" t="s">
        <v>502</v>
      </c>
      <c r="P15" s="324">
        <f t="shared" si="2"/>
        <v>445</v>
      </c>
      <c r="Q15" s="296">
        <v>235</v>
      </c>
      <c r="R15" s="297">
        <v>210</v>
      </c>
      <c r="S15" s="298">
        <v>149</v>
      </c>
    </row>
    <row r="16" spans="1:19" ht="12.75" customHeight="1" x14ac:dyDescent="0.15">
      <c r="B16" s="293"/>
      <c r="C16" s="300" t="s">
        <v>503</v>
      </c>
      <c r="D16" s="301">
        <f t="shared" si="1"/>
        <v>479</v>
      </c>
      <c r="E16" s="296">
        <v>236</v>
      </c>
      <c r="F16" s="297">
        <v>243</v>
      </c>
      <c r="G16" s="298">
        <v>157</v>
      </c>
      <c r="H16" s="322"/>
      <c r="I16" s="300" t="s">
        <v>504</v>
      </c>
      <c r="J16" s="301">
        <f t="shared" si="0"/>
        <v>140</v>
      </c>
      <c r="K16" s="296">
        <v>72</v>
      </c>
      <c r="L16" s="297">
        <v>68</v>
      </c>
      <c r="M16" s="298">
        <v>47</v>
      </c>
      <c r="N16" s="293"/>
      <c r="O16" s="300" t="s">
        <v>505</v>
      </c>
      <c r="P16" s="324">
        <f t="shared" si="2"/>
        <v>141</v>
      </c>
      <c r="Q16" s="296">
        <v>59</v>
      </c>
      <c r="R16" s="297">
        <v>82</v>
      </c>
      <c r="S16" s="298">
        <v>47</v>
      </c>
    </row>
    <row r="17" spans="2:19" ht="12.75" customHeight="1" x14ac:dyDescent="0.15">
      <c r="B17" s="293"/>
      <c r="C17" s="300" t="s">
        <v>506</v>
      </c>
      <c r="D17" s="301">
        <f t="shared" si="1"/>
        <v>349</v>
      </c>
      <c r="E17" s="296">
        <v>175</v>
      </c>
      <c r="F17" s="297">
        <v>174</v>
      </c>
      <c r="G17" s="298">
        <v>133</v>
      </c>
      <c r="H17" s="322"/>
      <c r="I17" s="300" t="s">
        <v>507</v>
      </c>
      <c r="J17" s="301">
        <f t="shared" si="0"/>
        <v>322</v>
      </c>
      <c r="K17" s="296">
        <v>148</v>
      </c>
      <c r="L17" s="297">
        <v>174</v>
      </c>
      <c r="M17" s="298">
        <v>127</v>
      </c>
      <c r="N17" s="293"/>
      <c r="O17" s="300" t="s">
        <v>508</v>
      </c>
      <c r="P17" s="324">
        <f t="shared" si="2"/>
        <v>82</v>
      </c>
      <c r="Q17" s="296">
        <v>38</v>
      </c>
      <c r="R17" s="297">
        <v>44</v>
      </c>
      <c r="S17" s="298">
        <v>25</v>
      </c>
    </row>
    <row r="18" spans="2:19" ht="12.75" customHeight="1" x14ac:dyDescent="0.15">
      <c r="B18" s="293"/>
      <c r="C18" s="300" t="s">
        <v>509</v>
      </c>
      <c r="D18" s="301">
        <f t="shared" si="1"/>
        <v>42</v>
      </c>
      <c r="E18" s="296">
        <v>21</v>
      </c>
      <c r="F18" s="297">
        <v>21</v>
      </c>
      <c r="G18" s="298">
        <v>15</v>
      </c>
      <c r="H18" s="322"/>
      <c r="I18" s="300" t="s">
        <v>510</v>
      </c>
      <c r="J18" s="301">
        <f t="shared" si="0"/>
        <v>301</v>
      </c>
      <c r="K18" s="296">
        <v>157</v>
      </c>
      <c r="L18" s="297">
        <v>144</v>
      </c>
      <c r="M18" s="298">
        <v>114</v>
      </c>
      <c r="N18" s="293"/>
      <c r="O18" s="300" t="s">
        <v>511</v>
      </c>
      <c r="P18" s="324">
        <f t="shared" si="2"/>
        <v>123</v>
      </c>
      <c r="Q18" s="296">
        <v>62</v>
      </c>
      <c r="R18" s="297">
        <v>61</v>
      </c>
      <c r="S18" s="298">
        <v>40</v>
      </c>
    </row>
    <row r="19" spans="2:19" ht="12.75" customHeight="1" x14ac:dyDescent="0.15">
      <c r="B19" s="293"/>
      <c r="C19" s="300" t="s">
        <v>512</v>
      </c>
      <c r="D19" s="301">
        <f t="shared" si="1"/>
        <v>406</v>
      </c>
      <c r="E19" s="296">
        <v>192</v>
      </c>
      <c r="F19" s="297">
        <v>214</v>
      </c>
      <c r="G19" s="298">
        <v>138</v>
      </c>
      <c r="H19" s="322"/>
      <c r="I19" s="300" t="s">
        <v>513</v>
      </c>
      <c r="J19" s="301">
        <f t="shared" si="0"/>
        <v>336</v>
      </c>
      <c r="K19" s="296">
        <v>161</v>
      </c>
      <c r="L19" s="297">
        <v>175</v>
      </c>
      <c r="M19" s="298">
        <v>112</v>
      </c>
      <c r="N19" s="293"/>
      <c r="O19" s="300" t="s">
        <v>514</v>
      </c>
      <c r="P19" s="324">
        <f t="shared" si="2"/>
        <v>115</v>
      </c>
      <c r="Q19" s="296">
        <v>57</v>
      </c>
      <c r="R19" s="297">
        <v>58</v>
      </c>
      <c r="S19" s="298">
        <v>44</v>
      </c>
    </row>
    <row r="20" spans="2:19" ht="12.75" customHeight="1" x14ac:dyDescent="0.15">
      <c r="B20" s="315"/>
      <c r="C20" s="300" t="s">
        <v>515</v>
      </c>
      <c r="D20" s="283">
        <f t="shared" si="1"/>
        <v>1173</v>
      </c>
      <c r="E20" s="290">
        <v>582</v>
      </c>
      <c r="F20" s="291">
        <v>591</v>
      </c>
      <c r="G20" s="292">
        <v>418</v>
      </c>
      <c r="H20" s="364"/>
      <c r="I20" s="365" t="s">
        <v>185</v>
      </c>
      <c r="J20" s="366">
        <f t="shared" si="0"/>
        <v>0</v>
      </c>
      <c r="K20" s="348">
        <v>0</v>
      </c>
      <c r="L20" s="349">
        <v>0</v>
      </c>
      <c r="M20" s="366">
        <v>0</v>
      </c>
      <c r="N20" s="315"/>
      <c r="O20" s="282" t="s">
        <v>516</v>
      </c>
      <c r="P20" s="361">
        <f t="shared" si="2"/>
        <v>195</v>
      </c>
      <c r="Q20" s="290">
        <v>88</v>
      </c>
      <c r="R20" s="291">
        <v>107</v>
      </c>
      <c r="S20" s="292">
        <v>88</v>
      </c>
    </row>
    <row r="21" spans="2:19" ht="12.75" customHeight="1" x14ac:dyDescent="0.15">
      <c r="B21" s="293"/>
      <c r="C21" s="300" t="s">
        <v>517</v>
      </c>
      <c r="D21" s="301">
        <f t="shared" si="1"/>
        <v>408</v>
      </c>
      <c r="E21" s="296">
        <v>195</v>
      </c>
      <c r="F21" s="297">
        <v>213</v>
      </c>
      <c r="G21" s="298">
        <v>151</v>
      </c>
      <c r="H21" s="266" t="s">
        <v>518</v>
      </c>
      <c r="I21" s="350"/>
      <c r="J21" s="367">
        <f>SUM(J22:J58,P6:P37)</f>
        <v>12614</v>
      </c>
      <c r="K21" s="269">
        <f>SUM(K22:K58)+SUM(Q6:Q37)</f>
        <v>6048</v>
      </c>
      <c r="L21" s="270">
        <f>SUM(L22:L58)+SUM(R6:R37)</f>
        <v>6566</v>
      </c>
      <c r="M21" s="367">
        <f>SUM(M22:M58)+SUM(S6:S37)</f>
        <v>4212</v>
      </c>
      <c r="N21" s="293"/>
      <c r="O21" s="300" t="s">
        <v>519</v>
      </c>
      <c r="P21" s="324">
        <f>+Q21+R21</f>
        <v>159</v>
      </c>
      <c r="Q21" s="296">
        <v>76</v>
      </c>
      <c r="R21" s="297">
        <v>83</v>
      </c>
      <c r="S21" s="298">
        <v>58</v>
      </c>
    </row>
    <row r="22" spans="2:19" ht="12.75" customHeight="1" x14ac:dyDescent="0.15">
      <c r="B22" s="293"/>
      <c r="C22" s="300" t="s">
        <v>520</v>
      </c>
      <c r="D22" s="301">
        <f t="shared" si="1"/>
        <v>450</v>
      </c>
      <c r="E22" s="296">
        <v>215</v>
      </c>
      <c r="F22" s="297">
        <v>235</v>
      </c>
      <c r="G22" s="298">
        <v>198</v>
      </c>
      <c r="H22" s="345"/>
      <c r="I22" s="300" t="s">
        <v>521</v>
      </c>
      <c r="J22" s="361">
        <f t="shared" ref="J22:J32" si="3">+K22+L22</f>
        <v>342</v>
      </c>
      <c r="K22" s="317">
        <v>174</v>
      </c>
      <c r="L22" s="318">
        <v>168</v>
      </c>
      <c r="M22" s="319">
        <v>110</v>
      </c>
      <c r="N22" s="293"/>
      <c r="O22" s="300" t="s">
        <v>522</v>
      </c>
      <c r="P22" s="324">
        <f t="shared" ref="P22:P33" si="4">+Q22+R22</f>
        <v>222</v>
      </c>
      <c r="Q22" s="296">
        <v>106</v>
      </c>
      <c r="R22" s="297">
        <v>116</v>
      </c>
      <c r="S22" s="298">
        <v>71</v>
      </c>
    </row>
    <row r="23" spans="2:19" ht="12.75" customHeight="1" x14ac:dyDescent="0.15">
      <c r="B23" s="293"/>
      <c r="C23" s="300" t="s">
        <v>523</v>
      </c>
      <c r="D23" s="301">
        <f t="shared" si="1"/>
        <v>572</v>
      </c>
      <c r="E23" s="296">
        <v>271</v>
      </c>
      <c r="F23" s="297">
        <v>301</v>
      </c>
      <c r="G23" s="298">
        <v>206</v>
      </c>
      <c r="H23" s="322"/>
      <c r="I23" s="300" t="s">
        <v>524</v>
      </c>
      <c r="J23" s="324">
        <f t="shared" si="3"/>
        <v>263</v>
      </c>
      <c r="K23" s="296">
        <v>124</v>
      </c>
      <c r="L23" s="297">
        <v>139</v>
      </c>
      <c r="M23" s="298">
        <v>104</v>
      </c>
      <c r="N23" s="293"/>
      <c r="O23" s="300" t="s">
        <v>525</v>
      </c>
      <c r="P23" s="324">
        <f t="shared" si="4"/>
        <v>551</v>
      </c>
      <c r="Q23" s="296">
        <v>268</v>
      </c>
      <c r="R23" s="297">
        <v>283</v>
      </c>
      <c r="S23" s="298">
        <v>173</v>
      </c>
    </row>
    <row r="24" spans="2:19" ht="12.75" customHeight="1" x14ac:dyDescent="0.15">
      <c r="B24" s="293"/>
      <c r="C24" s="300" t="s">
        <v>526</v>
      </c>
      <c r="D24" s="301">
        <f t="shared" si="1"/>
        <v>993</v>
      </c>
      <c r="E24" s="296">
        <v>484</v>
      </c>
      <c r="F24" s="297">
        <v>509</v>
      </c>
      <c r="G24" s="298">
        <v>367</v>
      </c>
      <c r="H24" s="322"/>
      <c r="I24" s="300" t="s">
        <v>527</v>
      </c>
      <c r="J24" s="324">
        <f t="shared" si="3"/>
        <v>240</v>
      </c>
      <c r="K24" s="296">
        <v>117</v>
      </c>
      <c r="L24" s="297">
        <v>123</v>
      </c>
      <c r="M24" s="298">
        <v>91</v>
      </c>
      <c r="N24" s="293"/>
      <c r="O24" s="300" t="s">
        <v>528</v>
      </c>
      <c r="P24" s="324">
        <f t="shared" si="4"/>
        <v>166</v>
      </c>
      <c r="Q24" s="296">
        <v>78</v>
      </c>
      <c r="R24" s="297">
        <v>88</v>
      </c>
      <c r="S24" s="298">
        <v>59</v>
      </c>
    </row>
    <row r="25" spans="2:19" ht="12.75" customHeight="1" x14ac:dyDescent="0.15">
      <c r="B25" s="293"/>
      <c r="C25" s="300" t="s">
        <v>529</v>
      </c>
      <c r="D25" s="301">
        <f t="shared" si="1"/>
        <v>498</v>
      </c>
      <c r="E25" s="296">
        <v>238</v>
      </c>
      <c r="F25" s="297">
        <v>260</v>
      </c>
      <c r="G25" s="298">
        <v>183</v>
      </c>
      <c r="H25" s="322"/>
      <c r="I25" s="300" t="s">
        <v>530</v>
      </c>
      <c r="J25" s="324">
        <f t="shared" si="3"/>
        <v>128</v>
      </c>
      <c r="K25" s="296">
        <v>55</v>
      </c>
      <c r="L25" s="297">
        <v>73</v>
      </c>
      <c r="M25" s="298">
        <v>40</v>
      </c>
      <c r="N25" s="293"/>
      <c r="O25" s="300" t="s">
        <v>531</v>
      </c>
      <c r="P25" s="324">
        <f t="shared" si="4"/>
        <v>108</v>
      </c>
      <c r="Q25" s="296">
        <v>51</v>
      </c>
      <c r="R25" s="297">
        <v>57</v>
      </c>
      <c r="S25" s="298">
        <v>35</v>
      </c>
    </row>
    <row r="26" spans="2:19" ht="12.75" customHeight="1" x14ac:dyDescent="0.15">
      <c r="B26" s="322"/>
      <c r="C26" s="282" t="s">
        <v>532</v>
      </c>
      <c r="D26" s="283">
        <f t="shared" si="1"/>
        <v>138</v>
      </c>
      <c r="E26" s="296">
        <v>67</v>
      </c>
      <c r="F26" s="297">
        <v>71</v>
      </c>
      <c r="G26" s="298">
        <v>62</v>
      </c>
      <c r="H26" s="322"/>
      <c r="I26" s="300" t="s">
        <v>533</v>
      </c>
      <c r="J26" s="324">
        <f t="shared" si="3"/>
        <v>181</v>
      </c>
      <c r="K26" s="296">
        <v>86</v>
      </c>
      <c r="L26" s="297">
        <v>95</v>
      </c>
      <c r="M26" s="298">
        <v>60</v>
      </c>
      <c r="N26" s="293"/>
      <c r="O26" s="300" t="s">
        <v>534</v>
      </c>
      <c r="P26" s="324">
        <f t="shared" si="4"/>
        <v>810</v>
      </c>
      <c r="Q26" s="296">
        <v>388</v>
      </c>
      <c r="R26" s="297">
        <v>422</v>
      </c>
      <c r="S26" s="298">
        <v>259</v>
      </c>
    </row>
    <row r="27" spans="2:19" ht="12.75" customHeight="1" x14ac:dyDescent="0.15">
      <c r="B27" s="322"/>
      <c r="C27" s="300" t="s">
        <v>535</v>
      </c>
      <c r="D27" s="301">
        <f t="shared" si="1"/>
        <v>635</v>
      </c>
      <c r="E27" s="296">
        <v>317</v>
      </c>
      <c r="F27" s="297">
        <v>318</v>
      </c>
      <c r="G27" s="298">
        <v>241</v>
      </c>
      <c r="H27" s="322"/>
      <c r="I27" s="300" t="s">
        <v>536</v>
      </c>
      <c r="J27" s="324">
        <f t="shared" si="3"/>
        <v>164</v>
      </c>
      <c r="K27" s="296">
        <v>75</v>
      </c>
      <c r="L27" s="297">
        <v>89</v>
      </c>
      <c r="M27" s="298">
        <v>61</v>
      </c>
      <c r="N27" s="293"/>
      <c r="O27" s="300" t="s">
        <v>537</v>
      </c>
      <c r="P27" s="324">
        <f t="shared" si="4"/>
        <v>193</v>
      </c>
      <c r="Q27" s="296">
        <v>93</v>
      </c>
      <c r="R27" s="297">
        <v>100</v>
      </c>
      <c r="S27" s="298">
        <v>59</v>
      </c>
    </row>
    <row r="28" spans="2:19" ht="12.75" customHeight="1" x14ac:dyDescent="0.15">
      <c r="B28" s="322"/>
      <c r="C28" s="300" t="s">
        <v>538</v>
      </c>
      <c r="D28" s="301">
        <f t="shared" si="1"/>
        <v>197</v>
      </c>
      <c r="E28" s="296">
        <v>96</v>
      </c>
      <c r="F28" s="297">
        <v>101</v>
      </c>
      <c r="G28" s="298">
        <v>71</v>
      </c>
      <c r="H28" s="293"/>
      <c r="I28" s="300" t="s">
        <v>539</v>
      </c>
      <c r="J28" s="324">
        <f t="shared" si="3"/>
        <v>200</v>
      </c>
      <c r="K28" s="296">
        <v>99</v>
      </c>
      <c r="L28" s="297">
        <v>101</v>
      </c>
      <c r="M28" s="298">
        <v>61</v>
      </c>
      <c r="N28" s="293"/>
      <c r="O28" s="300" t="s">
        <v>540</v>
      </c>
      <c r="P28" s="324">
        <f t="shared" si="4"/>
        <v>287</v>
      </c>
      <c r="Q28" s="296">
        <v>139</v>
      </c>
      <c r="R28" s="297">
        <v>148</v>
      </c>
      <c r="S28" s="298">
        <v>95</v>
      </c>
    </row>
    <row r="29" spans="2:19" ht="12.75" customHeight="1" x14ac:dyDescent="0.15">
      <c r="B29" s="322"/>
      <c r="C29" s="300" t="s">
        <v>541</v>
      </c>
      <c r="D29" s="301">
        <f t="shared" si="1"/>
        <v>372</v>
      </c>
      <c r="E29" s="296">
        <v>196</v>
      </c>
      <c r="F29" s="297">
        <v>176</v>
      </c>
      <c r="G29" s="298">
        <v>153</v>
      </c>
      <c r="H29" s="293"/>
      <c r="I29" s="300" t="s">
        <v>542</v>
      </c>
      <c r="J29" s="324">
        <f t="shared" si="3"/>
        <v>34</v>
      </c>
      <c r="K29" s="296">
        <v>19</v>
      </c>
      <c r="L29" s="297">
        <v>15</v>
      </c>
      <c r="M29" s="298">
        <v>10</v>
      </c>
      <c r="N29" s="293"/>
      <c r="O29" s="300" t="s">
        <v>543</v>
      </c>
      <c r="P29" s="324">
        <f t="shared" si="4"/>
        <v>54</v>
      </c>
      <c r="Q29" s="296">
        <v>29</v>
      </c>
      <c r="R29" s="297">
        <v>25</v>
      </c>
      <c r="S29" s="298">
        <v>20</v>
      </c>
    </row>
    <row r="30" spans="2:19" ht="12.75" customHeight="1" x14ac:dyDescent="0.15">
      <c r="B30" s="322"/>
      <c r="C30" s="300" t="s">
        <v>544</v>
      </c>
      <c r="D30" s="301">
        <f t="shared" si="1"/>
        <v>480</v>
      </c>
      <c r="E30" s="296">
        <v>226</v>
      </c>
      <c r="F30" s="297">
        <v>254</v>
      </c>
      <c r="G30" s="298">
        <v>172</v>
      </c>
      <c r="H30" s="293"/>
      <c r="I30" s="300" t="s">
        <v>545</v>
      </c>
      <c r="J30" s="324">
        <f t="shared" si="3"/>
        <v>131</v>
      </c>
      <c r="K30" s="296">
        <v>62</v>
      </c>
      <c r="L30" s="297">
        <v>69</v>
      </c>
      <c r="M30" s="298">
        <v>39</v>
      </c>
      <c r="N30" s="293"/>
      <c r="O30" s="300" t="s">
        <v>546</v>
      </c>
      <c r="P30" s="324">
        <f t="shared" si="4"/>
        <v>146</v>
      </c>
      <c r="Q30" s="296">
        <v>66</v>
      </c>
      <c r="R30" s="297">
        <v>80</v>
      </c>
      <c r="S30" s="298">
        <v>39</v>
      </c>
    </row>
    <row r="31" spans="2:19" ht="12.75" customHeight="1" x14ac:dyDescent="0.15">
      <c r="B31" s="293"/>
      <c r="C31" s="300" t="s">
        <v>547</v>
      </c>
      <c r="D31" s="301">
        <f t="shared" si="1"/>
        <v>21</v>
      </c>
      <c r="E31" s="296">
        <v>5</v>
      </c>
      <c r="F31" s="297">
        <v>16</v>
      </c>
      <c r="G31" s="298">
        <v>20</v>
      </c>
      <c r="H31" s="293"/>
      <c r="I31" s="300" t="s">
        <v>548</v>
      </c>
      <c r="J31" s="324">
        <f t="shared" si="3"/>
        <v>396</v>
      </c>
      <c r="K31" s="296">
        <v>189</v>
      </c>
      <c r="L31" s="297">
        <v>207</v>
      </c>
      <c r="M31" s="298">
        <v>140</v>
      </c>
      <c r="N31" s="293"/>
      <c r="O31" s="300" t="s">
        <v>549</v>
      </c>
      <c r="P31" s="324">
        <f t="shared" si="4"/>
        <v>164</v>
      </c>
      <c r="Q31" s="296">
        <v>78</v>
      </c>
      <c r="R31" s="297">
        <v>86</v>
      </c>
      <c r="S31" s="298">
        <v>54</v>
      </c>
    </row>
    <row r="32" spans="2:19" ht="12.75" customHeight="1" x14ac:dyDescent="0.15">
      <c r="B32" s="293"/>
      <c r="C32" s="300" t="s">
        <v>550</v>
      </c>
      <c r="D32" s="301">
        <f t="shared" si="1"/>
        <v>228</v>
      </c>
      <c r="E32" s="296">
        <v>114</v>
      </c>
      <c r="F32" s="297">
        <v>114</v>
      </c>
      <c r="G32" s="298">
        <v>85</v>
      </c>
      <c r="H32" s="293"/>
      <c r="I32" s="300" t="s">
        <v>551</v>
      </c>
      <c r="J32" s="324">
        <f t="shared" si="3"/>
        <v>127</v>
      </c>
      <c r="K32" s="296">
        <v>61</v>
      </c>
      <c r="L32" s="297">
        <v>66</v>
      </c>
      <c r="M32" s="298">
        <v>48</v>
      </c>
      <c r="N32" s="293"/>
      <c r="O32" s="300" t="s">
        <v>552</v>
      </c>
      <c r="P32" s="324">
        <f t="shared" si="4"/>
        <v>119</v>
      </c>
      <c r="Q32" s="296">
        <v>66</v>
      </c>
      <c r="R32" s="297">
        <v>53</v>
      </c>
      <c r="S32" s="298">
        <v>40</v>
      </c>
    </row>
    <row r="33" spans="2:19" ht="12.75" customHeight="1" x14ac:dyDescent="0.15">
      <c r="B33" s="293"/>
      <c r="C33" s="300" t="s">
        <v>553</v>
      </c>
      <c r="D33" s="301">
        <f t="shared" si="1"/>
        <v>197</v>
      </c>
      <c r="E33" s="296">
        <v>93</v>
      </c>
      <c r="F33" s="297">
        <v>104</v>
      </c>
      <c r="G33" s="298">
        <v>66</v>
      </c>
      <c r="H33" s="293"/>
      <c r="I33" s="300" t="s">
        <v>554</v>
      </c>
      <c r="J33" s="324">
        <f>+K33+L33</f>
        <v>164</v>
      </c>
      <c r="K33" s="296">
        <v>80</v>
      </c>
      <c r="L33" s="297">
        <v>84</v>
      </c>
      <c r="M33" s="298">
        <v>56</v>
      </c>
      <c r="N33" s="293"/>
      <c r="O33" s="300" t="s">
        <v>405</v>
      </c>
      <c r="P33" s="324">
        <f t="shared" si="4"/>
        <v>235</v>
      </c>
      <c r="Q33" s="296">
        <v>104</v>
      </c>
      <c r="R33" s="297">
        <v>131</v>
      </c>
      <c r="S33" s="298">
        <v>70</v>
      </c>
    </row>
    <row r="34" spans="2:19" ht="12.75" customHeight="1" x14ac:dyDescent="0.15">
      <c r="B34" s="293"/>
      <c r="C34" s="300" t="s">
        <v>555</v>
      </c>
      <c r="D34" s="301">
        <f t="shared" si="1"/>
        <v>666</v>
      </c>
      <c r="E34" s="296">
        <v>330</v>
      </c>
      <c r="F34" s="297">
        <v>336</v>
      </c>
      <c r="G34" s="298">
        <v>231</v>
      </c>
      <c r="H34" s="293"/>
      <c r="I34" s="300" t="s">
        <v>556</v>
      </c>
      <c r="J34" s="324">
        <f t="shared" ref="J34:J43" si="5">+K34+L34</f>
        <v>120</v>
      </c>
      <c r="K34" s="296">
        <v>56</v>
      </c>
      <c r="L34" s="297">
        <v>64</v>
      </c>
      <c r="M34" s="298">
        <v>50</v>
      </c>
      <c r="N34" s="368"/>
      <c r="O34" s="352" t="s">
        <v>557</v>
      </c>
      <c r="P34" s="369">
        <f>+Q34+R34</f>
        <v>93</v>
      </c>
      <c r="Q34" s="296">
        <v>43</v>
      </c>
      <c r="R34" s="297">
        <v>50</v>
      </c>
      <c r="S34" s="298">
        <v>30</v>
      </c>
    </row>
    <row r="35" spans="2:19" ht="12.75" customHeight="1" x14ac:dyDescent="0.15">
      <c r="B35" s="368"/>
      <c r="C35" s="352" t="s">
        <v>558</v>
      </c>
      <c r="D35" s="353">
        <f t="shared" si="1"/>
        <v>108</v>
      </c>
      <c r="E35" s="296">
        <v>43</v>
      </c>
      <c r="F35" s="297">
        <v>65</v>
      </c>
      <c r="G35" s="298">
        <v>79</v>
      </c>
      <c r="H35" s="293"/>
      <c r="I35" s="300" t="s">
        <v>559</v>
      </c>
      <c r="J35" s="324">
        <f t="shared" si="5"/>
        <v>241</v>
      </c>
      <c r="K35" s="296">
        <v>118</v>
      </c>
      <c r="L35" s="297">
        <v>123</v>
      </c>
      <c r="M35" s="298">
        <v>73</v>
      </c>
      <c r="N35" s="368"/>
      <c r="O35" s="352" t="s">
        <v>560</v>
      </c>
      <c r="P35" s="369">
        <f>+Q35+R35</f>
        <v>235</v>
      </c>
      <c r="Q35" s="296">
        <v>107</v>
      </c>
      <c r="R35" s="297">
        <v>128</v>
      </c>
      <c r="S35" s="298">
        <v>68</v>
      </c>
    </row>
    <row r="36" spans="2:19" ht="12.75" customHeight="1" x14ac:dyDescent="0.15">
      <c r="B36" s="293"/>
      <c r="C36" s="300" t="s">
        <v>561</v>
      </c>
      <c r="D36" s="301">
        <f t="shared" si="1"/>
        <v>142</v>
      </c>
      <c r="E36" s="296">
        <v>70</v>
      </c>
      <c r="F36" s="297">
        <v>72</v>
      </c>
      <c r="G36" s="298">
        <v>40</v>
      </c>
      <c r="H36" s="293"/>
      <c r="I36" s="300" t="s">
        <v>562</v>
      </c>
      <c r="J36" s="324">
        <f t="shared" si="5"/>
        <v>190</v>
      </c>
      <c r="K36" s="296">
        <v>86</v>
      </c>
      <c r="L36" s="297">
        <v>104</v>
      </c>
      <c r="M36" s="298">
        <v>56</v>
      </c>
      <c r="N36" s="368"/>
      <c r="O36" s="352" t="s">
        <v>563</v>
      </c>
      <c r="P36" s="369">
        <f>+Q36+R36</f>
        <v>321</v>
      </c>
      <c r="Q36" s="296">
        <v>156</v>
      </c>
      <c r="R36" s="297">
        <v>165</v>
      </c>
      <c r="S36" s="298">
        <v>108</v>
      </c>
    </row>
    <row r="37" spans="2:19" ht="12.75" customHeight="1" x14ac:dyDescent="0.15">
      <c r="B37" s="293"/>
      <c r="C37" s="300" t="s">
        <v>564</v>
      </c>
      <c r="D37" s="295">
        <f t="shared" si="1"/>
        <v>154</v>
      </c>
      <c r="E37" s="296">
        <v>71</v>
      </c>
      <c r="F37" s="297">
        <v>83</v>
      </c>
      <c r="G37" s="298">
        <v>45</v>
      </c>
      <c r="H37" s="293"/>
      <c r="I37" s="300" t="s">
        <v>565</v>
      </c>
      <c r="J37" s="324">
        <f t="shared" si="5"/>
        <v>368</v>
      </c>
      <c r="K37" s="296">
        <v>177</v>
      </c>
      <c r="L37" s="297">
        <v>191</v>
      </c>
      <c r="M37" s="298">
        <v>118</v>
      </c>
      <c r="N37" s="355"/>
      <c r="O37" s="370" t="s">
        <v>185</v>
      </c>
      <c r="P37" s="371">
        <f>+Q37+R37</f>
        <v>0</v>
      </c>
      <c r="Q37" s="372">
        <v>0</v>
      </c>
      <c r="R37" s="373">
        <v>0</v>
      </c>
      <c r="S37" s="292">
        <v>0</v>
      </c>
    </row>
    <row r="38" spans="2:19" ht="12.75" customHeight="1" x14ac:dyDescent="0.15">
      <c r="B38" s="315"/>
      <c r="C38" s="346" t="s">
        <v>566</v>
      </c>
      <c r="D38" s="361">
        <f t="shared" si="1"/>
        <v>222</v>
      </c>
      <c r="E38" s="296">
        <v>104</v>
      </c>
      <c r="F38" s="297">
        <v>118</v>
      </c>
      <c r="G38" s="298">
        <v>71</v>
      </c>
      <c r="H38" s="293"/>
      <c r="I38" s="300" t="s">
        <v>567</v>
      </c>
      <c r="J38" s="324">
        <f t="shared" si="5"/>
        <v>233</v>
      </c>
      <c r="K38" s="296">
        <v>110</v>
      </c>
      <c r="L38" s="297">
        <v>123</v>
      </c>
      <c r="M38" s="298">
        <v>89</v>
      </c>
      <c r="N38" s="364" t="s">
        <v>568</v>
      </c>
      <c r="O38" s="365"/>
      <c r="P38" s="374">
        <f>'B-4-1'!D6+'B-4-1'!P16+'B-4-2'!P49+'B-4-3'!J21</f>
        <v>89102</v>
      </c>
      <c r="Q38" s="268">
        <f>'B-4-1'!E6+'B-4-1'!Q16+'B-4-2'!Q49+'B-4-3'!K21</f>
        <v>43394</v>
      </c>
      <c r="R38" s="375">
        <f>'B-4-1'!F6+'B-4-1'!R16+'B-4-2'!R49+'B-4-3'!L21</f>
        <v>45708</v>
      </c>
      <c r="S38" s="271">
        <f>'B-4-1'!G6+'B-4-1'!S16+'B-4-2'!S49+'B-4-3'!M21</f>
        <v>32963</v>
      </c>
    </row>
    <row r="39" spans="2:19" ht="12.75" customHeight="1" x14ac:dyDescent="0.15">
      <c r="B39" s="293"/>
      <c r="C39" s="346" t="s">
        <v>569</v>
      </c>
      <c r="D39" s="324">
        <f t="shared" si="1"/>
        <v>298</v>
      </c>
      <c r="E39" s="296">
        <v>139</v>
      </c>
      <c r="F39" s="297">
        <v>159</v>
      </c>
      <c r="G39" s="298">
        <v>106</v>
      </c>
      <c r="H39" s="322"/>
      <c r="I39" s="300" t="s">
        <v>570</v>
      </c>
      <c r="J39" s="324">
        <f t="shared" si="5"/>
        <v>142</v>
      </c>
      <c r="K39" s="296">
        <v>70</v>
      </c>
      <c r="L39" s="297">
        <v>72</v>
      </c>
      <c r="M39" s="298">
        <v>37</v>
      </c>
    </row>
    <row r="40" spans="2:19" ht="12.75" customHeight="1" x14ac:dyDescent="0.15">
      <c r="B40" s="293"/>
      <c r="C40" s="346" t="s">
        <v>571</v>
      </c>
      <c r="D40" s="324">
        <f t="shared" si="1"/>
        <v>714</v>
      </c>
      <c r="E40" s="296">
        <v>365</v>
      </c>
      <c r="F40" s="297">
        <v>349</v>
      </c>
      <c r="G40" s="298">
        <v>281</v>
      </c>
      <c r="H40" s="322"/>
      <c r="I40" s="300" t="s">
        <v>572</v>
      </c>
      <c r="J40" s="324">
        <f t="shared" si="5"/>
        <v>480</v>
      </c>
      <c r="K40" s="296">
        <v>231</v>
      </c>
      <c r="L40" s="297">
        <v>249</v>
      </c>
      <c r="M40" s="298">
        <v>192</v>
      </c>
    </row>
    <row r="41" spans="2:19" ht="12.75" customHeight="1" x14ac:dyDescent="0.15">
      <c r="B41" s="293"/>
      <c r="C41" s="346" t="s">
        <v>573</v>
      </c>
      <c r="D41" s="324">
        <f t="shared" si="1"/>
        <v>404</v>
      </c>
      <c r="E41" s="296">
        <v>195</v>
      </c>
      <c r="F41" s="297">
        <v>209</v>
      </c>
      <c r="G41" s="298">
        <v>123</v>
      </c>
      <c r="H41" s="322"/>
      <c r="I41" s="300" t="s">
        <v>574</v>
      </c>
      <c r="J41" s="324">
        <f t="shared" si="5"/>
        <v>195</v>
      </c>
      <c r="K41" s="296">
        <v>96</v>
      </c>
      <c r="L41" s="297">
        <v>99</v>
      </c>
      <c r="M41" s="298">
        <v>62</v>
      </c>
    </row>
    <row r="42" spans="2:19" ht="12.75" customHeight="1" x14ac:dyDescent="0.15">
      <c r="B42" s="293"/>
      <c r="C42" s="346" t="s">
        <v>575</v>
      </c>
      <c r="D42" s="324">
        <f t="shared" si="1"/>
        <v>535</v>
      </c>
      <c r="E42" s="296">
        <v>279</v>
      </c>
      <c r="F42" s="297">
        <v>256</v>
      </c>
      <c r="G42" s="298">
        <v>164</v>
      </c>
      <c r="H42" s="322"/>
      <c r="I42" s="300" t="s">
        <v>576</v>
      </c>
      <c r="J42" s="324">
        <f t="shared" si="5"/>
        <v>36</v>
      </c>
      <c r="K42" s="296">
        <v>22</v>
      </c>
      <c r="L42" s="297">
        <v>14</v>
      </c>
      <c r="M42" s="298">
        <v>17</v>
      </c>
    </row>
    <row r="43" spans="2:19" ht="12.75" customHeight="1" x14ac:dyDescent="0.15">
      <c r="B43" s="293"/>
      <c r="C43" s="346" t="s">
        <v>577</v>
      </c>
      <c r="D43" s="324">
        <f t="shared" si="1"/>
        <v>151</v>
      </c>
      <c r="E43" s="296">
        <v>79</v>
      </c>
      <c r="F43" s="297">
        <v>72</v>
      </c>
      <c r="G43" s="298">
        <v>55</v>
      </c>
      <c r="H43" s="322"/>
      <c r="I43" s="300" t="s">
        <v>578</v>
      </c>
      <c r="J43" s="324">
        <f t="shared" si="5"/>
        <v>137</v>
      </c>
      <c r="K43" s="296">
        <v>59</v>
      </c>
      <c r="L43" s="297">
        <v>78</v>
      </c>
      <c r="M43" s="298">
        <v>40</v>
      </c>
    </row>
    <row r="44" spans="2:19" ht="12.75" customHeight="1" x14ac:dyDescent="0.15">
      <c r="B44" s="293"/>
      <c r="C44" s="346" t="s">
        <v>579</v>
      </c>
      <c r="D44" s="324">
        <f t="shared" si="1"/>
        <v>478</v>
      </c>
      <c r="E44" s="296">
        <v>216</v>
      </c>
      <c r="F44" s="297">
        <v>262</v>
      </c>
      <c r="G44" s="298">
        <v>204</v>
      </c>
      <c r="H44" s="322"/>
      <c r="I44" s="300" t="s">
        <v>580</v>
      </c>
      <c r="J44" s="324">
        <f>+K44+L44</f>
        <v>282</v>
      </c>
      <c r="K44" s="296">
        <v>129</v>
      </c>
      <c r="L44" s="297">
        <v>153</v>
      </c>
      <c r="M44" s="298">
        <v>102</v>
      </c>
    </row>
    <row r="45" spans="2:19" ht="12.75" customHeight="1" x14ac:dyDescent="0.15">
      <c r="B45" s="293"/>
      <c r="C45" s="346" t="s">
        <v>581</v>
      </c>
      <c r="D45" s="324">
        <f t="shared" si="1"/>
        <v>451</v>
      </c>
      <c r="E45" s="296">
        <v>218</v>
      </c>
      <c r="F45" s="297">
        <v>233</v>
      </c>
      <c r="G45" s="298">
        <v>149</v>
      </c>
      <c r="H45" s="293"/>
      <c r="I45" s="300" t="s">
        <v>582</v>
      </c>
      <c r="J45" s="324">
        <f>+K45+L45</f>
        <v>97</v>
      </c>
      <c r="K45" s="296">
        <v>45</v>
      </c>
      <c r="L45" s="297">
        <v>52</v>
      </c>
      <c r="M45" s="298">
        <v>35</v>
      </c>
    </row>
    <row r="46" spans="2:19" ht="12.75" customHeight="1" x14ac:dyDescent="0.15">
      <c r="B46" s="293"/>
      <c r="C46" s="300" t="s">
        <v>583</v>
      </c>
      <c r="D46" s="324">
        <f t="shared" si="1"/>
        <v>58</v>
      </c>
      <c r="E46" s="296">
        <v>31</v>
      </c>
      <c r="F46" s="297">
        <v>27</v>
      </c>
      <c r="G46" s="298">
        <v>13</v>
      </c>
      <c r="H46" s="293"/>
      <c r="I46" s="300" t="s">
        <v>584</v>
      </c>
      <c r="J46" s="324">
        <f>+K46+L46</f>
        <v>187</v>
      </c>
      <c r="K46" s="296">
        <v>89</v>
      </c>
      <c r="L46" s="297">
        <v>98</v>
      </c>
      <c r="M46" s="298">
        <v>58</v>
      </c>
    </row>
    <row r="47" spans="2:19" ht="12.75" customHeight="1" x14ac:dyDescent="0.15">
      <c r="B47" s="293"/>
      <c r="C47" s="300" t="s">
        <v>585</v>
      </c>
      <c r="D47" s="324">
        <f t="shared" si="1"/>
        <v>149</v>
      </c>
      <c r="E47" s="296">
        <v>75</v>
      </c>
      <c r="F47" s="297">
        <v>74</v>
      </c>
      <c r="G47" s="298">
        <v>60</v>
      </c>
      <c r="H47" s="293"/>
      <c r="I47" s="300" t="s">
        <v>586</v>
      </c>
      <c r="J47" s="324">
        <f>+K47+L47</f>
        <v>176</v>
      </c>
      <c r="K47" s="296">
        <v>83</v>
      </c>
      <c r="L47" s="297">
        <v>93</v>
      </c>
      <c r="M47" s="298">
        <v>49</v>
      </c>
    </row>
    <row r="48" spans="2:19" ht="12.75" customHeight="1" x14ac:dyDescent="0.15">
      <c r="B48" s="315"/>
      <c r="C48" s="300" t="s">
        <v>587</v>
      </c>
      <c r="D48" s="361">
        <f t="shared" si="1"/>
        <v>67</v>
      </c>
      <c r="E48" s="296">
        <v>31</v>
      </c>
      <c r="F48" s="297">
        <v>36</v>
      </c>
      <c r="G48" s="298">
        <v>18</v>
      </c>
      <c r="H48" s="293"/>
      <c r="I48" s="300" t="s">
        <v>588</v>
      </c>
      <c r="J48" s="324">
        <f t="shared" ref="J48:J58" si="6">+K48+L48</f>
        <v>344</v>
      </c>
      <c r="K48" s="296">
        <v>172</v>
      </c>
      <c r="L48" s="297">
        <v>172</v>
      </c>
      <c r="M48" s="298">
        <v>113</v>
      </c>
    </row>
    <row r="49" spans="2:13" ht="12.75" customHeight="1" x14ac:dyDescent="0.15">
      <c r="B49" s="293"/>
      <c r="C49" s="300" t="s">
        <v>589</v>
      </c>
      <c r="D49" s="324">
        <f t="shared" si="1"/>
        <v>74</v>
      </c>
      <c r="E49" s="296">
        <v>36</v>
      </c>
      <c r="F49" s="297">
        <v>38</v>
      </c>
      <c r="G49" s="298">
        <v>23</v>
      </c>
      <c r="H49" s="293"/>
      <c r="I49" s="346" t="s">
        <v>590</v>
      </c>
      <c r="J49" s="324">
        <f t="shared" si="6"/>
        <v>110</v>
      </c>
      <c r="K49" s="296">
        <v>61</v>
      </c>
      <c r="L49" s="297">
        <v>49</v>
      </c>
      <c r="M49" s="298">
        <v>33</v>
      </c>
    </row>
    <row r="50" spans="2:13" ht="12.75" customHeight="1" x14ac:dyDescent="0.15">
      <c r="B50" s="293"/>
      <c r="C50" s="300" t="s">
        <v>591</v>
      </c>
      <c r="D50" s="324">
        <f t="shared" si="1"/>
        <v>44</v>
      </c>
      <c r="E50" s="296">
        <v>15</v>
      </c>
      <c r="F50" s="297">
        <v>29</v>
      </c>
      <c r="G50" s="298">
        <v>16</v>
      </c>
      <c r="H50" s="293"/>
      <c r="I50" s="346" t="s">
        <v>592</v>
      </c>
      <c r="J50" s="324">
        <f t="shared" si="6"/>
        <v>177</v>
      </c>
      <c r="K50" s="296">
        <v>83</v>
      </c>
      <c r="L50" s="297">
        <v>94</v>
      </c>
      <c r="M50" s="298">
        <v>49</v>
      </c>
    </row>
    <row r="51" spans="2:13" ht="12.75" customHeight="1" x14ac:dyDescent="0.15">
      <c r="B51" s="293"/>
      <c r="C51" s="300" t="s">
        <v>593</v>
      </c>
      <c r="D51" s="324">
        <f t="shared" si="1"/>
        <v>80</v>
      </c>
      <c r="E51" s="296">
        <v>40</v>
      </c>
      <c r="F51" s="297">
        <v>40</v>
      </c>
      <c r="G51" s="298">
        <v>23</v>
      </c>
      <c r="H51" s="293"/>
      <c r="I51" s="346" t="s">
        <v>594</v>
      </c>
      <c r="J51" s="324">
        <f t="shared" si="6"/>
        <v>337</v>
      </c>
      <c r="K51" s="296">
        <v>162</v>
      </c>
      <c r="L51" s="297">
        <v>175</v>
      </c>
      <c r="M51" s="298">
        <v>114</v>
      </c>
    </row>
    <row r="52" spans="2:13" ht="12.75" customHeight="1" x14ac:dyDescent="0.15">
      <c r="B52" s="293"/>
      <c r="C52" s="300" t="s">
        <v>595</v>
      </c>
      <c r="D52" s="324">
        <f t="shared" si="1"/>
        <v>117</v>
      </c>
      <c r="E52" s="296">
        <v>56</v>
      </c>
      <c r="F52" s="297">
        <v>61</v>
      </c>
      <c r="G52" s="298">
        <v>33</v>
      </c>
      <c r="H52" s="293"/>
      <c r="I52" s="346" t="s">
        <v>596</v>
      </c>
      <c r="J52" s="324">
        <f t="shared" si="6"/>
        <v>117</v>
      </c>
      <c r="K52" s="296">
        <v>49</v>
      </c>
      <c r="L52" s="297">
        <v>68</v>
      </c>
      <c r="M52" s="298">
        <v>58</v>
      </c>
    </row>
    <row r="53" spans="2:13" ht="12.75" customHeight="1" x14ac:dyDescent="0.15">
      <c r="B53" s="293"/>
      <c r="C53" s="282" t="s">
        <v>597</v>
      </c>
      <c r="D53" s="361">
        <f t="shared" si="1"/>
        <v>188</v>
      </c>
      <c r="E53" s="296">
        <v>88</v>
      </c>
      <c r="F53" s="297">
        <v>100</v>
      </c>
      <c r="G53" s="298">
        <v>61</v>
      </c>
      <c r="H53" s="293"/>
      <c r="I53" s="346" t="s">
        <v>598</v>
      </c>
      <c r="J53" s="324">
        <f t="shared" si="6"/>
        <v>114</v>
      </c>
      <c r="K53" s="296">
        <v>51</v>
      </c>
      <c r="L53" s="297">
        <v>63</v>
      </c>
      <c r="M53" s="298">
        <v>34</v>
      </c>
    </row>
    <row r="54" spans="2:13" ht="12.75" customHeight="1" x14ac:dyDescent="0.15">
      <c r="B54" s="293"/>
      <c r="C54" s="300" t="s">
        <v>599</v>
      </c>
      <c r="D54" s="324">
        <f t="shared" si="1"/>
        <v>245</v>
      </c>
      <c r="E54" s="296">
        <v>128</v>
      </c>
      <c r="F54" s="297">
        <v>117</v>
      </c>
      <c r="G54" s="298">
        <v>90</v>
      </c>
      <c r="H54" s="293"/>
      <c r="I54" s="346" t="s">
        <v>600</v>
      </c>
      <c r="J54" s="324">
        <f t="shared" si="6"/>
        <v>57</v>
      </c>
      <c r="K54" s="296">
        <v>29</v>
      </c>
      <c r="L54" s="297">
        <v>28</v>
      </c>
      <c r="M54" s="298">
        <v>19</v>
      </c>
    </row>
    <row r="55" spans="2:13" ht="12.75" customHeight="1" x14ac:dyDescent="0.15">
      <c r="B55" s="368"/>
      <c r="C55" s="352" t="s">
        <v>601</v>
      </c>
      <c r="D55" s="369">
        <f t="shared" si="1"/>
        <v>205</v>
      </c>
      <c r="E55" s="296">
        <v>101</v>
      </c>
      <c r="F55" s="297">
        <v>104</v>
      </c>
      <c r="G55" s="298">
        <v>63</v>
      </c>
      <c r="H55" s="293"/>
      <c r="I55" s="346" t="s">
        <v>602</v>
      </c>
      <c r="J55" s="324">
        <f t="shared" si="6"/>
        <v>84</v>
      </c>
      <c r="K55" s="296">
        <v>38</v>
      </c>
      <c r="L55" s="297">
        <v>46</v>
      </c>
      <c r="M55" s="298">
        <v>24</v>
      </c>
    </row>
    <row r="56" spans="2:13" ht="12.75" customHeight="1" x14ac:dyDescent="0.15">
      <c r="B56" s="293"/>
      <c r="C56" s="300" t="s">
        <v>603</v>
      </c>
      <c r="D56" s="324">
        <f>+E56+F56</f>
        <v>56</v>
      </c>
      <c r="E56" s="296">
        <v>28</v>
      </c>
      <c r="F56" s="297">
        <v>28</v>
      </c>
      <c r="G56" s="298">
        <v>14</v>
      </c>
      <c r="H56" s="368"/>
      <c r="I56" s="376" t="s">
        <v>604</v>
      </c>
      <c r="J56" s="369">
        <f t="shared" si="6"/>
        <v>42</v>
      </c>
      <c r="K56" s="296">
        <v>23</v>
      </c>
      <c r="L56" s="297">
        <v>19</v>
      </c>
      <c r="M56" s="298">
        <v>15</v>
      </c>
    </row>
    <row r="57" spans="2:13" ht="12.75" customHeight="1" x14ac:dyDescent="0.15">
      <c r="B57" s="293"/>
      <c r="C57" s="300" t="s">
        <v>605</v>
      </c>
      <c r="D57" s="324">
        <f>+E57+F57</f>
        <v>1124</v>
      </c>
      <c r="E57" s="296">
        <v>544</v>
      </c>
      <c r="F57" s="297">
        <v>580</v>
      </c>
      <c r="G57" s="298">
        <v>391</v>
      </c>
      <c r="H57" s="293"/>
      <c r="I57" s="300" t="s">
        <v>606</v>
      </c>
      <c r="J57" s="324">
        <f t="shared" si="6"/>
        <v>4</v>
      </c>
      <c r="K57" s="296">
        <v>0</v>
      </c>
      <c r="L57" s="297">
        <v>4</v>
      </c>
      <c r="M57" s="298">
        <v>4</v>
      </c>
    </row>
    <row r="58" spans="2:13" ht="12.75" customHeight="1" x14ac:dyDescent="0.15">
      <c r="B58" s="337"/>
      <c r="C58" s="326" t="s">
        <v>607</v>
      </c>
      <c r="D58" s="354">
        <f>+E58+F58</f>
        <v>436</v>
      </c>
      <c r="E58" s="328">
        <v>207</v>
      </c>
      <c r="F58" s="329">
        <v>229</v>
      </c>
      <c r="G58" s="330">
        <v>163</v>
      </c>
      <c r="H58" s="337"/>
      <c r="I58" s="326" t="s">
        <v>608</v>
      </c>
      <c r="J58" s="371">
        <f t="shared" si="6"/>
        <v>184</v>
      </c>
      <c r="K58" s="328">
        <v>91</v>
      </c>
      <c r="L58" s="329">
        <v>93</v>
      </c>
      <c r="M58" s="330">
        <v>60</v>
      </c>
    </row>
    <row r="59" spans="2:13" ht="15" hidden="1" customHeight="1" x14ac:dyDescent="0.15">
      <c r="D59" s="339">
        <f>SUM(D6:D58)</f>
        <v>18399</v>
      </c>
      <c r="E59" s="339">
        <f t="shared" ref="E59:G59" si="7">SUM(E6:E58)</f>
        <v>8981</v>
      </c>
      <c r="F59" s="339">
        <f t="shared" si="7"/>
        <v>9418</v>
      </c>
      <c r="G59" s="339">
        <f t="shared" si="7"/>
        <v>6729</v>
      </c>
      <c r="J59" s="339">
        <f>SUM(J6:J20)</f>
        <v>3415</v>
      </c>
      <c r="K59" s="339">
        <f t="shared" ref="K59:M59" si="8">SUM(K6:K20)</f>
        <v>1662</v>
      </c>
      <c r="L59" s="339">
        <f t="shared" si="8"/>
        <v>1753</v>
      </c>
      <c r="M59" s="339">
        <f t="shared" si="8"/>
        <v>1200</v>
      </c>
    </row>
    <row r="60" spans="2:13" ht="15" customHeight="1" x14ac:dyDescent="0.15">
      <c r="B60" s="377" t="s">
        <v>609</v>
      </c>
    </row>
  </sheetData>
  <mergeCells count="6">
    <mergeCell ref="P4:S4"/>
    <mergeCell ref="B4:C5"/>
    <mergeCell ref="D4:G4"/>
    <mergeCell ref="H4:I5"/>
    <mergeCell ref="J4:M4"/>
    <mergeCell ref="N4:O5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&amp;R2.人      口</oddHeader>
    <oddFooter>&amp;C-16-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D3A79-F935-4603-8548-2839099C01D1}">
  <sheetPr codeName="Sheet9">
    <pageSetUpPr fitToPage="1"/>
  </sheetPr>
  <dimension ref="A1:BG224"/>
  <sheetViews>
    <sheetView showGridLines="0" zoomScaleNormal="100" zoomScaleSheetLayoutView="100" zoomScalePageLayoutView="70" workbookViewId="0">
      <pane xSplit="3" ySplit="41" topLeftCell="D42" activePane="bottomRight" state="frozen"/>
      <selection pane="topRight"/>
      <selection pane="bottomLeft"/>
      <selection pane="bottomRight" activeCell="F90" sqref="F90"/>
    </sheetView>
  </sheetViews>
  <sheetFormatPr defaultColWidth="9" defaultRowHeight="13.5" x14ac:dyDescent="0.15"/>
  <cols>
    <col min="1" max="1" width="1.625" style="10" customWidth="1"/>
    <col min="2" max="2" width="6.375" style="10" customWidth="1"/>
    <col min="3" max="3" width="4.875" style="10" customWidth="1"/>
    <col min="4" max="5" width="4.25" style="10" customWidth="1"/>
    <col min="6" max="7" width="3.125" style="10" customWidth="1"/>
    <col min="8" max="10" width="4.25" style="10" customWidth="1"/>
    <col min="11" max="12" width="3.75" style="10" customWidth="1"/>
    <col min="13" max="13" width="4.25" style="378" customWidth="1"/>
    <col min="14" max="23" width="4.25" style="10" customWidth="1"/>
    <col min="24" max="38" width="3.75" style="10" customWidth="1"/>
    <col min="39" max="39" width="3.75" style="378" customWidth="1"/>
    <col min="40" max="47" width="3.75" style="10" customWidth="1"/>
    <col min="48" max="16384" width="9" style="10"/>
  </cols>
  <sheetData>
    <row r="1" spans="1:47" ht="30" customHeight="1" x14ac:dyDescent="0.15">
      <c r="A1" s="9" t="s">
        <v>610</v>
      </c>
      <c r="B1" s="9"/>
      <c r="AL1" s="379"/>
      <c r="AO1" s="380"/>
    </row>
    <row r="2" spans="1:47" ht="7.5" customHeight="1" x14ac:dyDescent="0.15">
      <c r="C2" s="13"/>
      <c r="AL2" s="379"/>
      <c r="AO2" s="381"/>
    </row>
    <row r="3" spans="1:47" ht="22.5" customHeight="1" x14ac:dyDescent="0.15">
      <c r="C3" s="13"/>
      <c r="W3" s="382" t="s">
        <v>611</v>
      </c>
      <c r="X3" s="382"/>
      <c r="Y3" s="382"/>
      <c r="AL3" s="379"/>
      <c r="AO3" s="380" t="s">
        <v>612</v>
      </c>
    </row>
    <row r="4" spans="1:47" s="12" customFormat="1" ht="97.5" customHeight="1" x14ac:dyDescent="0.15">
      <c r="B4" s="383" t="s">
        <v>614</v>
      </c>
      <c r="C4" s="383" t="s">
        <v>615</v>
      </c>
      <c r="D4" s="384" t="s">
        <v>616</v>
      </c>
      <c r="E4" s="385" t="s">
        <v>617</v>
      </c>
      <c r="F4" s="386" t="s">
        <v>618</v>
      </c>
      <c r="G4" s="387" t="s">
        <v>619</v>
      </c>
      <c r="H4" s="385" t="s">
        <v>620</v>
      </c>
      <c r="I4" s="385" t="s">
        <v>621</v>
      </c>
      <c r="J4" s="385" t="s">
        <v>622</v>
      </c>
      <c r="K4" s="385" t="s">
        <v>623</v>
      </c>
      <c r="L4" s="385" t="s">
        <v>624</v>
      </c>
      <c r="M4" s="388" t="s">
        <v>625</v>
      </c>
      <c r="N4" s="385" t="s">
        <v>626</v>
      </c>
      <c r="O4" s="385" t="s">
        <v>627</v>
      </c>
      <c r="P4" s="385" t="s">
        <v>628</v>
      </c>
      <c r="Q4" s="385" t="s">
        <v>629</v>
      </c>
      <c r="R4" s="385" t="s">
        <v>630</v>
      </c>
      <c r="S4" s="385" t="s">
        <v>631</v>
      </c>
      <c r="T4" s="385" t="s">
        <v>632</v>
      </c>
      <c r="U4" s="385" t="s">
        <v>633</v>
      </c>
      <c r="V4" s="385" t="s">
        <v>634</v>
      </c>
      <c r="W4" s="389" t="s">
        <v>635</v>
      </c>
      <c r="X4" s="390" t="s">
        <v>636</v>
      </c>
      <c r="Y4" s="390" t="s">
        <v>637</v>
      </c>
      <c r="Z4" s="385" t="s">
        <v>638</v>
      </c>
      <c r="AA4" s="385" t="s">
        <v>639</v>
      </c>
      <c r="AB4" s="385" t="s">
        <v>640</v>
      </c>
      <c r="AC4" s="385" t="s">
        <v>641</v>
      </c>
      <c r="AD4" s="385" t="s">
        <v>642</v>
      </c>
      <c r="AE4" s="385" t="s">
        <v>643</v>
      </c>
      <c r="AF4" s="386" t="s">
        <v>644</v>
      </c>
      <c r="AG4" s="385" t="s">
        <v>645</v>
      </c>
      <c r="AH4" s="385" t="s">
        <v>646</v>
      </c>
      <c r="AI4" s="385" t="s">
        <v>647</v>
      </c>
      <c r="AJ4" s="385" t="s">
        <v>648</v>
      </c>
      <c r="AK4" s="385" t="s">
        <v>649</v>
      </c>
      <c r="AL4" s="391" t="s">
        <v>650</v>
      </c>
      <c r="AM4" s="388" t="s">
        <v>651</v>
      </c>
      <c r="AN4" s="385" t="s">
        <v>652</v>
      </c>
      <c r="AO4" s="387" t="s">
        <v>653</v>
      </c>
      <c r="AP4" s="385" t="s">
        <v>654</v>
      </c>
      <c r="AQ4" s="385" t="s">
        <v>655</v>
      </c>
      <c r="AR4" s="385" t="s">
        <v>656</v>
      </c>
      <c r="AS4" s="385" t="s">
        <v>657</v>
      </c>
      <c r="AT4" s="385" t="s">
        <v>658</v>
      </c>
      <c r="AU4" s="385" t="s">
        <v>659</v>
      </c>
    </row>
    <row r="5" spans="1:47" s="11" customFormat="1" ht="15" hidden="1" customHeight="1" x14ac:dyDescent="0.15">
      <c r="B5" s="392" t="s">
        <v>660</v>
      </c>
      <c r="C5" s="393">
        <f>SUM(C6:C9)</f>
        <v>1174</v>
      </c>
      <c r="D5" s="394">
        <f>SUM(D6:D9)</f>
        <v>217</v>
      </c>
      <c r="E5" s="394">
        <v>0</v>
      </c>
      <c r="F5" s="867">
        <f>SUM(G6:G9)</f>
        <v>668</v>
      </c>
      <c r="G5" s="868"/>
      <c r="H5" s="394">
        <f>SUM(H6:H9)</f>
        <v>4</v>
      </c>
      <c r="I5" s="394">
        <v>0</v>
      </c>
      <c r="J5" s="394">
        <f>SUM(J6:J9)</f>
        <v>12</v>
      </c>
      <c r="K5" s="394">
        <v>0</v>
      </c>
      <c r="L5" s="394">
        <v>0</v>
      </c>
      <c r="M5" s="394">
        <f>SUM(M6:M9)</f>
        <v>2</v>
      </c>
      <c r="N5" s="394">
        <f t="shared" ref="N5:V5" si="0">SUM(N6:N9)</f>
        <v>38</v>
      </c>
      <c r="O5" s="394">
        <f>SUM(O6:O9)</f>
        <v>51</v>
      </c>
      <c r="P5" s="394">
        <v>0</v>
      </c>
      <c r="Q5" s="394">
        <f>SUM(Q6:Q9)</f>
        <v>4</v>
      </c>
      <c r="R5" s="394">
        <f>SUM(R6:R9)</f>
        <v>0</v>
      </c>
      <c r="S5" s="394">
        <f t="shared" si="0"/>
        <v>145</v>
      </c>
      <c r="T5" s="394">
        <f>SUM(T6:T9)</f>
        <v>20</v>
      </c>
      <c r="U5" s="394">
        <f>SUM(U6:U9)</f>
        <v>6</v>
      </c>
      <c r="V5" s="394">
        <f t="shared" si="0"/>
        <v>4</v>
      </c>
      <c r="W5" s="397">
        <f>SUM(W6:W9)</f>
        <v>3</v>
      </c>
      <c r="X5" s="398">
        <v>0</v>
      </c>
      <c r="Y5" s="396">
        <v>0</v>
      </c>
      <c r="Z5" s="394">
        <v>0</v>
      </c>
      <c r="AA5" s="394"/>
      <c r="AB5" s="394">
        <v>0</v>
      </c>
      <c r="AC5" s="394">
        <v>0</v>
      </c>
      <c r="AD5" s="394"/>
      <c r="AE5" s="394">
        <v>0</v>
      </c>
      <c r="AF5" s="395">
        <v>0</v>
      </c>
      <c r="AG5" s="394">
        <v>0</v>
      </c>
      <c r="AH5" s="394">
        <v>0</v>
      </c>
      <c r="AI5" s="394">
        <v>0</v>
      </c>
      <c r="AJ5" s="394">
        <v>0</v>
      </c>
      <c r="AK5" s="394">
        <v>0</v>
      </c>
      <c r="AL5" s="399">
        <f>SUM(AL6:AL9)</f>
        <v>0</v>
      </c>
      <c r="AM5" s="394">
        <f>SUM(AM6:AM9)</f>
        <v>0</v>
      </c>
      <c r="AN5" s="394">
        <f>SUM(AN6:AN9)</f>
        <v>0</v>
      </c>
      <c r="AO5" s="396">
        <f t="shared" ref="AO5:AU5" si="1">SUM(AO6:AO9)</f>
        <v>0</v>
      </c>
      <c r="AP5" s="394">
        <f>SUM(AP6:AP9)</f>
        <v>3</v>
      </c>
      <c r="AQ5" s="394">
        <f t="shared" si="1"/>
        <v>0</v>
      </c>
      <c r="AR5" s="394">
        <f>SUM(AR6:AR9)</f>
        <v>0</v>
      </c>
      <c r="AS5" s="394">
        <f t="shared" si="1"/>
        <v>0</v>
      </c>
      <c r="AT5" s="394">
        <v>0</v>
      </c>
      <c r="AU5" s="394">
        <f t="shared" si="1"/>
        <v>0</v>
      </c>
    </row>
    <row r="6" spans="1:47" s="11" customFormat="1" ht="15" hidden="1" customHeight="1" x14ac:dyDescent="0.15">
      <c r="B6" s="400" t="s">
        <v>8</v>
      </c>
      <c r="C6" s="401">
        <f>SUM(D6:W6)</f>
        <v>170</v>
      </c>
      <c r="D6" s="402">
        <v>8</v>
      </c>
      <c r="E6" s="403">
        <v>0</v>
      </c>
      <c r="F6" s="404"/>
      <c r="G6" s="405">
        <v>54</v>
      </c>
      <c r="H6" s="402">
        <v>1</v>
      </c>
      <c r="I6" s="403">
        <v>0</v>
      </c>
      <c r="J6" s="402">
        <v>5</v>
      </c>
      <c r="K6" s="403">
        <v>0</v>
      </c>
      <c r="L6" s="403">
        <v>0</v>
      </c>
      <c r="M6" s="402">
        <v>0</v>
      </c>
      <c r="N6" s="402">
        <v>20</v>
      </c>
      <c r="O6" s="402">
        <v>15</v>
      </c>
      <c r="P6" s="403">
        <v>0</v>
      </c>
      <c r="Q6" s="402">
        <v>1</v>
      </c>
      <c r="R6" s="402">
        <v>0</v>
      </c>
      <c r="S6" s="402">
        <v>61</v>
      </c>
      <c r="T6" s="402">
        <v>0</v>
      </c>
      <c r="U6" s="402">
        <v>1</v>
      </c>
      <c r="V6" s="402">
        <v>4</v>
      </c>
      <c r="W6" s="406">
        <v>0</v>
      </c>
      <c r="X6" s="400">
        <v>0</v>
      </c>
      <c r="Y6" s="405">
        <v>0</v>
      </c>
      <c r="Z6" s="403">
        <v>0</v>
      </c>
      <c r="AA6" s="403"/>
      <c r="AB6" s="403">
        <v>0</v>
      </c>
      <c r="AC6" s="403">
        <v>0</v>
      </c>
      <c r="AD6" s="403"/>
      <c r="AE6" s="403">
        <v>0</v>
      </c>
      <c r="AF6" s="407">
        <v>0</v>
      </c>
      <c r="AG6" s="403">
        <v>0</v>
      </c>
      <c r="AH6" s="403">
        <v>0</v>
      </c>
      <c r="AI6" s="403">
        <v>0</v>
      </c>
      <c r="AJ6" s="403">
        <v>0</v>
      </c>
      <c r="AK6" s="403">
        <v>0</v>
      </c>
      <c r="AL6" s="408">
        <v>0</v>
      </c>
      <c r="AM6" s="402">
        <v>0</v>
      </c>
      <c r="AN6" s="402">
        <v>0</v>
      </c>
      <c r="AO6" s="405">
        <v>0</v>
      </c>
      <c r="AP6" s="402">
        <v>2</v>
      </c>
      <c r="AQ6" s="402">
        <v>0</v>
      </c>
      <c r="AR6" s="402">
        <v>0</v>
      </c>
      <c r="AS6" s="402">
        <v>0</v>
      </c>
      <c r="AT6" s="403">
        <v>0</v>
      </c>
      <c r="AU6" s="402">
        <v>0</v>
      </c>
    </row>
    <row r="7" spans="1:47" s="11" customFormat="1" ht="15" hidden="1" customHeight="1" x14ac:dyDescent="0.15">
      <c r="B7" s="400" t="s">
        <v>9</v>
      </c>
      <c r="C7" s="401">
        <f>SUM(D7:W7)</f>
        <v>580</v>
      </c>
      <c r="D7" s="402">
        <v>107</v>
      </c>
      <c r="E7" s="403">
        <v>0</v>
      </c>
      <c r="F7" s="404"/>
      <c r="G7" s="405">
        <v>414</v>
      </c>
      <c r="H7" s="402">
        <v>0</v>
      </c>
      <c r="I7" s="403">
        <v>0</v>
      </c>
      <c r="J7" s="402">
        <v>1</v>
      </c>
      <c r="K7" s="403">
        <v>0</v>
      </c>
      <c r="L7" s="403">
        <v>0</v>
      </c>
      <c r="M7" s="402">
        <v>2</v>
      </c>
      <c r="N7" s="402">
        <v>10</v>
      </c>
      <c r="O7" s="402">
        <v>10</v>
      </c>
      <c r="P7" s="403">
        <v>0</v>
      </c>
      <c r="Q7" s="402">
        <v>2</v>
      </c>
      <c r="R7" s="402">
        <v>0</v>
      </c>
      <c r="S7" s="402">
        <v>19</v>
      </c>
      <c r="T7" s="402">
        <v>10</v>
      </c>
      <c r="U7" s="402">
        <v>2</v>
      </c>
      <c r="V7" s="402">
        <v>0</v>
      </c>
      <c r="W7" s="406">
        <v>3</v>
      </c>
      <c r="X7" s="400">
        <v>0</v>
      </c>
      <c r="Y7" s="405">
        <v>0</v>
      </c>
      <c r="Z7" s="403">
        <v>0</v>
      </c>
      <c r="AA7" s="403"/>
      <c r="AB7" s="403">
        <v>0</v>
      </c>
      <c r="AC7" s="403">
        <v>0</v>
      </c>
      <c r="AD7" s="403"/>
      <c r="AE7" s="403">
        <v>0</v>
      </c>
      <c r="AF7" s="407">
        <v>0</v>
      </c>
      <c r="AG7" s="403">
        <v>0</v>
      </c>
      <c r="AH7" s="403">
        <v>0</v>
      </c>
      <c r="AI7" s="403">
        <v>0</v>
      </c>
      <c r="AJ7" s="403">
        <v>0</v>
      </c>
      <c r="AK7" s="403">
        <v>0</v>
      </c>
      <c r="AL7" s="408">
        <v>0</v>
      </c>
      <c r="AM7" s="402">
        <v>0</v>
      </c>
      <c r="AN7" s="402">
        <v>0</v>
      </c>
      <c r="AO7" s="405">
        <v>0</v>
      </c>
      <c r="AP7" s="402">
        <v>1</v>
      </c>
      <c r="AQ7" s="402">
        <v>0</v>
      </c>
      <c r="AR7" s="402">
        <v>0</v>
      </c>
      <c r="AS7" s="402">
        <v>0</v>
      </c>
      <c r="AT7" s="403">
        <v>0</v>
      </c>
      <c r="AU7" s="402">
        <v>0</v>
      </c>
    </row>
    <row r="8" spans="1:47" s="11" customFormat="1" ht="15" hidden="1" customHeight="1" x14ac:dyDescent="0.15">
      <c r="B8" s="400" t="s">
        <v>10</v>
      </c>
      <c r="C8" s="401">
        <f>SUM(D8:W8)</f>
        <v>321</v>
      </c>
      <c r="D8" s="402">
        <v>55</v>
      </c>
      <c r="E8" s="403">
        <v>0</v>
      </c>
      <c r="F8" s="404"/>
      <c r="G8" s="405">
        <v>165</v>
      </c>
      <c r="H8" s="402">
        <v>3</v>
      </c>
      <c r="I8" s="403">
        <v>0</v>
      </c>
      <c r="J8" s="402">
        <v>4</v>
      </c>
      <c r="K8" s="403">
        <v>0</v>
      </c>
      <c r="L8" s="403">
        <v>0</v>
      </c>
      <c r="M8" s="402">
        <v>0</v>
      </c>
      <c r="N8" s="402">
        <v>5</v>
      </c>
      <c r="O8" s="402">
        <v>13</v>
      </c>
      <c r="P8" s="403">
        <v>0</v>
      </c>
      <c r="Q8" s="402">
        <v>1</v>
      </c>
      <c r="R8" s="402">
        <v>0</v>
      </c>
      <c r="S8" s="402">
        <v>64</v>
      </c>
      <c r="T8" s="402">
        <v>10</v>
      </c>
      <c r="U8" s="402">
        <v>1</v>
      </c>
      <c r="V8" s="402">
        <v>0</v>
      </c>
      <c r="W8" s="406">
        <v>0</v>
      </c>
      <c r="X8" s="400">
        <v>0</v>
      </c>
      <c r="Y8" s="405">
        <v>0</v>
      </c>
      <c r="Z8" s="403">
        <v>0</v>
      </c>
      <c r="AA8" s="403"/>
      <c r="AB8" s="403">
        <v>0</v>
      </c>
      <c r="AC8" s="403">
        <v>0</v>
      </c>
      <c r="AD8" s="403"/>
      <c r="AE8" s="403">
        <v>0</v>
      </c>
      <c r="AF8" s="407">
        <v>0</v>
      </c>
      <c r="AG8" s="403">
        <v>0</v>
      </c>
      <c r="AH8" s="403">
        <v>0</v>
      </c>
      <c r="AI8" s="403">
        <v>0</v>
      </c>
      <c r="AJ8" s="403">
        <v>0</v>
      </c>
      <c r="AK8" s="403">
        <v>0</v>
      </c>
      <c r="AL8" s="408">
        <v>0</v>
      </c>
      <c r="AM8" s="402">
        <v>0</v>
      </c>
      <c r="AN8" s="402">
        <v>0</v>
      </c>
      <c r="AO8" s="405">
        <v>0</v>
      </c>
      <c r="AP8" s="402">
        <v>0</v>
      </c>
      <c r="AQ8" s="402">
        <v>0</v>
      </c>
      <c r="AR8" s="402">
        <v>0</v>
      </c>
      <c r="AS8" s="402">
        <v>0</v>
      </c>
      <c r="AT8" s="403">
        <v>0</v>
      </c>
      <c r="AU8" s="402">
        <v>0</v>
      </c>
    </row>
    <row r="9" spans="1:47" s="11" customFormat="1" ht="15" hidden="1" customHeight="1" x14ac:dyDescent="0.15">
      <c r="B9" s="409" t="s">
        <v>11</v>
      </c>
      <c r="C9" s="410">
        <f>SUM(D9:W9)</f>
        <v>103</v>
      </c>
      <c r="D9" s="411">
        <v>47</v>
      </c>
      <c r="E9" s="412">
        <v>0</v>
      </c>
      <c r="F9" s="413"/>
      <c r="G9" s="414">
        <v>35</v>
      </c>
      <c r="H9" s="411">
        <v>0</v>
      </c>
      <c r="I9" s="412">
        <v>0</v>
      </c>
      <c r="J9" s="411">
        <v>2</v>
      </c>
      <c r="K9" s="412">
        <v>0</v>
      </c>
      <c r="L9" s="412">
        <v>0</v>
      </c>
      <c r="M9" s="411">
        <v>0</v>
      </c>
      <c r="N9" s="411">
        <v>3</v>
      </c>
      <c r="O9" s="411">
        <v>13</v>
      </c>
      <c r="P9" s="412">
        <v>0</v>
      </c>
      <c r="Q9" s="411">
        <v>0</v>
      </c>
      <c r="R9" s="411">
        <v>0</v>
      </c>
      <c r="S9" s="411">
        <v>1</v>
      </c>
      <c r="T9" s="411">
        <v>0</v>
      </c>
      <c r="U9" s="411">
        <v>2</v>
      </c>
      <c r="V9" s="411">
        <v>0</v>
      </c>
      <c r="W9" s="415">
        <v>0</v>
      </c>
      <c r="X9" s="409">
        <v>0</v>
      </c>
      <c r="Y9" s="414">
        <v>0</v>
      </c>
      <c r="Z9" s="412">
        <v>0</v>
      </c>
      <c r="AA9" s="412"/>
      <c r="AB9" s="412">
        <v>0</v>
      </c>
      <c r="AC9" s="412">
        <v>0</v>
      </c>
      <c r="AD9" s="412"/>
      <c r="AE9" s="412">
        <v>0</v>
      </c>
      <c r="AF9" s="416">
        <v>0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  <c r="AL9" s="417">
        <v>0</v>
      </c>
      <c r="AM9" s="402">
        <v>0</v>
      </c>
      <c r="AN9" s="411">
        <v>0</v>
      </c>
      <c r="AO9" s="414">
        <v>0</v>
      </c>
      <c r="AP9" s="411">
        <v>0</v>
      </c>
      <c r="AQ9" s="411">
        <v>0</v>
      </c>
      <c r="AR9" s="411">
        <v>0</v>
      </c>
      <c r="AS9" s="411">
        <v>0</v>
      </c>
      <c r="AT9" s="412">
        <v>0</v>
      </c>
      <c r="AU9" s="411">
        <v>0</v>
      </c>
    </row>
    <row r="10" spans="1:47" s="12" customFormat="1" ht="15" hidden="1" customHeight="1" x14ac:dyDescent="0.15">
      <c r="B10" s="21" t="s">
        <v>661</v>
      </c>
      <c r="C10" s="393">
        <f>SUM(C11:C14)</f>
        <v>1217</v>
      </c>
      <c r="D10" s="394">
        <f>SUM(D11:D14)</f>
        <v>231</v>
      </c>
      <c r="E10" s="394">
        <v>0</v>
      </c>
      <c r="F10" s="867">
        <f>SUM(G11:G14)</f>
        <v>655</v>
      </c>
      <c r="G10" s="868"/>
      <c r="H10" s="394">
        <f>SUM(H11:H14)</f>
        <v>7</v>
      </c>
      <c r="I10" s="394">
        <v>0</v>
      </c>
      <c r="J10" s="394">
        <f>SUM(J11:J14)</f>
        <v>14</v>
      </c>
      <c r="K10" s="394">
        <v>0</v>
      </c>
      <c r="L10" s="394">
        <v>0</v>
      </c>
      <c r="M10" s="394">
        <f>SUM(M11:M14)</f>
        <v>3</v>
      </c>
      <c r="N10" s="394">
        <f t="shared" ref="N10:W10" si="2">SUM(N11:N14)</f>
        <v>48</v>
      </c>
      <c r="O10" s="394">
        <f>SUM(O11:O14)</f>
        <v>57</v>
      </c>
      <c r="P10" s="394">
        <v>0</v>
      </c>
      <c r="Q10" s="394">
        <f>SUM(Q11:Q14)</f>
        <v>3</v>
      </c>
      <c r="R10" s="394">
        <f>SUM(R11:R14)</f>
        <v>0</v>
      </c>
      <c r="S10" s="394">
        <f t="shared" si="2"/>
        <v>164</v>
      </c>
      <c r="T10" s="394">
        <f>SUM(T11:T14)</f>
        <v>16</v>
      </c>
      <c r="U10" s="394">
        <f>SUM(U11:U14)</f>
        <v>6</v>
      </c>
      <c r="V10" s="394">
        <f t="shared" si="2"/>
        <v>5</v>
      </c>
      <c r="W10" s="397">
        <f t="shared" si="2"/>
        <v>8</v>
      </c>
      <c r="X10" s="398">
        <v>0</v>
      </c>
      <c r="Y10" s="396">
        <v>0</v>
      </c>
      <c r="Z10" s="394">
        <v>0</v>
      </c>
      <c r="AA10" s="394"/>
      <c r="AB10" s="394">
        <v>0</v>
      </c>
      <c r="AC10" s="394">
        <v>0</v>
      </c>
      <c r="AD10" s="394"/>
      <c r="AE10" s="394">
        <v>0</v>
      </c>
      <c r="AF10" s="395">
        <v>0</v>
      </c>
      <c r="AG10" s="394">
        <v>0</v>
      </c>
      <c r="AH10" s="394">
        <v>0</v>
      </c>
      <c r="AI10" s="394">
        <v>0</v>
      </c>
      <c r="AJ10" s="394">
        <v>0</v>
      </c>
      <c r="AK10" s="394">
        <v>0</v>
      </c>
      <c r="AL10" s="418">
        <f>SUM(AL11:AL14)</f>
        <v>0</v>
      </c>
      <c r="AM10" s="419">
        <f>SUM(AM11:AM14)</f>
        <v>2</v>
      </c>
      <c r="AN10" s="394">
        <f>SUM(AN11:AN14)</f>
        <v>0</v>
      </c>
      <c r="AO10" s="396">
        <f t="shared" ref="AO10:AU10" si="3">SUM(AO11:AO14)</f>
        <v>0</v>
      </c>
      <c r="AP10" s="394">
        <f>SUM(AP11:AP14)</f>
        <v>2</v>
      </c>
      <c r="AQ10" s="394">
        <f t="shared" si="3"/>
        <v>0</v>
      </c>
      <c r="AR10" s="394">
        <f>SUM(AR11:AR14)</f>
        <v>0</v>
      </c>
      <c r="AS10" s="394">
        <f t="shared" si="3"/>
        <v>3</v>
      </c>
      <c r="AT10" s="394">
        <v>0</v>
      </c>
      <c r="AU10" s="394">
        <f t="shared" si="3"/>
        <v>1</v>
      </c>
    </row>
    <row r="11" spans="1:47" s="12" customFormat="1" ht="15" hidden="1" customHeight="1" x14ac:dyDescent="0.15">
      <c r="B11" s="28" t="s">
        <v>8</v>
      </c>
      <c r="C11" s="401">
        <f>SUM(D11:W11)</f>
        <v>168</v>
      </c>
      <c r="D11" s="420">
        <v>10</v>
      </c>
      <c r="E11" s="403">
        <v>0</v>
      </c>
      <c r="F11" s="421"/>
      <c r="G11" s="422">
        <v>50</v>
      </c>
      <c r="H11" s="420">
        <v>2</v>
      </c>
      <c r="I11" s="403">
        <v>0</v>
      </c>
      <c r="J11" s="420">
        <v>5</v>
      </c>
      <c r="K11" s="403">
        <v>0</v>
      </c>
      <c r="L11" s="403">
        <v>0</v>
      </c>
      <c r="M11" s="405">
        <v>0</v>
      </c>
      <c r="N11" s="420">
        <v>26</v>
      </c>
      <c r="O11" s="420">
        <v>15</v>
      </c>
      <c r="P11" s="403">
        <v>0</v>
      </c>
      <c r="Q11" s="420">
        <v>1</v>
      </c>
      <c r="R11" s="420">
        <v>0</v>
      </c>
      <c r="S11" s="420">
        <v>53</v>
      </c>
      <c r="T11" s="420">
        <v>0</v>
      </c>
      <c r="U11" s="420">
        <v>1</v>
      </c>
      <c r="V11" s="420">
        <v>5</v>
      </c>
      <c r="W11" s="423">
        <v>0</v>
      </c>
      <c r="X11" s="28">
        <v>0</v>
      </c>
      <c r="Y11" s="422">
        <v>0</v>
      </c>
      <c r="Z11" s="403">
        <v>0</v>
      </c>
      <c r="AA11" s="403"/>
      <c r="AB11" s="403">
        <v>0</v>
      </c>
      <c r="AC11" s="403">
        <v>0</v>
      </c>
      <c r="AD11" s="403"/>
      <c r="AE11" s="403">
        <v>0</v>
      </c>
      <c r="AF11" s="407">
        <v>0</v>
      </c>
      <c r="AG11" s="403">
        <v>0</v>
      </c>
      <c r="AH11" s="403">
        <v>0</v>
      </c>
      <c r="AI11" s="403">
        <v>0</v>
      </c>
      <c r="AJ11" s="403">
        <v>0</v>
      </c>
      <c r="AK11" s="403">
        <v>0</v>
      </c>
      <c r="AL11" s="424">
        <v>0</v>
      </c>
      <c r="AM11" s="405">
        <v>1</v>
      </c>
      <c r="AN11" s="420">
        <v>0</v>
      </c>
      <c r="AO11" s="422">
        <v>0</v>
      </c>
      <c r="AP11" s="420">
        <v>1</v>
      </c>
      <c r="AQ11" s="420">
        <v>0</v>
      </c>
      <c r="AR11" s="420">
        <v>0</v>
      </c>
      <c r="AS11" s="420">
        <v>3</v>
      </c>
      <c r="AT11" s="403">
        <v>0</v>
      </c>
      <c r="AU11" s="420">
        <v>0</v>
      </c>
    </row>
    <row r="12" spans="1:47" s="12" customFormat="1" ht="15" hidden="1" customHeight="1" x14ac:dyDescent="0.15">
      <c r="B12" s="28" t="s">
        <v>9</v>
      </c>
      <c r="C12" s="401">
        <f>SUM(D12:W12)</f>
        <v>588</v>
      </c>
      <c r="D12" s="420">
        <v>111</v>
      </c>
      <c r="E12" s="403">
        <v>0</v>
      </c>
      <c r="F12" s="421"/>
      <c r="G12" s="422">
        <v>413</v>
      </c>
      <c r="H12" s="420">
        <v>0</v>
      </c>
      <c r="I12" s="403">
        <v>0</v>
      </c>
      <c r="J12" s="420">
        <v>2</v>
      </c>
      <c r="K12" s="403">
        <v>0</v>
      </c>
      <c r="L12" s="403">
        <v>0</v>
      </c>
      <c r="M12" s="405">
        <v>3</v>
      </c>
      <c r="N12" s="420">
        <v>11</v>
      </c>
      <c r="O12" s="420">
        <v>9</v>
      </c>
      <c r="P12" s="403">
        <v>0</v>
      </c>
      <c r="Q12" s="420">
        <v>1</v>
      </c>
      <c r="R12" s="420">
        <v>0</v>
      </c>
      <c r="S12" s="420">
        <v>18</v>
      </c>
      <c r="T12" s="420">
        <v>10</v>
      </c>
      <c r="U12" s="420">
        <v>2</v>
      </c>
      <c r="V12" s="420">
        <v>0</v>
      </c>
      <c r="W12" s="423">
        <v>8</v>
      </c>
      <c r="X12" s="28">
        <v>0</v>
      </c>
      <c r="Y12" s="422">
        <v>0</v>
      </c>
      <c r="Z12" s="403">
        <v>0</v>
      </c>
      <c r="AA12" s="403"/>
      <c r="AB12" s="403">
        <v>0</v>
      </c>
      <c r="AC12" s="403">
        <v>0</v>
      </c>
      <c r="AD12" s="403"/>
      <c r="AE12" s="403">
        <v>0</v>
      </c>
      <c r="AF12" s="407">
        <v>0</v>
      </c>
      <c r="AG12" s="403">
        <v>0</v>
      </c>
      <c r="AH12" s="403">
        <v>0</v>
      </c>
      <c r="AI12" s="403">
        <v>0</v>
      </c>
      <c r="AJ12" s="403">
        <v>0</v>
      </c>
      <c r="AK12" s="403">
        <v>0</v>
      </c>
      <c r="AL12" s="424">
        <v>0</v>
      </c>
      <c r="AM12" s="405">
        <v>1</v>
      </c>
      <c r="AN12" s="420">
        <v>0</v>
      </c>
      <c r="AO12" s="422">
        <v>0</v>
      </c>
      <c r="AP12" s="420">
        <v>1</v>
      </c>
      <c r="AQ12" s="420">
        <v>0</v>
      </c>
      <c r="AR12" s="420">
        <v>0</v>
      </c>
      <c r="AS12" s="420">
        <v>0</v>
      </c>
      <c r="AT12" s="403">
        <v>0</v>
      </c>
      <c r="AU12" s="420">
        <v>0</v>
      </c>
    </row>
    <row r="13" spans="1:47" s="12" customFormat="1" ht="15" hidden="1" customHeight="1" x14ac:dyDescent="0.15">
      <c r="B13" s="28" t="s">
        <v>10</v>
      </c>
      <c r="C13" s="401">
        <f>SUM(D13:W13)</f>
        <v>378</v>
      </c>
      <c r="D13" s="420">
        <v>77</v>
      </c>
      <c r="E13" s="403">
        <v>0</v>
      </c>
      <c r="F13" s="421"/>
      <c r="G13" s="422">
        <v>166</v>
      </c>
      <c r="H13" s="420">
        <v>4</v>
      </c>
      <c r="I13" s="403">
        <v>0</v>
      </c>
      <c r="J13" s="420">
        <v>4</v>
      </c>
      <c r="K13" s="403">
        <v>0</v>
      </c>
      <c r="L13" s="403">
        <v>0</v>
      </c>
      <c r="M13" s="405">
        <v>0</v>
      </c>
      <c r="N13" s="420">
        <v>8</v>
      </c>
      <c r="O13" s="420">
        <v>19</v>
      </c>
      <c r="P13" s="403">
        <v>0</v>
      </c>
      <c r="Q13" s="420">
        <v>1</v>
      </c>
      <c r="R13" s="420">
        <v>0</v>
      </c>
      <c r="S13" s="420">
        <v>92</v>
      </c>
      <c r="T13" s="420">
        <v>6</v>
      </c>
      <c r="U13" s="420">
        <v>1</v>
      </c>
      <c r="V13" s="420">
        <v>0</v>
      </c>
      <c r="W13" s="423">
        <v>0</v>
      </c>
      <c r="X13" s="28">
        <v>0</v>
      </c>
      <c r="Y13" s="422">
        <v>0</v>
      </c>
      <c r="Z13" s="403">
        <v>0</v>
      </c>
      <c r="AA13" s="403"/>
      <c r="AB13" s="403">
        <v>0</v>
      </c>
      <c r="AC13" s="403">
        <v>0</v>
      </c>
      <c r="AD13" s="403"/>
      <c r="AE13" s="403">
        <v>0</v>
      </c>
      <c r="AF13" s="407">
        <v>0</v>
      </c>
      <c r="AG13" s="403">
        <v>0</v>
      </c>
      <c r="AH13" s="403">
        <v>0</v>
      </c>
      <c r="AI13" s="403">
        <v>0</v>
      </c>
      <c r="AJ13" s="403">
        <v>0</v>
      </c>
      <c r="AK13" s="403">
        <v>0</v>
      </c>
      <c r="AL13" s="424">
        <v>0</v>
      </c>
      <c r="AM13" s="405">
        <v>0</v>
      </c>
      <c r="AN13" s="420">
        <v>0</v>
      </c>
      <c r="AO13" s="422">
        <v>0</v>
      </c>
      <c r="AP13" s="420">
        <v>0</v>
      </c>
      <c r="AQ13" s="420">
        <v>0</v>
      </c>
      <c r="AR13" s="420">
        <v>0</v>
      </c>
      <c r="AS13" s="420">
        <v>0</v>
      </c>
      <c r="AT13" s="403">
        <v>0</v>
      </c>
      <c r="AU13" s="420">
        <v>0</v>
      </c>
    </row>
    <row r="14" spans="1:47" s="12" customFormat="1" ht="15" hidden="1" customHeight="1" x14ac:dyDescent="0.15">
      <c r="B14" s="35" t="s">
        <v>11</v>
      </c>
      <c r="C14" s="410">
        <f>SUM(D14:W14)</f>
        <v>83</v>
      </c>
      <c r="D14" s="425">
        <v>33</v>
      </c>
      <c r="E14" s="412">
        <v>0</v>
      </c>
      <c r="F14" s="426"/>
      <c r="G14" s="427">
        <v>26</v>
      </c>
      <c r="H14" s="425">
        <v>1</v>
      </c>
      <c r="I14" s="412">
        <v>0</v>
      </c>
      <c r="J14" s="425">
        <v>3</v>
      </c>
      <c r="K14" s="412">
        <v>0</v>
      </c>
      <c r="L14" s="412">
        <v>0</v>
      </c>
      <c r="M14" s="414">
        <v>0</v>
      </c>
      <c r="N14" s="425">
        <v>3</v>
      </c>
      <c r="O14" s="425">
        <v>14</v>
      </c>
      <c r="P14" s="412">
        <v>0</v>
      </c>
      <c r="Q14" s="425">
        <v>0</v>
      </c>
      <c r="R14" s="425">
        <v>0</v>
      </c>
      <c r="S14" s="425">
        <v>1</v>
      </c>
      <c r="T14" s="425">
        <v>0</v>
      </c>
      <c r="U14" s="425">
        <v>2</v>
      </c>
      <c r="V14" s="425">
        <v>0</v>
      </c>
      <c r="W14" s="428">
        <v>0</v>
      </c>
      <c r="X14" s="35">
        <v>0</v>
      </c>
      <c r="Y14" s="427">
        <v>0</v>
      </c>
      <c r="Z14" s="412">
        <v>0</v>
      </c>
      <c r="AA14" s="412"/>
      <c r="AB14" s="412">
        <v>0</v>
      </c>
      <c r="AC14" s="412">
        <v>0</v>
      </c>
      <c r="AD14" s="412"/>
      <c r="AE14" s="412">
        <v>0</v>
      </c>
      <c r="AF14" s="416">
        <v>0</v>
      </c>
      <c r="AG14" s="412">
        <v>0</v>
      </c>
      <c r="AH14" s="412">
        <v>0</v>
      </c>
      <c r="AI14" s="412">
        <v>0</v>
      </c>
      <c r="AJ14" s="412">
        <v>0</v>
      </c>
      <c r="AK14" s="412">
        <v>0</v>
      </c>
      <c r="AL14" s="429">
        <v>0</v>
      </c>
      <c r="AM14" s="414">
        <v>0</v>
      </c>
      <c r="AN14" s="425">
        <v>0</v>
      </c>
      <c r="AO14" s="427">
        <v>0</v>
      </c>
      <c r="AP14" s="425">
        <v>0</v>
      </c>
      <c r="AQ14" s="425">
        <v>0</v>
      </c>
      <c r="AR14" s="425">
        <v>0</v>
      </c>
      <c r="AS14" s="425">
        <v>0</v>
      </c>
      <c r="AT14" s="412">
        <v>0</v>
      </c>
      <c r="AU14" s="425">
        <v>1</v>
      </c>
    </row>
    <row r="15" spans="1:47" s="12" customFormat="1" ht="15" hidden="1" customHeight="1" x14ac:dyDescent="0.15">
      <c r="B15" s="21" t="s">
        <v>662</v>
      </c>
      <c r="C15" s="393">
        <f>SUM(C16:C19)</f>
        <v>1272</v>
      </c>
      <c r="D15" s="394">
        <f>SUM(D16:D19)</f>
        <v>365</v>
      </c>
      <c r="E15" s="394">
        <v>0</v>
      </c>
      <c r="F15" s="867">
        <f>SUM(G16:G19)</f>
        <v>620</v>
      </c>
      <c r="G15" s="868"/>
      <c r="H15" s="394">
        <f>SUM(H16:H19)</f>
        <v>6</v>
      </c>
      <c r="I15" s="394">
        <v>0</v>
      </c>
      <c r="J15" s="394">
        <f>SUM(J16:J19)</f>
        <v>15</v>
      </c>
      <c r="K15" s="394">
        <v>0</v>
      </c>
      <c r="L15" s="394">
        <v>0</v>
      </c>
      <c r="M15" s="396">
        <f>SUM(M16:M19)</f>
        <v>1</v>
      </c>
      <c r="N15" s="394">
        <f t="shared" ref="N15:W15" si="4">SUM(N16:N19)</f>
        <v>48</v>
      </c>
      <c r="O15" s="394">
        <f>SUM(O16:O19)</f>
        <v>45</v>
      </c>
      <c r="P15" s="394">
        <v>0</v>
      </c>
      <c r="Q15" s="394">
        <f>SUM(Q16:Q19)</f>
        <v>6</v>
      </c>
      <c r="R15" s="394">
        <f>SUM(R16:R19)</f>
        <v>1</v>
      </c>
      <c r="S15" s="394">
        <f t="shared" si="4"/>
        <v>132</v>
      </c>
      <c r="T15" s="394">
        <f>SUM(T16:T19)</f>
        <v>14</v>
      </c>
      <c r="U15" s="394">
        <f>SUM(U16:U19)</f>
        <v>5</v>
      </c>
      <c r="V15" s="394">
        <f t="shared" si="4"/>
        <v>10</v>
      </c>
      <c r="W15" s="397">
        <f t="shared" si="4"/>
        <v>4</v>
      </c>
      <c r="X15" s="398">
        <v>0</v>
      </c>
      <c r="Y15" s="396">
        <v>0</v>
      </c>
      <c r="Z15" s="394">
        <v>0</v>
      </c>
      <c r="AA15" s="394"/>
      <c r="AB15" s="394">
        <v>0</v>
      </c>
      <c r="AC15" s="394">
        <v>0</v>
      </c>
      <c r="AD15" s="394"/>
      <c r="AE15" s="394">
        <v>0</v>
      </c>
      <c r="AF15" s="395">
        <v>0</v>
      </c>
      <c r="AG15" s="394">
        <v>0</v>
      </c>
      <c r="AH15" s="394">
        <v>0</v>
      </c>
      <c r="AI15" s="394">
        <v>0</v>
      </c>
      <c r="AJ15" s="394">
        <v>0</v>
      </c>
      <c r="AK15" s="394">
        <v>0</v>
      </c>
      <c r="AL15" s="418">
        <f>SUM(AL16:AL19)</f>
        <v>0</v>
      </c>
      <c r="AM15" s="396">
        <f>SUM(AM16:AM19)</f>
        <v>0</v>
      </c>
      <c r="AN15" s="394">
        <f>SUM(AN16:AN19)</f>
        <v>1</v>
      </c>
      <c r="AO15" s="396">
        <f t="shared" ref="AO15:AU15" si="5">SUM(AO16:AO19)</f>
        <v>0</v>
      </c>
      <c r="AP15" s="394">
        <f>SUM(AP16:AP19)</f>
        <v>2</v>
      </c>
      <c r="AQ15" s="394">
        <f t="shared" si="5"/>
        <v>1</v>
      </c>
      <c r="AR15" s="394">
        <f>SUM(AR16:AR19)</f>
        <v>1</v>
      </c>
      <c r="AS15" s="394">
        <f t="shared" si="5"/>
        <v>4</v>
      </c>
      <c r="AT15" s="394">
        <v>0</v>
      </c>
      <c r="AU15" s="394">
        <f t="shared" si="5"/>
        <v>1</v>
      </c>
    </row>
    <row r="16" spans="1:47" s="12" customFormat="1" ht="15" hidden="1" customHeight="1" x14ac:dyDescent="0.15">
      <c r="B16" s="28" t="s">
        <v>8</v>
      </c>
      <c r="C16" s="401">
        <f>SUM(D16:W16)</f>
        <v>196</v>
      </c>
      <c r="D16" s="420">
        <v>35</v>
      </c>
      <c r="E16" s="403">
        <v>0</v>
      </c>
      <c r="F16" s="421"/>
      <c r="G16" s="422">
        <v>52</v>
      </c>
      <c r="H16" s="420">
        <v>1</v>
      </c>
      <c r="I16" s="403">
        <v>0</v>
      </c>
      <c r="J16" s="420">
        <v>5</v>
      </c>
      <c r="K16" s="403">
        <v>0</v>
      </c>
      <c r="L16" s="403">
        <v>0</v>
      </c>
      <c r="M16" s="405">
        <v>0</v>
      </c>
      <c r="N16" s="420">
        <v>25</v>
      </c>
      <c r="O16" s="420">
        <v>11</v>
      </c>
      <c r="P16" s="403">
        <v>0</v>
      </c>
      <c r="Q16" s="420">
        <v>1</v>
      </c>
      <c r="R16" s="420">
        <v>0</v>
      </c>
      <c r="S16" s="420">
        <v>55</v>
      </c>
      <c r="T16" s="420">
        <v>0</v>
      </c>
      <c r="U16" s="420">
        <v>1</v>
      </c>
      <c r="V16" s="420">
        <v>10</v>
      </c>
      <c r="W16" s="423">
        <v>0</v>
      </c>
      <c r="X16" s="28">
        <v>0</v>
      </c>
      <c r="Y16" s="422">
        <v>0</v>
      </c>
      <c r="Z16" s="403">
        <v>0</v>
      </c>
      <c r="AA16" s="403"/>
      <c r="AB16" s="403">
        <v>0</v>
      </c>
      <c r="AC16" s="403">
        <v>0</v>
      </c>
      <c r="AD16" s="403"/>
      <c r="AE16" s="403">
        <v>0</v>
      </c>
      <c r="AF16" s="407">
        <v>0</v>
      </c>
      <c r="AG16" s="403">
        <v>0</v>
      </c>
      <c r="AH16" s="403">
        <v>0</v>
      </c>
      <c r="AI16" s="403">
        <v>0</v>
      </c>
      <c r="AJ16" s="403">
        <v>0</v>
      </c>
      <c r="AK16" s="403">
        <v>0</v>
      </c>
      <c r="AL16" s="424">
        <v>0</v>
      </c>
      <c r="AM16" s="405">
        <v>0</v>
      </c>
      <c r="AN16" s="420">
        <v>0</v>
      </c>
      <c r="AO16" s="422">
        <v>0</v>
      </c>
      <c r="AP16" s="420">
        <v>1</v>
      </c>
      <c r="AQ16" s="420">
        <v>0</v>
      </c>
      <c r="AR16" s="420">
        <v>0</v>
      </c>
      <c r="AS16" s="420">
        <v>4</v>
      </c>
      <c r="AT16" s="403">
        <v>0</v>
      </c>
      <c r="AU16" s="420">
        <v>0</v>
      </c>
    </row>
    <row r="17" spans="2:47" s="12" customFormat="1" ht="15" hidden="1" customHeight="1" x14ac:dyDescent="0.15">
      <c r="B17" s="28" t="s">
        <v>9</v>
      </c>
      <c r="C17" s="401">
        <f>SUM(D17:W17)</f>
        <v>586</v>
      </c>
      <c r="D17" s="420">
        <v>132</v>
      </c>
      <c r="E17" s="403">
        <v>0</v>
      </c>
      <c r="F17" s="421"/>
      <c r="G17" s="422">
        <v>399</v>
      </c>
      <c r="H17" s="420">
        <v>0</v>
      </c>
      <c r="I17" s="403">
        <v>0</v>
      </c>
      <c r="J17" s="420">
        <v>4</v>
      </c>
      <c r="K17" s="403">
        <v>0</v>
      </c>
      <c r="L17" s="403">
        <v>0</v>
      </c>
      <c r="M17" s="405">
        <v>1</v>
      </c>
      <c r="N17" s="420">
        <v>13</v>
      </c>
      <c r="O17" s="420">
        <v>6</v>
      </c>
      <c r="P17" s="403">
        <v>0</v>
      </c>
      <c r="Q17" s="420">
        <v>3</v>
      </c>
      <c r="R17" s="420">
        <v>0</v>
      </c>
      <c r="S17" s="420">
        <v>15</v>
      </c>
      <c r="T17" s="420">
        <v>7</v>
      </c>
      <c r="U17" s="420">
        <v>2</v>
      </c>
      <c r="V17" s="420">
        <v>0</v>
      </c>
      <c r="W17" s="423">
        <v>4</v>
      </c>
      <c r="X17" s="28">
        <v>0</v>
      </c>
      <c r="Y17" s="422">
        <v>0</v>
      </c>
      <c r="Z17" s="403">
        <v>0</v>
      </c>
      <c r="AA17" s="403"/>
      <c r="AB17" s="403">
        <v>0</v>
      </c>
      <c r="AC17" s="403">
        <v>0</v>
      </c>
      <c r="AD17" s="403"/>
      <c r="AE17" s="403">
        <v>0</v>
      </c>
      <c r="AF17" s="407">
        <v>0</v>
      </c>
      <c r="AG17" s="403">
        <v>0</v>
      </c>
      <c r="AH17" s="403">
        <v>0</v>
      </c>
      <c r="AI17" s="403">
        <v>0</v>
      </c>
      <c r="AJ17" s="403">
        <v>0</v>
      </c>
      <c r="AK17" s="403">
        <v>0</v>
      </c>
      <c r="AL17" s="424">
        <v>0</v>
      </c>
      <c r="AM17" s="405">
        <v>0</v>
      </c>
      <c r="AN17" s="420">
        <v>1</v>
      </c>
      <c r="AO17" s="422">
        <v>0</v>
      </c>
      <c r="AP17" s="420">
        <v>1</v>
      </c>
      <c r="AQ17" s="420">
        <v>1</v>
      </c>
      <c r="AR17" s="420">
        <v>0</v>
      </c>
      <c r="AS17" s="420">
        <v>0</v>
      </c>
      <c r="AT17" s="403">
        <v>0</v>
      </c>
      <c r="AU17" s="420">
        <v>0</v>
      </c>
    </row>
    <row r="18" spans="2:47" s="12" customFormat="1" ht="15" hidden="1" customHeight="1" x14ac:dyDescent="0.15">
      <c r="B18" s="28" t="s">
        <v>10</v>
      </c>
      <c r="C18" s="401">
        <f>SUM(D18:W18)</f>
        <v>399</v>
      </c>
      <c r="D18" s="420">
        <v>151</v>
      </c>
      <c r="E18" s="403">
        <v>0</v>
      </c>
      <c r="F18" s="421"/>
      <c r="G18" s="422">
        <v>147</v>
      </c>
      <c r="H18" s="420">
        <v>4</v>
      </c>
      <c r="I18" s="403">
        <v>0</v>
      </c>
      <c r="J18" s="420">
        <v>3</v>
      </c>
      <c r="K18" s="403">
        <v>0</v>
      </c>
      <c r="L18" s="403">
        <v>0</v>
      </c>
      <c r="M18" s="405">
        <v>0</v>
      </c>
      <c r="N18" s="420">
        <v>7</v>
      </c>
      <c r="O18" s="420">
        <v>17</v>
      </c>
      <c r="P18" s="403">
        <v>0</v>
      </c>
      <c r="Q18" s="420">
        <v>0</v>
      </c>
      <c r="R18" s="420">
        <v>1</v>
      </c>
      <c r="S18" s="420">
        <v>61</v>
      </c>
      <c r="T18" s="420">
        <v>7</v>
      </c>
      <c r="U18" s="420">
        <v>1</v>
      </c>
      <c r="V18" s="420">
        <v>0</v>
      </c>
      <c r="W18" s="423">
        <v>0</v>
      </c>
      <c r="X18" s="28">
        <v>0</v>
      </c>
      <c r="Y18" s="422">
        <v>0</v>
      </c>
      <c r="Z18" s="403">
        <v>0</v>
      </c>
      <c r="AA18" s="403"/>
      <c r="AB18" s="403">
        <v>0</v>
      </c>
      <c r="AC18" s="403">
        <v>0</v>
      </c>
      <c r="AD18" s="403"/>
      <c r="AE18" s="403">
        <v>0</v>
      </c>
      <c r="AF18" s="407">
        <v>0</v>
      </c>
      <c r="AG18" s="403">
        <v>0</v>
      </c>
      <c r="AH18" s="403">
        <v>0</v>
      </c>
      <c r="AI18" s="403">
        <v>0</v>
      </c>
      <c r="AJ18" s="403">
        <v>0</v>
      </c>
      <c r="AK18" s="403">
        <v>0</v>
      </c>
      <c r="AL18" s="424">
        <v>0</v>
      </c>
      <c r="AM18" s="405">
        <v>0</v>
      </c>
      <c r="AN18" s="420">
        <v>0</v>
      </c>
      <c r="AO18" s="422">
        <v>0</v>
      </c>
      <c r="AP18" s="420">
        <v>0</v>
      </c>
      <c r="AQ18" s="420">
        <v>0</v>
      </c>
      <c r="AR18" s="420">
        <v>0</v>
      </c>
      <c r="AS18" s="420">
        <v>0</v>
      </c>
      <c r="AT18" s="403">
        <v>0</v>
      </c>
      <c r="AU18" s="420">
        <v>0</v>
      </c>
    </row>
    <row r="19" spans="2:47" s="12" customFormat="1" ht="15" hidden="1" customHeight="1" x14ac:dyDescent="0.15">
      <c r="B19" s="35" t="s">
        <v>11</v>
      </c>
      <c r="C19" s="410">
        <f>SUM(D19:W19)</f>
        <v>91</v>
      </c>
      <c r="D19" s="425">
        <v>47</v>
      </c>
      <c r="E19" s="412">
        <v>0</v>
      </c>
      <c r="F19" s="426"/>
      <c r="G19" s="427">
        <v>22</v>
      </c>
      <c r="H19" s="425">
        <v>1</v>
      </c>
      <c r="I19" s="412">
        <v>0</v>
      </c>
      <c r="J19" s="425">
        <v>3</v>
      </c>
      <c r="K19" s="412">
        <v>0</v>
      </c>
      <c r="L19" s="412">
        <v>0</v>
      </c>
      <c r="M19" s="414">
        <v>0</v>
      </c>
      <c r="N19" s="425">
        <v>3</v>
      </c>
      <c r="O19" s="425">
        <v>11</v>
      </c>
      <c r="P19" s="412">
        <v>0</v>
      </c>
      <c r="Q19" s="425">
        <v>2</v>
      </c>
      <c r="R19" s="425">
        <v>0</v>
      </c>
      <c r="S19" s="425">
        <v>1</v>
      </c>
      <c r="T19" s="425">
        <v>0</v>
      </c>
      <c r="U19" s="425">
        <v>1</v>
      </c>
      <c r="V19" s="425">
        <v>0</v>
      </c>
      <c r="W19" s="428">
        <v>0</v>
      </c>
      <c r="X19" s="35">
        <v>0</v>
      </c>
      <c r="Y19" s="427">
        <v>0</v>
      </c>
      <c r="Z19" s="412">
        <v>0</v>
      </c>
      <c r="AA19" s="412"/>
      <c r="AB19" s="412">
        <v>0</v>
      </c>
      <c r="AC19" s="412">
        <v>0</v>
      </c>
      <c r="AD19" s="412"/>
      <c r="AE19" s="412">
        <v>0</v>
      </c>
      <c r="AF19" s="416">
        <v>0</v>
      </c>
      <c r="AG19" s="412">
        <v>0</v>
      </c>
      <c r="AH19" s="412">
        <v>0</v>
      </c>
      <c r="AI19" s="412">
        <v>0</v>
      </c>
      <c r="AJ19" s="412">
        <v>0</v>
      </c>
      <c r="AK19" s="412">
        <v>0</v>
      </c>
      <c r="AL19" s="429">
        <v>0</v>
      </c>
      <c r="AM19" s="414">
        <v>0</v>
      </c>
      <c r="AN19" s="425">
        <v>0</v>
      </c>
      <c r="AO19" s="427">
        <v>0</v>
      </c>
      <c r="AP19" s="425">
        <v>0</v>
      </c>
      <c r="AQ19" s="425">
        <v>0</v>
      </c>
      <c r="AR19" s="425">
        <v>1</v>
      </c>
      <c r="AS19" s="425">
        <v>0</v>
      </c>
      <c r="AT19" s="412">
        <v>0</v>
      </c>
      <c r="AU19" s="425">
        <v>1</v>
      </c>
    </row>
    <row r="20" spans="2:47" s="12" customFormat="1" ht="15" hidden="1" customHeight="1" x14ac:dyDescent="0.15">
      <c r="B20" s="21" t="s">
        <v>663</v>
      </c>
      <c r="C20" s="393">
        <f>SUM(C21:C24)</f>
        <v>1261</v>
      </c>
      <c r="D20" s="394">
        <f>SUM(D21:D24)</f>
        <v>423</v>
      </c>
      <c r="E20" s="394">
        <v>0</v>
      </c>
      <c r="F20" s="867">
        <f>SUM(G21:G24)</f>
        <v>591</v>
      </c>
      <c r="G20" s="868"/>
      <c r="H20" s="394">
        <f>SUM(H21:H24)</f>
        <v>9</v>
      </c>
      <c r="I20" s="394">
        <v>0</v>
      </c>
      <c r="J20" s="394">
        <f>SUM(J21:J24)</f>
        <v>16</v>
      </c>
      <c r="K20" s="394">
        <v>0</v>
      </c>
      <c r="L20" s="394">
        <v>0</v>
      </c>
      <c r="M20" s="394">
        <f>SUM(M21:M24)</f>
        <v>1</v>
      </c>
      <c r="N20" s="394">
        <f t="shared" ref="N20:W20" si="6">SUM(N21:N24)</f>
        <v>42</v>
      </c>
      <c r="O20" s="394">
        <f>SUM(O21:O24)</f>
        <v>30</v>
      </c>
      <c r="P20" s="394">
        <v>0</v>
      </c>
      <c r="Q20" s="394">
        <f>SUM(Q21:Q24)</f>
        <v>4</v>
      </c>
      <c r="R20" s="394">
        <f>SUM(R21:R24)</f>
        <v>1</v>
      </c>
      <c r="S20" s="394">
        <f t="shared" si="6"/>
        <v>107</v>
      </c>
      <c r="T20" s="394">
        <f>SUM(T21:T24)</f>
        <v>14</v>
      </c>
      <c r="U20" s="394">
        <f>SUM(U21:U24)</f>
        <v>8</v>
      </c>
      <c r="V20" s="394">
        <f t="shared" si="6"/>
        <v>12</v>
      </c>
      <c r="W20" s="397">
        <f t="shared" si="6"/>
        <v>3</v>
      </c>
      <c r="X20" s="398">
        <v>0</v>
      </c>
      <c r="Y20" s="396">
        <v>0</v>
      </c>
      <c r="Z20" s="394">
        <v>0</v>
      </c>
      <c r="AA20" s="394"/>
      <c r="AB20" s="394">
        <v>0</v>
      </c>
      <c r="AC20" s="394">
        <v>0</v>
      </c>
      <c r="AD20" s="394"/>
      <c r="AE20" s="394">
        <v>0</v>
      </c>
      <c r="AF20" s="395">
        <v>0</v>
      </c>
      <c r="AG20" s="394">
        <v>0</v>
      </c>
      <c r="AH20" s="394">
        <v>0</v>
      </c>
      <c r="AI20" s="394">
        <v>0</v>
      </c>
      <c r="AJ20" s="394">
        <v>0</v>
      </c>
      <c r="AK20" s="394">
        <v>0</v>
      </c>
      <c r="AL20" s="418">
        <f>SUM(AL21:AL24)</f>
        <v>0</v>
      </c>
      <c r="AM20" s="419">
        <f>SUM(AM21:AM24)</f>
        <v>0</v>
      </c>
      <c r="AN20" s="394">
        <f>SUM(AN21:AN24)</f>
        <v>1</v>
      </c>
      <c r="AO20" s="396">
        <f t="shared" ref="AO20:AU20" si="7">SUM(AO21:AO24)</f>
        <v>1</v>
      </c>
      <c r="AP20" s="394">
        <f>SUM(AP21:AP24)</f>
        <v>2</v>
      </c>
      <c r="AQ20" s="394">
        <f t="shared" si="7"/>
        <v>1</v>
      </c>
      <c r="AR20" s="394">
        <f>SUM(AR21:AR24)</f>
        <v>1</v>
      </c>
      <c r="AS20" s="394">
        <f t="shared" si="7"/>
        <v>0</v>
      </c>
      <c r="AT20" s="394">
        <v>0</v>
      </c>
      <c r="AU20" s="394">
        <f t="shared" si="7"/>
        <v>1</v>
      </c>
    </row>
    <row r="21" spans="2:47" s="12" customFormat="1" ht="15" hidden="1" customHeight="1" x14ac:dyDescent="0.15">
      <c r="B21" s="28" t="s">
        <v>8</v>
      </c>
      <c r="C21" s="401">
        <f>SUM(D21:W21)</f>
        <v>180</v>
      </c>
      <c r="D21" s="420">
        <v>32</v>
      </c>
      <c r="E21" s="403">
        <v>0</v>
      </c>
      <c r="F21" s="421"/>
      <c r="G21" s="422">
        <v>47</v>
      </c>
      <c r="H21" s="420">
        <v>1</v>
      </c>
      <c r="I21" s="403">
        <v>0</v>
      </c>
      <c r="J21" s="420">
        <v>5</v>
      </c>
      <c r="K21" s="403">
        <v>0</v>
      </c>
      <c r="L21" s="403">
        <v>0</v>
      </c>
      <c r="M21" s="405">
        <v>0</v>
      </c>
      <c r="N21" s="420">
        <v>18</v>
      </c>
      <c r="O21" s="420">
        <v>4</v>
      </c>
      <c r="P21" s="403">
        <v>0</v>
      </c>
      <c r="Q21" s="420">
        <v>0</v>
      </c>
      <c r="R21" s="420">
        <v>0</v>
      </c>
      <c r="S21" s="420">
        <v>59</v>
      </c>
      <c r="T21" s="420">
        <v>0</v>
      </c>
      <c r="U21" s="420">
        <v>3</v>
      </c>
      <c r="V21" s="420">
        <v>11</v>
      </c>
      <c r="W21" s="423">
        <v>0</v>
      </c>
      <c r="X21" s="28">
        <v>0</v>
      </c>
      <c r="Y21" s="422">
        <v>0</v>
      </c>
      <c r="Z21" s="403">
        <v>0</v>
      </c>
      <c r="AA21" s="403"/>
      <c r="AB21" s="403">
        <v>0</v>
      </c>
      <c r="AC21" s="403">
        <v>0</v>
      </c>
      <c r="AD21" s="403"/>
      <c r="AE21" s="403">
        <v>0</v>
      </c>
      <c r="AF21" s="407">
        <v>0</v>
      </c>
      <c r="AG21" s="403">
        <v>0</v>
      </c>
      <c r="AH21" s="403">
        <v>0</v>
      </c>
      <c r="AI21" s="403">
        <v>0</v>
      </c>
      <c r="AJ21" s="403">
        <v>0</v>
      </c>
      <c r="AK21" s="403">
        <v>0</v>
      </c>
      <c r="AL21" s="424">
        <v>0</v>
      </c>
      <c r="AM21" s="405">
        <v>0</v>
      </c>
      <c r="AN21" s="420">
        <v>0</v>
      </c>
      <c r="AO21" s="422">
        <v>0</v>
      </c>
      <c r="AP21" s="420">
        <v>1</v>
      </c>
      <c r="AQ21" s="420">
        <v>0</v>
      </c>
      <c r="AR21" s="420">
        <v>0</v>
      </c>
      <c r="AS21" s="420">
        <v>0</v>
      </c>
      <c r="AT21" s="403">
        <v>0</v>
      </c>
      <c r="AU21" s="420">
        <v>0</v>
      </c>
    </row>
    <row r="22" spans="2:47" s="12" customFormat="1" ht="15" hidden="1" customHeight="1" x14ac:dyDescent="0.15">
      <c r="B22" s="28" t="s">
        <v>9</v>
      </c>
      <c r="C22" s="401">
        <f>SUM(D22:W22)</f>
        <v>567</v>
      </c>
      <c r="D22" s="420">
        <v>140</v>
      </c>
      <c r="E22" s="403">
        <v>0</v>
      </c>
      <c r="F22" s="421"/>
      <c r="G22" s="422">
        <v>379</v>
      </c>
      <c r="H22" s="420">
        <v>0</v>
      </c>
      <c r="I22" s="403">
        <v>0</v>
      </c>
      <c r="J22" s="420">
        <v>5</v>
      </c>
      <c r="K22" s="403">
        <v>0</v>
      </c>
      <c r="L22" s="403">
        <v>0</v>
      </c>
      <c r="M22" s="405">
        <v>1</v>
      </c>
      <c r="N22" s="420">
        <v>11</v>
      </c>
      <c r="O22" s="420">
        <v>3</v>
      </c>
      <c r="P22" s="403">
        <v>0</v>
      </c>
      <c r="Q22" s="420">
        <v>3</v>
      </c>
      <c r="R22" s="420">
        <v>0</v>
      </c>
      <c r="S22" s="420">
        <v>14</v>
      </c>
      <c r="T22" s="420">
        <v>5</v>
      </c>
      <c r="U22" s="420">
        <v>3</v>
      </c>
      <c r="V22" s="420">
        <v>0</v>
      </c>
      <c r="W22" s="423">
        <v>3</v>
      </c>
      <c r="X22" s="28">
        <v>0</v>
      </c>
      <c r="Y22" s="422">
        <v>0</v>
      </c>
      <c r="Z22" s="403">
        <v>0</v>
      </c>
      <c r="AA22" s="403"/>
      <c r="AB22" s="403">
        <v>0</v>
      </c>
      <c r="AC22" s="403">
        <v>0</v>
      </c>
      <c r="AD22" s="403"/>
      <c r="AE22" s="403">
        <v>0</v>
      </c>
      <c r="AF22" s="407">
        <v>0</v>
      </c>
      <c r="AG22" s="403">
        <v>0</v>
      </c>
      <c r="AH22" s="403">
        <v>0</v>
      </c>
      <c r="AI22" s="403">
        <v>0</v>
      </c>
      <c r="AJ22" s="403">
        <v>0</v>
      </c>
      <c r="AK22" s="403">
        <v>0</v>
      </c>
      <c r="AL22" s="424">
        <v>0</v>
      </c>
      <c r="AM22" s="405">
        <v>0</v>
      </c>
      <c r="AN22" s="420">
        <v>1</v>
      </c>
      <c r="AO22" s="422">
        <v>1</v>
      </c>
      <c r="AP22" s="420">
        <v>1</v>
      </c>
      <c r="AQ22" s="420">
        <v>1</v>
      </c>
      <c r="AR22" s="420">
        <v>0</v>
      </c>
      <c r="AS22" s="420">
        <v>0</v>
      </c>
      <c r="AT22" s="403">
        <v>0</v>
      </c>
      <c r="AU22" s="420">
        <v>0</v>
      </c>
    </row>
    <row r="23" spans="2:47" s="12" customFormat="1" ht="15" hidden="1" customHeight="1" x14ac:dyDescent="0.15">
      <c r="B23" s="28" t="s">
        <v>10</v>
      </c>
      <c r="C23" s="401">
        <f>SUM(D23:W23)</f>
        <v>394</v>
      </c>
      <c r="D23" s="420">
        <v>183</v>
      </c>
      <c r="E23" s="403">
        <v>0</v>
      </c>
      <c r="F23" s="421"/>
      <c r="G23" s="422">
        <v>137</v>
      </c>
      <c r="H23" s="420">
        <v>2</v>
      </c>
      <c r="I23" s="403">
        <v>0</v>
      </c>
      <c r="J23" s="420">
        <v>3</v>
      </c>
      <c r="K23" s="403">
        <v>0</v>
      </c>
      <c r="L23" s="403">
        <v>0</v>
      </c>
      <c r="M23" s="405">
        <v>0</v>
      </c>
      <c r="N23" s="420">
        <v>10</v>
      </c>
      <c r="O23" s="420">
        <v>14</v>
      </c>
      <c r="P23" s="403">
        <v>0</v>
      </c>
      <c r="Q23" s="420">
        <v>0</v>
      </c>
      <c r="R23" s="420">
        <v>1</v>
      </c>
      <c r="S23" s="420">
        <v>33</v>
      </c>
      <c r="T23" s="420">
        <v>9</v>
      </c>
      <c r="U23" s="420">
        <v>1</v>
      </c>
      <c r="V23" s="420">
        <v>1</v>
      </c>
      <c r="W23" s="423">
        <v>0</v>
      </c>
      <c r="X23" s="28">
        <v>0</v>
      </c>
      <c r="Y23" s="422">
        <v>0</v>
      </c>
      <c r="Z23" s="403">
        <v>0</v>
      </c>
      <c r="AA23" s="403"/>
      <c r="AB23" s="403">
        <v>0</v>
      </c>
      <c r="AC23" s="403">
        <v>0</v>
      </c>
      <c r="AD23" s="403"/>
      <c r="AE23" s="403">
        <v>0</v>
      </c>
      <c r="AF23" s="407">
        <v>0</v>
      </c>
      <c r="AG23" s="403">
        <v>0</v>
      </c>
      <c r="AH23" s="403">
        <v>0</v>
      </c>
      <c r="AI23" s="403">
        <v>0</v>
      </c>
      <c r="AJ23" s="403">
        <v>0</v>
      </c>
      <c r="AK23" s="403">
        <v>0</v>
      </c>
      <c r="AL23" s="424">
        <v>0</v>
      </c>
      <c r="AM23" s="405">
        <v>0</v>
      </c>
      <c r="AN23" s="420">
        <v>0</v>
      </c>
      <c r="AO23" s="422">
        <v>0</v>
      </c>
      <c r="AP23" s="420">
        <v>0</v>
      </c>
      <c r="AQ23" s="420">
        <v>0</v>
      </c>
      <c r="AR23" s="420">
        <v>0</v>
      </c>
      <c r="AS23" s="420">
        <v>0</v>
      </c>
      <c r="AT23" s="403">
        <v>0</v>
      </c>
      <c r="AU23" s="420">
        <v>0</v>
      </c>
    </row>
    <row r="24" spans="2:47" s="12" customFormat="1" ht="15" hidden="1" customHeight="1" x14ac:dyDescent="0.15">
      <c r="B24" s="35" t="s">
        <v>11</v>
      </c>
      <c r="C24" s="410">
        <f>SUM(D24:W24)</f>
        <v>120</v>
      </c>
      <c r="D24" s="425">
        <v>68</v>
      </c>
      <c r="E24" s="412">
        <v>0</v>
      </c>
      <c r="F24" s="426"/>
      <c r="G24" s="427">
        <v>28</v>
      </c>
      <c r="H24" s="425">
        <v>6</v>
      </c>
      <c r="I24" s="412">
        <v>0</v>
      </c>
      <c r="J24" s="425">
        <v>3</v>
      </c>
      <c r="K24" s="412">
        <v>0</v>
      </c>
      <c r="L24" s="412">
        <v>0</v>
      </c>
      <c r="M24" s="414">
        <v>0</v>
      </c>
      <c r="N24" s="425">
        <v>3</v>
      </c>
      <c r="O24" s="425">
        <v>9</v>
      </c>
      <c r="P24" s="412">
        <v>0</v>
      </c>
      <c r="Q24" s="425">
        <v>1</v>
      </c>
      <c r="R24" s="425">
        <v>0</v>
      </c>
      <c r="S24" s="425">
        <v>1</v>
      </c>
      <c r="T24" s="425">
        <v>0</v>
      </c>
      <c r="U24" s="425">
        <v>1</v>
      </c>
      <c r="V24" s="425">
        <v>0</v>
      </c>
      <c r="W24" s="428">
        <v>0</v>
      </c>
      <c r="X24" s="35">
        <v>0</v>
      </c>
      <c r="Y24" s="427">
        <v>0</v>
      </c>
      <c r="Z24" s="412">
        <v>0</v>
      </c>
      <c r="AA24" s="412"/>
      <c r="AB24" s="412">
        <v>0</v>
      </c>
      <c r="AC24" s="412">
        <v>0</v>
      </c>
      <c r="AD24" s="412"/>
      <c r="AE24" s="412">
        <v>0</v>
      </c>
      <c r="AF24" s="416">
        <v>0</v>
      </c>
      <c r="AG24" s="412">
        <v>0</v>
      </c>
      <c r="AH24" s="412">
        <v>0</v>
      </c>
      <c r="AI24" s="412">
        <v>0</v>
      </c>
      <c r="AJ24" s="412">
        <v>0</v>
      </c>
      <c r="AK24" s="412">
        <v>0</v>
      </c>
      <c r="AL24" s="429">
        <v>0</v>
      </c>
      <c r="AM24" s="414">
        <v>0</v>
      </c>
      <c r="AN24" s="425">
        <v>0</v>
      </c>
      <c r="AO24" s="427">
        <v>0</v>
      </c>
      <c r="AP24" s="425">
        <v>0</v>
      </c>
      <c r="AQ24" s="425">
        <v>0</v>
      </c>
      <c r="AR24" s="425">
        <v>1</v>
      </c>
      <c r="AS24" s="425">
        <v>0</v>
      </c>
      <c r="AT24" s="412">
        <v>0</v>
      </c>
      <c r="AU24" s="425">
        <v>1</v>
      </c>
    </row>
    <row r="25" spans="2:47" s="12" customFormat="1" ht="15" hidden="1" customHeight="1" x14ac:dyDescent="0.15">
      <c r="B25" s="21" t="s">
        <v>664</v>
      </c>
      <c r="C25" s="393">
        <f>SUM(C26:C29)</f>
        <v>1378</v>
      </c>
      <c r="D25" s="394">
        <f>SUM(D26:D29)</f>
        <v>554</v>
      </c>
      <c r="E25" s="394">
        <v>0</v>
      </c>
      <c r="F25" s="867">
        <f>SUM(G26:G29)</f>
        <v>561</v>
      </c>
      <c r="G25" s="868"/>
      <c r="H25" s="394">
        <f>SUM(H26:H29)</f>
        <v>12</v>
      </c>
      <c r="I25" s="394">
        <v>0</v>
      </c>
      <c r="J25" s="394">
        <f>SUM(J26:J29)</f>
        <v>17</v>
      </c>
      <c r="K25" s="394">
        <v>0</v>
      </c>
      <c r="L25" s="394">
        <v>0</v>
      </c>
      <c r="M25" s="394">
        <f>SUM(M26:M29)</f>
        <v>0</v>
      </c>
      <c r="N25" s="394">
        <f t="shared" ref="N25:W25" si="8">SUM(N26:N29)</f>
        <v>55</v>
      </c>
      <c r="O25" s="394">
        <f>SUM(O26:O29)</f>
        <v>25</v>
      </c>
      <c r="P25" s="394">
        <v>0</v>
      </c>
      <c r="Q25" s="394">
        <f>SUM(Q26:Q29)</f>
        <v>6</v>
      </c>
      <c r="R25" s="394">
        <f>SUM(R26:R29)</f>
        <v>1</v>
      </c>
      <c r="S25" s="394">
        <f t="shared" si="8"/>
        <v>113</v>
      </c>
      <c r="T25" s="394">
        <f>SUM(T26:T29)</f>
        <v>15</v>
      </c>
      <c r="U25" s="394">
        <f>SUM(U26:U29)</f>
        <v>4</v>
      </c>
      <c r="V25" s="394">
        <f t="shared" si="8"/>
        <v>15</v>
      </c>
      <c r="W25" s="397">
        <f t="shared" si="8"/>
        <v>0</v>
      </c>
      <c r="X25" s="398">
        <v>0</v>
      </c>
      <c r="Y25" s="396">
        <v>0</v>
      </c>
      <c r="Z25" s="394">
        <v>0</v>
      </c>
      <c r="AA25" s="394"/>
      <c r="AB25" s="394">
        <v>0</v>
      </c>
      <c r="AC25" s="394">
        <v>0</v>
      </c>
      <c r="AD25" s="394"/>
      <c r="AE25" s="394">
        <v>0</v>
      </c>
      <c r="AF25" s="395">
        <v>0</v>
      </c>
      <c r="AG25" s="394">
        <v>0</v>
      </c>
      <c r="AH25" s="394">
        <v>0</v>
      </c>
      <c r="AI25" s="394">
        <v>0</v>
      </c>
      <c r="AJ25" s="394">
        <v>0</v>
      </c>
      <c r="AK25" s="394">
        <v>0</v>
      </c>
      <c r="AL25" s="418">
        <f>SUM(AL26:AL29)</f>
        <v>0</v>
      </c>
      <c r="AM25" s="396">
        <f>SUM(AM26:AM29)</f>
        <v>0</v>
      </c>
      <c r="AN25" s="394">
        <f>SUM(AN26:AN29)</f>
        <v>2</v>
      </c>
      <c r="AO25" s="396">
        <f t="shared" ref="AO25:AU25" si="9">SUM(AO26:AO29)</f>
        <v>1</v>
      </c>
      <c r="AP25" s="394">
        <f>SUM(AP26:AP29)</f>
        <v>2</v>
      </c>
      <c r="AQ25" s="394">
        <f t="shared" si="9"/>
        <v>0</v>
      </c>
      <c r="AR25" s="394">
        <f>SUM(AR26:AR29)</f>
        <v>1</v>
      </c>
      <c r="AS25" s="394">
        <f t="shared" si="9"/>
        <v>3</v>
      </c>
      <c r="AT25" s="394">
        <v>0</v>
      </c>
      <c r="AU25" s="394">
        <f t="shared" si="9"/>
        <v>1</v>
      </c>
    </row>
    <row r="26" spans="2:47" s="12" customFormat="1" ht="15" hidden="1" customHeight="1" x14ac:dyDescent="0.15">
      <c r="B26" s="28" t="s">
        <v>8</v>
      </c>
      <c r="C26" s="401">
        <f>SUM(D26:W26)</f>
        <v>219</v>
      </c>
      <c r="D26" s="420">
        <v>48</v>
      </c>
      <c r="E26" s="403">
        <v>0</v>
      </c>
      <c r="F26" s="421"/>
      <c r="G26" s="422">
        <v>40</v>
      </c>
      <c r="H26" s="420">
        <v>5</v>
      </c>
      <c r="I26" s="403">
        <v>0</v>
      </c>
      <c r="J26" s="420">
        <v>5</v>
      </c>
      <c r="K26" s="403">
        <v>0</v>
      </c>
      <c r="L26" s="403">
        <v>0</v>
      </c>
      <c r="M26" s="405">
        <v>0</v>
      </c>
      <c r="N26" s="420">
        <v>29</v>
      </c>
      <c r="O26" s="420">
        <v>4</v>
      </c>
      <c r="P26" s="403">
        <v>0</v>
      </c>
      <c r="Q26" s="420">
        <v>1</v>
      </c>
      <c r="R26" s="420">
        <v>0</v>
      </c>
      <c r="S26" s="420">
        <v>71</v>
      </c>
      <c r="T26" s="420">
        <v>0</v>
      </c>
      <c r="U26" s="420">
        <v>2</v>
      </c>
      <c r="V26" s="420">
        <v>14</v>
      </c>
      <c r="W26" s="423">
        <v>0</v>
      </c>
      <c r="X26" s="28">
        <v>0</v>
      </c>
      <c r="Y26" s="422">
        <v>0</v>
      </c>
      <c r="Z26" s="403">
        <v>0</v>
      </c>
      <c r="AA26" s="403"/>
      <c r="AB26" s="403">
        <v>0</v>
      </c>
      <c r="AC26" s="403">
        <v>0</v>
      </c>
      <c r="AD26" s="403"/>
      <c r="AE26" s="403">
        <v>0</v>
      </c>
      <c r="AF26" s="407">
        <v>0</v>
      </c>
      <c r="AG26" s="403">
        <v>0</v>
      </c>
      <c r="AH26" s="403">
        <v>0</v>
      </c>
      <c r="AI26" s="403">
        <v>0</v>
      </c>
      <c r="AJ26" s="403">
        <v>0</v>
      </c>
      <c r="AK26" s="403">
        <v>0</v>
      </c>
      <c r="AL26" s="424">
        <v>0</v>
      </c>
      <c r="AM26" s="405">
        <v>0</v>
      </c>
      <c r="AN26" s="420">
        <v>1</v>
      </c>
      <c r="AO26" s="422">
        <v>0</v>
      </c>
      <c r="AP26" s="420">
        <v>1</v>
      </c>
      <c r="AQ26" s="420">
        <v>0</v>
      </c>
      <c r="AR26" s="420">
        <v>1</v>
      </c>
      <c r="AS26" s="420">
        <v>3</v>
      </c>
      <c r="AT26" s="403">
        <v>0</v>
      </c>
      <c r="AU26" s="420">
        <v>0</v>
      </c>
    </row>
    <row r="27" spans="2:47" s="12" customFormat="1" ht="15" hidden="1" customHeight="1" x14ac:dyDescent="0.15">
      <c r="B27" s="28" t="s">
        <v>9</v>
      </c>
      <c r="C27" s="401">
        <f>SUM(D27:W27)</f>
        <v>580</v>
      </c>
      <c r="D27" s="420">
        <v>177</v>
      </c>
      <c r="E27" s="403">
        <v>0</v>
      </c>
      <c r="F27" s="421"/>
      <c r="G27" s="422">
        <v>359</v>
      </c>
      <c r="H27" s="420">
        <v>1</v>
      </c>
      <c r="I27" s="403">
        <v>0</v>
      </c>
      <c r="J27" s="420">
        <v>5</v>
      </c>
      <c r="K27" s="403">
        <v>0</v>
      </c>
      <c r="L27" s="403">
        <v>0</v>
      </c>
      <c r="M27" s="405">
        <v>0</v>
      </c>
      <c r="N27" s="420">
        <v>12</v>
      </c>
      <c r="O27" s="420">
        <v>3</v>
      </c>
      <c r="P27" s="403">
        <v>0</v>
      </c>
      <c r="Q27" s="420">
        <v>4</v>
      </c>
      <c r="R27" s="420">
        <v>0</v>
      </c>
      <c r="S27" s="420">
        <v>13</v>
      </c>
      <c r="T27" s="420">
        <v>6</v>
      </c>
      <c r="U27" s="420">
        <v>0</v>
      </c>
      <c r="V27" s="420">
        <v>0</v>
      </c>
      <c r="W27" s="423">
        <v>0</v>
      </c>
      <c r="X27" s="28">
        <v>0</v>
      </c>
      <c r="Y27" s="422">
        <v>0</v>
      </c>
      <c r="Z27" s="403">
        <v>0</v>
      </c>
      <c r="AA27" s="403"/>
      <c r="AB27" s="403">
        <v>0</v>
      </c>
      <c r="AC27" s="403">
        <v>0</v>
      </c>
      <c r="AD27" s="403"/>
      <c r="AE27" s="403">
        <v>0</v>
      </c>
      <c r="AF27" s="407">
        <v>0</v>
      </c>
      <c r="AG27" s="403">
        <v>0</v>
      </c>
      <c r="AH27" s="403">
        <v>0</v>
      </c>
      <c r="AI27" s="403">
        <v>0</v>
      </c>
      <c r="AJ27" s="403">
        <v>0</v>
      </c>
      <c r="AK27" s="403">
        <v>0</v>
      </c>
      <c r="AL27" s="424">
        <v>0</v>
      </c>
      <c r="AM27" s="405">
        <v>0</v>
      </c>
      <c r="AN27" s="420">
        <v>1</v>
      </c>
      <c r="AO27" s="422">
        <v>1</v>
      </c>
      <c r="AP27" s="420">
        <v>1</v>
      </c>
      <c r="AQ27" s="420">
        <v>0</v>
      </c>
      <c r="AR27" s="420">
        <v>0</v>
      </c>
      <c r="AS27" s="420">
        <v>0</v>
      </c>
      <c r="AT27" s="403">
        <v>0</v>
      </c>
      <c r="AU27" s="420">
        <v>0</v>
      </c>
    </row>
    <row r="28" spans="2:47" s="12" customFormat="1" ht="15" hidden="1" customHeight="1" x14ac:dyDescent="0.15">
      <c r="B28" s="28" t="s">
        <v>10</v>
      </c>
      <c r="C28" s="401">
        <f>SUM(D28:W28)</f>
        <v>431</v>
      </c>
      <c r="D28" s="420">
        <v>234</v>
      </c>
      <c r="E28" s="403">
        <v>0</v>
      </c>
      <c r="F28" s="421"/>
      <c r="G28" s="422">
        <v>129</v>
      </c>
      <c r="H28" s="420">
        <v>2</v>
      </c>
      <c r="I28" s="403">
        <v>0</v>
      </c>
      <c r="J28" s="420">
        <v>4</v>
      </c>
      <c r="K28" s="403">
        <v>0</v>
      </c>
      <c r="L28" s="403">
        <v>0</v>
      </c>
      <c r="M28" s="405">
        <v>0</v>
      </c>
      <c r="N28" s="420">
        <v>11</v>
      </c>
      <c r="O28" s="420">
        <v>11</v>
      </c>
      <c r="P28" s="403">
        <v>0</v>
      </c>
      <c r="Q28" s="420">
        <v>0</v>
      </c>
      <c r="R28" s="420">
        <v>1</v>
      </c>
      <c r="S28" s="420">
        <v>28</v>
      </c>
      <c r="T28" s="420">
        <v>9</v>
      </c>
      <c r="U28" s="420">
        <v>1</v>
      </c>
      <c r="V28" s="420">
        <v>1</v>
      </c>
      <c r="W28" s="423">
        <v>0</v>
      </c>
      <c r="X28" s="28">
        <v>0</v>
      </c>
      <c r="Y28" s="422">
        <v>0</v>
      </c>
      <c r="Z28" s="403">
        <v>0</v>
      </c>
      <c r="AA28" s="403"/>
      <c r="AB28" s="403">
        <v>0</v>
      </c>
      <c r="AC28" s="403">
        <v>0</v>
      </c>
      <c r="AD28" s="403"/>
      <c r="AE28" s="403">
        <v>0</v>
      </c>
      <c r="AF28" s="407">
        <v>0</v>
      </c>
      <c r="AG28" s="403">
        <v>0</v>
      </c>
      <c r="AH28" s="403">
        <v>0</v>
      </c>
      <c r="AI28" s="403">
        <v>0</v>
      </c>
      <c r="AJ28" s="403">
        <v>0</v>
      </c>
      <c r="AK28" s="403">
        <v>0</v>
      </c>
      <c r="AL28" s="424">
        <v>0</v>
      </c>
      <c r="AM28" s="405">
        <v>0</v>
      </c>
      <c r="AN28" s="420">
        <v>0</v>
      </c>
      <c r="AO28" s="422">
        <v>0</v>
      </c>
      <c r="AP28" s="420">
        <v>0</v>
      </c>
      <c r="AQ28" s="420">
        <v>0</v>
      </c>
      <c r="AR28" s="420">
        <v>0</v>
      </c>
      <c r="AS28" s="420">
        <v>0</v>
      </c>
      <c r="AT28" s="403">
        <v>0</v>
      </c>
      <c r="AU28" s="420">
        <v>0</v>
      </c>
    </row>
    <row r="29" spans="2:47" s="12" customFormat="1" ht="15" hidden="1" customHeight="1" x14ac:dyDescent="0.15">
      <c r="B29" s="35" t="s">
        <v>11</v>
      </c>
      <c r="C29" s="410">
        <f>SUM(D29:W29)</f>
        <v>148</v>
      </c>
      <c r="D29" s="425">
        <v>95</v>
      </c>
      <c r="E29" s="412">
        <v>0</v>
      </c>
      <c r="F29" s="426"/>
      <c r="G29" s="427">
        <v>33</v>
      </c>
      <c r="H29" s="425">
        <v>4</v>
      </c>
      <c r="I29" s="412">
        <v>0</v>
      </c>
      <c r="J29" s="425">
        <v>3</v>
      </c>
      <c r="K29" s="412">
        <v>0</v>
      </c>
      <c r="L29" s="412">
        <v>0</v>
      </c>
      <c r="M29" s="414">
        <v>0</v>
      </c>
      <c r="N29" s="425">
        <v>3</v>
      </c>
      <c r="O29" s="425">
        <v>7</v>
      </c>
      <c r="P29" s="412">
        <v>0</v>
      </c>
      <c r="Q29" s="425">
        <v>1</v>
      </c>
      <c r="R29" s="425">
        <v>0</v>
      </c>
      <c r="S29" s="425">
        <v>1</v>
      </c>
      <c r="T29" s="425">
        <v>0</v>
      </c>
      <c r="U29" s="425">
        <v>1</v>
      </c>
      <c r="V29" s="425">
        <v>0</v>
      </c>
      <c r="W29" s="428">
        <v>0</v>
      </c>
      <c r="X29" s="35">
        <v>0</v>
      </c>
      <c r="Y29" s="427">
        <v>0</v>
      </c>
      <c r="Z29" s="412">
        <v>0</v>
      </c>
      <c r="AA29" s="412"/>
      <c r="AB29" s="412">
        <v>0</v>
      </c>
      <c r="AC29" s="412">
        <v>0</v>
      </c>
      <c r="AD29" s="412"/>
      <c r="AE29" s="412">
        <v>0</v>
      </c>
      <c r="AF29" s="416">
        <v>0</v>
      </c>
      <c r="AG29" s="412">
        <v>0</v>
      </c>
      <c r="AH29" s="412">
        <v>0</v>
      </c>
      <c r="AI29" s="412">
        <v>0</v>
      </c>
      <c r="AJ29" s="412">
        <v>0</v>
      </c>
      <c r="AK29" s="412">
        <v>0</v>
      </c>
      <c r="AL29" s="429">
        <v>0</v>
      </c>
      <c r="AM29" s="414">
        <v>0</v>
      </c>
      <c r="AN29" s="425">
        <v>0</v>
      </c>
      <c r="AO29" s="427">
        <v>0</v>
      </c>
      <c r="AP29" s="425">
        <v>0</v>
      </c>
      <c r="AQ29" s="425">
        <v>0</v>
      </c>
      <c r="AR29" s="425">
        <v>0</v>
      </c>
      <c r="AS29" s="425">
        <v>0</v>
      </c>
      <c r="AT29" s="412">
        <v>0</v>
      </c>
      <c r="AU29" s="425">
        <v>1</v>
      </c>
    </row>
    <row r="30" spans="2:47" s="53" customFormat="1" ht="15" hidden="1" customHeight="1" x14ac:dyDescent="0.15">
      <c r="B30" s="21" t="s">
        <v>665</v>
      </c>
      <c r="C30" s="393">
        <f>SUM(C31:C34)</f>
        <v>1424</v>
      </c>
      <c r="D30" s="394">
        <f>SUM(D31:D34)</f>
        <v>636</v>
      </c>
      <c r="E30" s="394">
        <v>0</v>
      </c>
      <c r="F30" s="867">
        <f>SUM(F31:F34)</f>
        <v>552</v>
      </c>
      <c r="G30" s="868"/>
      <c r="H30" s="394">
        <f>SUM(H31:H34)</f>
        <v>7</v>
      </c>
      <c r="I30" s="394">
        <v>0</v>
      </c>
      <c r="J30" s="394">
        <f>SUM(J31:J34)</f>
        <v>31</v>
      </c>
      <c r="K30" s="394">
        <v>0</v>
      </c>
      <c r="L30" s="394">
        <v>0</v>
      </c>
      <c r="M30" s="394">
        <f>SUM(M31:M34)</f>
        <v>0</v>
      </c>
      <c r="N30" s="394">
        <f t="shared" ref="N30:W30" si="10">SUM(N31:N34)</f>
        <v>44</v>
      </c>
      <c r="O30" s="394">
        <f>SUM(O31:O34)</f>
        <v>30</v>
      </c>
      <c r="P30" s="394">
        <v>0</v>
      </c>
      <c r="Q30" s="394">
        <f>SUM(Q31:Q34)</f>
        <v>8</v>
      </c>
      <c r="R30" s="394">
        <f>SUM(R31:R34)</f>
        <v>0</v>
      </c>
      <c r="S30" s="394">
        <f t="shared" si="10"/>
        <v>93</v>
      </c>
      <c r="T30" s="394">
        <f>SUM(T31:T34)</f>
        <v>10</v>
      </c>
      <c r="U30" s="394">
        <f>SUM(U31:U34)</f>
        <v>5</v>
      </c>
      <c r="V30" s="394">
        <f t="shared" si="10"/>
        <v>8</v>
      </c>
      <c r="W30" s="397">
        <f t="shared" si="10"/>
        <v>0</v>
      </c>
      <c r="X30" s="398">
        <v>0</v>
      </c>
      <c r="Y30" s="396">
        <v>0</v>
      </c>
      <c r="Z30" s="394">
        <v>0</v>
      </c>
      <c r="AA30" s="394"/>
      <c r="AB30" s="394">
        <v>0</v>
      </c>
      <c r="AC30" s="394">
        <v>0</v>
      </c>
      <c r="AD30" s="394"/>
      <c r="AE30" s="394">
        <v>0</v>
      </c>
      <c r="AF30" s="395">
        <v>0</v>
      </c>
      <c r="AG30" s="394">
        <v>0</v>
      </c>
      <c r="AH30" s="394">
        <v>0</v>
      </c>
      <c r="AI30" s="394">
        <v>0</v>
      </c>
      <c r="AJ30" s="394">
        <v>0</v>
      </c>
      <c r="AK30" s="394">
        <v>0</v>
      </c>
      <c r="AL30" s="418">
        <f>SUM(AL31:AL34)</f>
        <v>0</v>
      </c>
      <c r="AM30" s="419">
        <f>SUM(AM31:AM34)</f>
        <v>0</v>
      </c>
      <c r="AN30" s="394">
        <f>SUM(AN31:AN34)</f>
        <v>0</v>
      </c>
      <c r="AO30" s="396">
        <f t="shared" ref="AO30:AU30" si="11">SUM(AO31:AO34)</f>
        <v>0</v>
      </c>
      <c r="AP30" s="394">
        <f>SUM(AP31:AP34)</f>
        <v>2</v>
      </c>
      <c r="AQ30" s="394">
        <f t="shared" si="11"/>
        <v>0</v>
      </c>
      <c r="AR30" s="394">
        <f>SUM(AR31:AR34)</f>
        <v>0</v>
      </c>
      <c r="AS30" s="394">
        <f t="shared" si="11"/>
        <v>3</v>
      </c>
      <c r="AT30" s="394">
        <v>0</v>
      </c>
      <c r="AU30" s="394">
        <f t="shared" si="11"/>
        <v>1</v>
      </c>
    </row>
    <row r="31" spans="2:47" s="12" customFormat="1" ht="15" hidden="1" customHeight="1" x14ac:dyDescent="0.15">
      <c r="B31" s="28" t="s">
        <v>8</v>
      </c>
      <c r="C31" s="401">
        <f>SUM(D31:W31)</f>
        <v>190</v>
      </c>
      <c r="D31" s="420">
        <v>45</v>
      </c>
      <c r="E31" s="403">
        <v>0</v>
      </c>
      <c r="F31" s="869">
        <v>44</v>
      </c>
      <c r="G31" s="870"/>
      <c r="H31" s="420">
        <v>3</v>
      </c>
      <c r="I31" s="403">
        <v>0</v>
      </c>
      <c r="J31" s="420">
        <v>6</v>
      </c>
      <c r="K31" s="403">
        <v>0</v>
      </c>
      <c r="L31" s="403">
        <v>0</v>
      </c>
      <c r="M31" s="402">
        <v>0</v>
      </c>
      <c r="N31" s="420">
        <v>16</v>
      </c>
      <c r="O31" s="420">
        <v>8</v>
      </c>
      <c r="P31" s="403">
        <v>0</v>
      </c>
      <c r="Q31" s="420">
        <v>1</v>
      </c>
      <c r="R31" s="420">
        <v>0</v>
      </c>
      <c r="S31" s="420">
        <v>57</v>
      </c>
      <c r="T31" s="420">
        <v>0</v>
      </c>
      <c r="U31" s="420">
        <v>3</v>
      </c>
      <c r="V31" s="420">
        <v>7</v>
      </c>
      <c r="W31" s="423">
        <v>0</v>
      </c>
      <c r="X31" s="28">
        <v>0</v>
      </c>
      <c r="Y31" s="422">
        <v>0</v>
      </c>
      <c r="Z31" s="403">
        <v>0</v>
      </c>
      <c r="AA31" s="403"/>
      <c r="AB31" s="403">
        <v>0</v>
      </c>
      <c r="AC31" s="403">
        <v>0</v>
      </c>
      <c r="AD31" s="403"/>
      <c r="AE31" s="403">
        <v>0</v>
      </c>
      <c r="AF31" s="407">
        <v>0</v>
      </c>
      <c r="AG31" s="403">
        <v>0</v>
      </c>
      <c r="AH31" s="403">
        <v>0</v>
      </c>
      <c r="AI31" s="403">
        <v>0</v>
      </c>
      <c r="AJ31" s="403">
        <v>0</v>
      </c>
      <c r="AK31" s="403">
        <v>0</v>
      </c>
      <c r="AL31" s="424">
        <v>0</v>
      </c>
      <c r="AM31" s="430">
        <v>0</v>
      </c>
      <c r="AN31" s="420">
        <v>0</v>
      </c>
      <c r="AO31" s="422">
        <v>0</v>
      </c>
      <c r="AP31" s="420">
        <v>1</v>
      </c>
      <c r="AQ31" s="420">
        <v>0</v>
      </c>
      <c r="AR31" s="420">
        <v>0</v>
      </c>
      <c r="AS31" s="420">
        <v>3</v>
      </c>
      <c r="AT31" s="403">
        <v>0</v>
      </c>
      <c r="AU31" s="420">
        <v>0</v>
      </c>
    </row>
    <row r="32" spans="2:47" s="12" customFormat="1" ht="15" hidden="1" customHeight="1" x14ac:dyDescent="0.15">
      <c r="B32" s="28" t="s">
        <v>9</v>
      </c>
      <c r="C32" s="401">
        <f>SUM(D32:W32)</f>
        <v>621</v>
      </c>
      <c r="D32" s="420">
        <v>222</v>
      </c>
      <c r="E32" s="403">
        <v>0</v>
      </c>
      <c r="F32" s="869">
        <v>355</v>
      </c>
      <c r="G32" s="870"/>
      <c r="H32" s="420">
        <v>0</v>
      </c>
      <c r="I32" s="403">
        <v>0</v>
      </c>
      <c r="J32" s="420">
        <v>7</v>
      </c>
      <c r="K32" s="403">
        <v>0</v>
      </c>
      <c r="L32" s="403">
        <v>0</v>
      </c>
      <c r="M32" s="402">
        <v>0</v>
      </c>
      <c r="N32" s="420">
        <v>12</v>
      </c>
      <c r="O32" s="420">
        <v>3</v>
      </c>
      <c r="P32" s="403">
        <v>0</v>
      </c>
      <c r="Q32" s="420">
        <v>5</v>
      </c>
      <c r="R32" s="420">
        <v>0</v>
      </c>
      <c r="S32" s="420">
        <v>11</v>
      </c>
      <c r="T32" s="420">
        <v>5</v>
      </c>
      <c r="U32" s="420">
        <v>0</v>
      </c>
      <c r="V32" s="420">
        <v>1</v>
      </c>
      <c r="W32" s="423">
        <v>0</v>
      </c>
      <c r="X32" s="28">
        <v>0</v>
      </c>
      <c r="Y32" s="422">
        <v>0</v>
      </c>
      <c r="Z32" s="403">
        <v>0</v>
      </c>
      <c r="AA32" s="403"/>
      <c r="AB32" s="403">
        <v>0</v>
      </c>
      <c r="AC32" s="403">
        <v>0</v>
      </c>
      <c r="AD32" s="403"/>
      <c r="AE32" s="403">
        <v>0</v>
      </c>
      <c r="AF32" s="407">
        <v>0</v>
      </c>
      <c r="AG32" s="403">
        <v>0</v>
      </c>
      <c r="AH32" s="403">
        <v>0</v>
      </c>
      <c r="AI32" s="403">
        <v>0</v>
      </c>
      <c r="AJ32" s="403">
        <v>0</v>
      </c>
      <c r="AK32" s="403">
        <v>0</v>
      </c>
      <c r="AL32" s="424">
        <v>0</v>
      </c>
      <c r="AM32" s="430">
        <v>0</v>
      </c>
      <c r="AN32" s="420">
        <v>0</v>
      </c>
      <c r="AO32" s="422">
        <v>0</v>
      </c>
      <c r="AP32" s="420">
        <v>1</v>
      </c>
      <c r="AQ32" s="420">
        <v>0</v>
      </c>
      <c r="AR32" s="420">
        <v>0</v>
      </c>
      <c r="AS32" s="420">
        <v>0</v>
      </c>
      <c r="AT32" s="403">
        <v>0</v>
      </c>
      <c r="AU32" s="420">
        <v>0</v>
      </c>
    </row>
    <row r="33" spans="2:59" s="12" customFormat="1" ht="15" hidden="1" customHeight="1" x14ac:dyDescent="0.15">
      <c r="B33" s="28" t="s">
        <v>10</v>
      </c>
      <c r="C33" s="401">
        <f>SUM(D33:W33)</f>
        <v>461</v>
      </c>
      <c r="D33" s="420">
        <v>266</v>
      </c>
      <c r="E33" s="403">
        <v>0</v>
      </c>
      <c r="F33" s="869">
        <v>121</v>
      </c>
      <c r="G33" s="870"/>
      <c r="H33" s="420">
        <v>2</v>
      </c>
      <c r="I33" s="403">
        <v>0</v>
      </c>
      <c r="J33" s="420">
        <v>16</v>
      </c>
      <c r="K33" s="403">
        <v>0</v>
      </c>
      <c r="L33" s="403">
        <v>0</v>
      </c>
      <c r="M33" s="402">
        <v>0</v>
      </c>
      <c r="N33" s="420">
        <v>12</v>
      </c>
      <c r="O33" s="420">
        <v>13</v>
      </c>
      <c r="P33" s="403">
        <v>0</v>
      </c>
      <c r="Q33" s="420">
        <v>1</v>
      </c>
      <c r="R33" s="420">
        <v>0</v>
      </c>
      <c r="S33" s="420">
        <v>24</v>
      </c>
      <c r="T33" s="420">
        <v>5</v>
      </c>
      <c r="U33" s="420">
        <v>1</v>
      </c>
      <c r="V33" s="420">
        <v>0</v>
      </c>
      <c r="W33" s="423">
        <v>0</v>
      </c>
      <c r="X33" s="28">
        <v>0</v>
      </c>
      <c r="Y33" s="422">
        <v>0</v>
      </c>
      <c r="Z33" s="403">
        <v>0</v>
      </c>
      <c r="AA33" s="403"/>
      <c r="AB33" s="403">
        <v>0</v>
      </c>
      <c r="AC33" s="403">
        <v>0</v>
      </c>
      <c r="AD33" s="403"/>
      <c r="AE33" s="403">
        <v>0</v>
      </c>
      <c r="AF33" s="407">
        <v>0</v>
      </c>
      <c r="AG33" s="403">
        <v>0</v>
      </c>
      <c r="AH33" s="403">
        <v>0</v>
      </c>
      <c r="AI33" s="403">
        <v>0</v>
      </c>
      <c r="AJ33" s="403">
        <v>0</v>
      </c>
      <c r="AK33" s="403">
        <v>0</v>
      </c>
      <c r="AL33" s="424">
        <v>0</v>
      </c>
      <c r="AM33" s="430">
        <v>0</v>
      </c>
      <c r="AN33" s="420">
        <v>0</v>
      </c>
      <c r="AO33" s="422">
        <v>0</v>
      </c>
      <c r="AP33" s="420">
        <v>0</v>
      </c>
      <c r="AQ33" s="420">
        <v>0</v>
      </c>
      <c r="AR33" s="420">
        <v>0</v>
      </c>
      <c r="AS33" s="420">
        <v>0</v>
      </c>
      <c r="AT33" s="403">
        <v>0</v>
      </c>
      <c r="AU33" s="420">
        <v>0</v>
      </c>
    </row>
    <row r="34" spans="2:59" s="12" customFormat="1" ht="15" hidden="1" customHeight="1" x14ac:dyDescent="0.15">
      <c r="B34" s="35" t="s">
        <v>11</v>
      </c>
      <c r="C34" s="410">
        <f>SUM(D34:W34)</f>
        <v>152</v>
      </c>
      <c r="D34" s="425">
        <v>103</v>
      </c>
      <c r="E34" s="412">
        <v>0</v>
      </c>
      <c r="F34" s="871">
        <v>32</v>
      </c>
      <c r="G34" s="872"/>
      <c r="H34" s="425">
        <v>2</v>
      </c>
      <c r="I34" s="412">
        <v>0</v>
      </c>
      <c r="J34" s="425">
        <v>2</v>
      </c>
      <c r="K34" s="412">
        <v>0</v>
      </c>
      <c r="L34" s="412">
        <v>0</v>
      </c>
      <c r="M34" s="411">
        <v>0</v>
      </c>
      <c r="N34" s="425">
        <v>4</v>
      </c>
      <c r="O34" s="425">
        <v>6</v>
      </c>
      <c r="P34" s="412">
        <v>0</v>
      </c>
      <c r="Q34" s="425">
        <v>1</v>
      </c>
      <c r="R34" s="425">
        <v>0</v>
      </c>
      <c r="S34" s="425">
        <v>1</v>
      </c>
      <c r="T34" s="425">
        <v>0</v>
      </c>
      <c r="U34" s="425">
        <v>1</v>
      </c>
      <c r="V34" s="425">
        <v>0</v>
      </c>
      <c r="W34" s="428">
        <v>0</v>
      </c>
      <c r="X34" s="35">
        <v>0</v>
      </c>
      <c r="Y34" s="427">
        <v>0</v>
      </c>
      <c r="Z34" s="412">
        <v>0</v>
      </c>
      <c r="AA34" s="412"/>
      <c r="AB34" s="412">
        <v>0</v>
      </c>
      <c r="AC34" s="412">
        <v>0</v>
      </c>
      <c r="AD34" s="412"/>
      <c r="AE34" s="412">
        <v>0</v>
      </c>
      <c r="AF34" s="416">
        <v>0</v>
      </c>
      <c r="AG34" s="412">
        <v>0</v>
      </c>
      <c r="AH34" s="412">
        <v>0</v>
      </c>
      <c r="AI34" s="412">
        <v>0</v>
      </c>
      <c r="AJ34" s="412">
        <v>0</v>
      </c>
      <c r="AK34" s="412">
        <v>0</v>
      </c>
      <c r="AL34" s="429">
        <v>0</v>
      </c>
      <c r="AM34" s="431">
        <v>0</v>
      </c>
      <c r="AN34" s="425">
        <v>0</v>
      </c>
      <c r="AO34" s="427">
        <v>0</v>
      </c>
      <c r="AP34" s="425">
        <v>0</v>
      </c>
      <c r="AQ34" s="425">
        <v>0</v>
      </c>
      <c r="AR34" s="425">
        <v>0</v>
      </c>
      <c r="AS34" s="425">
        <v>0</v>
      </c>
      <c r="AT34" s="412">
        <v>0</v>
      </c>
      <c r="AU34" s="425">
        <v>1</v>
      </c>
    </row>
    <row r="35" spans="2:59" s="12" customFormat="1" ht="15" hidden="1" customHeight="1" x14ac:dyDescent="0.15">
      <c r="B35" s="21" t="s">
        <v>666</v>
      </c>
      <c r="C35" s="393">
        <f>SUM(C36:C39)</f>
        <v>1518</v>
      </c>
      <c r="D35" s="394">
        <f>SUM(D36:D39)</f>
        <v>729</v>
      </c>
      <c r="E35" s="394">
        <v>0</v>
      </c>
      <c r="F35" s="867">
        <f>SUM(F36:F39)</f>
        <v>548</v>
      </c>
      <c r="G35" s="868"/>
      <c r="H35" s="394">
        <f>SUM(H36:H39)</f>
        <v>8</v>
      </c>
      <c r="I35" s="394">
        <v>0</v>
      </c>
      <c r="J35" s="394">
        <f>SUM(J36:J39)</f>
        <v>33</v>
      </c>
      <c r="K35" s="394">
        <v>0</v>
      </c>
      <c r="L35" s="394">
        <v>0</v>
      </c>
      <c r="M35" s="394">
        <f>SUM(M36:M39)</f>
        <v>0</v>
      </c>
      <c r="N35" s="394">
        <f>SUM(N36:N39)</f>
        <v>48</v>
      </c>
      <c r="O35" s="394">
        <f>SUM(O36:O39)</f>
        <v>22</v>
      </c>
      <c r="P35" s="394">
        <v>0</v>
      </c>
      <c r="Q35" s="394">
        <f>SUM(Q36:Q39)</f>
        <v>9</v>
      </c>
      <c r="R35" s="394">
        <f>SUM(R36:R39)</f>
        <v>1</v>
      </c>
      <c r="S35" s="394">
        <f>SUM(S36:S39)</f>
        <v>83</v>
      </c>
      <c r="T35" s="394">
        <f>SUM(T36:T39)</f>
        <v>10</v>
      </c>
      <c r="U35" s="394">
        <f>SUM(U36:U39)</f>
        <v>7</v>
      </c>
      <c r="V35" s="394">
        <f t="shared" ref="V35:W35" si="12">SUM(V36:V39)</f>
        <v>20</v>
      </c>
      <c r="W35" s="397">
        <f t="shared" si="12"/>
        <v>0</v>
      </c>
      <c r="X35" s="398">
        <v>0</v>
      </c>
      <c r="Y35" s="396">
        <v>0</v>
      </c>
      <c r="Z35" s="394">
        <v>0</v>
      </c>
      <c r="AA35" s="394"/>
      <c r="AB35" s="394">
        <v>0</v>
      </c>
      <c r="AC35" s="394">
        <v>0</v>
      </c>
      <c r="AD35" s="394"/>
      <c r="AE35" s="394">
        <v>0</v>
      </c>
      <c r="AF35" s="395">
        <v>0</v>
      </c>
      <c r="AG35" s="394">
        <v>0</v>
      </c>
      <c r="AH35" s="394">
        <v>0</v>
      </c>
      <c r="AI35" s="394">
        <v>0</v>
      </c>
      <c r="AJ35" s="394">
        <v>0</v>
      </c>
      <c r="AK35" s="394">
        <v>0</v>
      </c>
      <c r="AL35" s="418">
        <f>SUM(AL36:AL39)</f>
        <v>1</v>
      </c>
      <c r="AM35" s="419">
        <f>SUM(AM36:AM39)</f>
        <v>0</v>
      </c>
      <c r="AN35" s="394">
        <f>SUM(AN36:AN39)</f>
        <v>0</v>
      </c>
      <c r="AO35" s="396">
        <f t="shared" ref="AO35:AU35" si="13">SUM(AO36:AO39)</f>
        <v>0</v>
      </c>
      <c r="AP35" s="394">
        <f>SUM(AP36:AP39)</f>
        <v>2</v>
      </c>
      <c r="AQ35" s="394">
        <f t="shared" si="13"/>
        <v>0</v>
      </c>
      <c r="AR35" s="394">
        <f>SUM(AR36:AR39)</f>
        <v>1</v>
      </c>
      <c r="AS35" s="394">
        <f t="shared" si="13"/>
        <v>1</v>
      </c>
      <c r="AT35" s="394">
        <v>0</v>
      </c>
      <c r="AU35" s="394">
        <f t="shared" si="13"/>
        <v>1</v>
      </c>
    </row>
    <row r="36" spans="2:59" s="12" customFormat="1" ht="15" hidden="1" customHeight="1" x14ac:dyDescent="0.15">
      <c r="B36" s="28" t="s">
        <v>8</v>
      </c>
      <c r="C36" s="401">
        <f t="shared" ref="C36:C46" si="14">SUM(D36:W36)</f>
        <v>188</v>
      </c>
      <c r="D36" s="402">
        <v>42</v>
      </c>
      <c r="E36" s="403">
        <v>0</v>
      </c>
      <c r="F36" s="865">
        <v>42</v>
      </c>
      <c r="G36" s="866"/>
      <c r="H36" s="402">
        <v>2</v>
      </c>
      <c r="I36" s="403">
        <v>0</v>
      </c>
      <c r="J36" s="402">
        <v>5</v>
      </c>
      <c r="K36" s="403">
        <v>0</v>
      </c>
      <c r="L36" s="403">
        <v>0</v>
      </c>
      <c r="M36" s="402">
        <v>0</v>
      </c>
      <c r="N36" s="402">
        <v>17</v>
      </c>
      <c r="O36" s="402">
        <v>5</v>
      </c>
      <c r="P36" s="403">
        <v>0</v>
      </c>
      <c r="Q36" s="402">
        <v>1</v>
      </c>
      <c r="R36" s="402">
        <v>0</v>
      </c>
      <c r="S36" s="432">
        <v>53</v>
      </c>
      <c r="T36" s="402">
        <v>0</v>
      </c>
      <c r="U36" s="402">
        <v>2</v>
      </c>
      <c r="V36" s="402">
        <v>19</v>
      </c>
      <c r="W36" s="406">
        <v>0</v>
      </c>
      <c r="X36" s="400">
        <v>0</v>
      </c>
      <c r="Y36" s="405">
        <v>0</v>
      </c>
      <c r="Z36" s="403">
        <v>0</v>
      </c>
      <c r="AA36" s="403"/>
      <c r="AB36" s="403">
        <v>0</v>
      </c>
      <c r="AC36" s="403">
        <v>0</v>
      </c>
      <c r="AD36" s="403"/>
      <c r="AE36" s="403">
        <v>0</v>
      </c>
      <c r="AF36" s="407">
        <v>0</v>
      </c>
      <c r="AG36" s="403">
        <v>0</v>
      </c>
      <c r="AH36" s="403">
        <v>0</v>
      </c>
      <c r="AI36" s="403">
        <v>0</v>
      </c>
      <c r="AJ36" s="403">
        <v>0</v>
      </c>
      <c r="AK36" s="403">
        <v>0</v>
      </c>
      <c r="AL36" s="408">
        <v>0</v>
      </c>
      <c r="AM36" s="430">
        <v>0</v>
      </c>
      <c r="AN36" s="402">
        <v>0</v>
      </c>
      <c r="AO36" s="405">
        <v>0</v>
      </c>
      <c r="AP36" s="402">
        <v>1</v>
      </c>
      <c r="AQ36" s="402">
        <v>0</v>
      </c>
      <c r="AR36" s="402">
        <v>0</v>
      </c>
      <c r="AS36" s="402">
        <v>1</v>
      </c>
      <c r="AT36" s="403">
        <v>0</v>
      </c>
      <c r="AU36" s="402">
        <v>0</v>
      </c>
    </row>
    <row r="37" spans="2:59" s="12" customFormat="1" ht="15" hidden="1" customHeight="1" x14ac:dyDescent="0.15">
      <c r="B37" s="28" t="s">
        <v>9</v>
      </c>
      <c r="C37" s="401">
        <f t="shared" si="14"/>
        <v>661</v>
      </c>
      <c r="D37" s="402">
        <v>258</v>
      </c>
      <c r="E37" s="403">
        <v>0</v>
      </c>
      <c r="F37" s="865">
        <v>355</v>
      </c>
      <c r="G37" s="866"/>
      <c r="H37" s="402">
        <v>1</v>
      </c>
      <c r="I37" s="403">
        <v>0</v>
      </c>
      <c r="J37" s="402">
        <v>9</v>
      </c>
      <c r="K37" s="403">
        <v>0</v>
      </c>
      <c r="L37" s="403">
        <v>0</v>
      </c>
      <c r="M37" s="402">
        <v>0</v>
      </c>
      <c r="N37" s="402">
        <v>12</v>
      </c>
      <c r="O37" s="402">
        <v>2</v>
      </c>
      <c r="P37" s="403">
        <v>0</v>
      </c>
      <c r="Q37" s="402">
        <v>6</v>
      </c>
      <c r="R37" s="402">
        <v>1</v>
      </c>
      <c r="S37" s="432">
        <v>10</v>
      </c>
      <c r="T37" s="402">
        <v>3</v>
      </c>
      <c r="U37" s="402">
        <v>3</v>
      </c>
      <c r="V37" s="402">
        <v>1</v>
      </c>
      <c r="W37" s="406">
        <v>0</v>
      </c>
      <c r="X37" s="400">
        <v>0</v>
      </c>
      <c r="Y37" s="405">
        <v>0</v>
      </c>
      <c r="Z37" s="403">
        <v>0</v>
      </c>
      <c r="AA37" s="403"/>
      <c r="AB37" s="403">
        <v>0</v>
      </c>
      <c r="AC37" s="403">
        <v>0</v>
      </c>
      <c r="AD37" s="403"/>
      <c r="AE37" s="403">
        <v>0</v>
      </c>
      <c r="AF37" s="407">
        <v>0</v>
      </c>
      <c r="AG37" s="403">
        <v>0</v>
      </c>
      <c r="AH37" s="403">
        <v>0</v>
      </c>
      <c r="AI37" s="403">
        <v>0</v>
      </c>
      <c r="AJ37" s="403">
        <v>0</v>
      </c>
      <c r="AK37" s="403">
        <v>0</v>
      </c>
      <c r="AL37" s="408">
        <v>1</v>
      </c>
      <c r="AM37" s="430">
        <v>0</v>
      </c>
      <c r="AN37" s="402">
        <v>0</v>
      </c>
      <c r="AO37" s="405">
        <v>0</v>
      </c>
      <c r="AP37" s="402">
        <v>1</v>
      </c>
      <c r="AQ37" s="402">
        <v>0</v>
      </c>
      <c r="AR37" s="402">
        <v>0</v>
      </c>
      <c r="AS37" s="402">
        <v>0</v>
      </c>
      <c r="AT37" s="403">
        <v>0</v>
      </c>
      <c r="AU37" s="402">
        <v>0</v>
      </c>
    </row>
    <row r="38" spans="2:59" s="12" customFormat="1" ht="15" hidden="1" customHeight="1" x14ac:dyDescent="0.15">
      <c r="B38" s="28" t="s">
        <v>10</v>
      </c>
      <c r="C38" s="401">
        <f t="shared" si="14"/>
        <v>483</v>
      </c>
      <c r="D38" s="402">
        <v>294</v>
      </c>
      <c r="E38" s="403">
        <v>0</v>
      </c>
      <c r="F38" s="865">
        <v>120</v>
      </c>
      <c r="G38" s="866"/>
      <c r="H38" s="402">
        <v>2</v>
      </c>
      <c r="I38" s="403">
        <v>0</v>
      </c>
      <c r="J38" s="402">
        <v>15</v>
      </c>
      <c r="K38" s="403">
        <v>0</v>
      </c>
      <c r="L38" s="403">
        <v>0</v>
      </c>
      <c r="M38" s="402">
        <v>0</v>
      </c>
      <c r="N38" s="402">
        <v>15</v>
      </c>
      <c r="O38" s="402">
        <v>10</v>
      </c>
      <c r="P38" s="403">
        <v>0</v>
      </c>
      <c r="Q38" s="402">
        <v>1</v>
      </c>
      <c r="R38" s="402">
        <v>0</v>
      </c>
      <c r="S38" s="432">
        <v>18</v>
      </c>
      <c r="T38" s="402">
        <v>7</v>
      </c>
      <c r="U38" s="402">
        <v>1</v>
      </c>
      <c r="V38" s="402">
        <v>0</v>
      </c>
      <c r="W38" s="406">
        <v>0</v>
      </c>
      <c r="X38" s="400">
        <v>0</v>
      </c>
      <c r="Y38" s="405">
        <v>0</v>
      </c>
      <c r="Z38" s="403">
        <v>0</v>
      </c>
      <c r="AA38" s="403"/>
      <c r="AB38" s="403">
        <v>0</v>
      </c>
      <c r="AC38" s="403">
        <v>0</v>
      </c>
      <c r="AD38" s="403"/>
      <c r="AE38" s="403">
        <v>0</v>
      </c>
      <c r="AF38" s="407">
        <v>0</v>
      </c>
      <c r="AG38" s="403">
        <v>0</v>
      </c>
      <c r="AH38" s="403">
        <v>0</v>
      </c>
      <c r="AI38" s="403">
        <v>0</v>
      </c>
      <c r="AJ38" s="403">
        <v>0</v>
      </c>
      <c r="AK38" s="403">
        <v>0</v>
      </c>
      <c r="AL38" s="408">
        <v>0</v>
      </c>
      <c r="AM38" s="430">
        <v>0</v>
      </c>
      <c r="AN38" s="402">
        <v>0</v>
      </c>
      <c r="AO38" s="405">
        <v>0</v>
      </c>
      <c r="AP38" s="402">
        <v>0</v>
      </c>
      <c r="AQ38" s="402">
        <v>0</v>
      </c>
      <c r="AR38" s="402">
        <v>0</v>
      </c>
      <c r="AS38" s="402">
        <v>0</v>
      </c>
      <c r="AT38" s="403">
        <v>0</v>
      </c>
      <c r="AU38" s="402">
        <v>0</v>
      </c>
    </row>
    <row r="39" spans="2:59" s="12" customFormat="1" ht="15" hidden="1" customHeight="1" x14ac:dyDescent="0.15">
      <c r="B39" s="35" t="s">
        <v>11</v>
      </c>
      <c r="C39" s="410">
        <f t="shared" si="14"/>
        <v>186</v>
      </c>
      <c r="D39" s="411">
        <v>135</v>
      </c>
      <c r="E39" s="412">
        <v>0</v>
      </c>
      <c r="F39" s="865">
        <v>31</v>
      </c>
      <c r="G39" s="866"/>
      <c r="H39" s="411">
        <v>3</v>
      </c>
      <c r="I39" s="412">
        <v>0</v>
      </c>
      <c r="J39" s="411">
        <v>4</v>
      </c>
      <c r="K39" s="412">
        <v>0</v>
      </c>
      <c r="L39" s="412">
        <v>0</v>
      </c>
      <c r="M39" s="411">
        <v>0</v>
      </c>
      <c r="N39" s="411">
        <v>4</v>
      </c>
      <c r="O39" s="411">
        <v>5</v>
      </c>
      <c r="P39" s="412">
        <v>0</v>
      </c>
      <c r="Q39" s="411">
        <v>1</v>
      </c>
      <c r="R39" s="411">
        <v>0</v>
      </c>
      <c r="S39" s="432">
        <v>2</v>
      </c>
      <c r="T39" s="411">
        <v>0</v>
      </c>
      <c r="U39" s="411">
        <v>1</v>
      </c>
      <c r="V39" s="411">
        <v>0</v>
      </c>
      <c r="W39" s="415">
        <v>0</v>
      </c>
      <c r="X39" s="409">
        <v>0</v>
      </c>
      <c r="Y39" s="414">
        <v>0</v>
      </c>
      <c r="Z39" s="412">
        <v>0</v>
      </c>
      <c r="AA39" s="412"/>
      <c r="AB39" s="412">
        <v>0</v>
      </c>
      <c r="AC39" s="412">
        <v>0</v>
      </c>
      <c r="AD39" s="412"/>
      <c r="AE39" s="412">
        <v>0</v>
      </c>
      <c r="AF39" s="416">
        <v>0</v>
      </c>
      <c r="AG39" s="412">
        <v>0</v>
      </c>
      <c r="AH39" s="412">
        <v>0</v>
      </c>
      <c r="AI39" s="412">
        <v>0</v>
      </c>
      <c r="AJ39" s="412">
        <v>0</v>
      </c>
      <c r="AK39" s="412">
        <v>0</v>
      </c>
      <c r="AL39" s="417">
        <v>0</v>
      </c>
      <c r="AM39" s="431">
        <v>0</v>
      </c>
      <c r="AN39" s="411">
        <v>0</v>
      </c>
      <c r="AO39" s="414">
        <v>0</v>
      </c>
      <c r="AP39" s="411">
        <v>0</v>
      </c>
      <c r="AQ39" s="411">
        <v>0</v>
      </c>
      <c r="AR39" s="411">
        <v>1</v>
      </c>
      <c r="AS39" s="411">
        <v>0</v>
      </c>
      <c r="AT39" s="412">
        <v>0</v>
      </c>
      <c r="AU39" s="411">
        <v>1</v>
      </c>
    </row>
    <row r="40" spans="2:59" s="53" customFormat="1" ht="16.5" hidden="1" customHeight="1" x14ac:dyDescent="0.15">
      <c r="B40" s="433" t="s">
        <v>667</v>
      </c>
      <c r="C40" s="434">
        <f t="shared" si="14"/>
        <v>1529</v>
      </c>
      <c r="D40" s="435">
        <v>754</v>
      </c>
      <c r="E40" s="435">
        <v>0</v>
      </c>
      <c r="F40" s="873">
        <v>546</v>
      </c>
      <c r="G40" s="874"/>
      <c r="H40" s="435">
        <v>8</v>
      </c>
      <c r="I40" s="435">
        <v>0</v>
      </c>
      <c r="J40" s="435">
        <v>31</v>
      </c>
      <c r="K40" s="435">
        <v>0</v>
      </c>
      <c r="L40" s="435">
        <v>0</v>
      </c>
      <c r="M40" s="436">
        <v>0</v>
      </c>
      <c r="N40" s="435">
        <v>43</v>
      </c>
      <c r="O40" s="435">
        <v>17</v>
      </c>
      <c r="P40" s="435">
        <v>0</v>
      </c>
      <c r="Q40" s="435">
        <v>10</v>
      </c>
      <c r="R40" s="435">
        <v>1</v>
      </c>
      <c r="S40" s="435">
        <v>79</v>
      </c>
      <c r="T40" s="435">
        <v>9</v>
      </c>
      <c r="U40" s="435">
        <v>6</v>
      </c>
      <c r="V40" s="435">
        <v>24</v>
      </c>
      <c r="W40" s="437">
        <v>1</v>
      </c>
      <c r="X40" s="438">
        <v>0</v>
      </c>
      <c r="Y40" s="436">
        <v>0</v>
      </c>
      <c r="Z40" s="435">
        <v>0</v>
      </c>
      <c r="AA40" s="435"/>
      <c r="AB40" s="435">
        <v>0</v>
      </c>
      <c r="AC40" s="435">
        <v>0</v>
      </c>
      <c r="AD40" s="435"/>
      <c r="AE40" s="435">
        <v>0</v>
      </c>
      <c r="AF40" s="439">
        <v>0</v>
      </c>
      <c r="AG40" s="435">
        <v>0</v>
      </c>
      <c r="AH40" s="435">
        <v>0</v>
      </c>
      <c r="AI40" s="435">
        <v>0</v>
      </c>
      <c r="AJ40" s="435">
        <v>0</v>
      </c>
      <c r="AK40" s="435">
        <v>0</v>
      </c>
      <c r="AL40" s="440">
        <v>1</v>
      </c>
      <c r="AM40" s="436">
        <v>4</v>
      </c>
      <c r="AN40" s="435">
        <v>0</v>
      </c>
      <c r="AO40" s="436">
        <v>0</v>
      </c>
      <c r="AP40" s="435">
        <v>2</v>
      </c>
      <c r="AQ40" s="435">
        <v>0</v>
      </c>
      <c r="AR40" s="435">
        <v>1</v>
      </c>
      <c r="AS40" s="435">
        <v>0</v>
      </c>
      <c r="AT40" s="435">
        <v>0</v>
      </c>
      <c r="AU40" s="435">
        <v>1</v>
      </c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</row>
    <row r="41" spans="2:59" s="53" customFormat="1" ht="16.5" hidden="1" customHeight="1" x14ac:dyDescent="0.15">
      <c r="B41" s="433" t="s">
        <v>668</v>
      </c>
      <c r="C41" s="434">
        <f t="shared" si="14"/>
        <v>1607</v>
      </c>
      <c r="D41" s="435">
        <v>867</v>
      </c>
      <c r="E41" s="435">
        <v>0</v>
      </c>
      <c r="F41" s="873">
        <v>514</v>
      </c>
      <c r="G41" s="874"/>
      <c r="H41" s="435">
        <v>8</v>
      </c>
      <c r="I41" s="435">
        <v>0</v>
      </c>
      <c r="J41" s="435">
        <v>28</v>
      </c>
      <c r="K41" s="435">
        <v>0</v>
      </c>
      <c r="L41" s="435">
        <v>0</v>
      </c>
      <c r="M41" s="436">
        <v>0</v>
      </c>
      <c r="N41" s="435">
        <v>56</v>
      </c>
      <c r="O41" s="435">
        <v>14</v>
      </c>
      <c r="P41" s="435">
        <v>0</v>
      </c>
      <c r="Q41" s="435">
        <v>11</v>
      </c>
      <c r="R41" s="435">
        <v>1</v>
      </c>
      <c r="S41" s="435">
        <v>70</v>
      </c>
      <c r="T41" s="435">
        <v>1</v>
      </c>
      <c r="U41" s="435">
        <v>6</v>
      </c>
      <c r="V41" s="435">
        <v>23</v>
      </c>
      <c r="W41" s="437">
        <f>X41</f>
        <v>8</v>
      </c>
      <c r="X41" s="441">
        <f t="shared" ref="X41:X101" si="15">SUM(Y41:AU41)</f>
        <v>8</v>
      </c>
      <c r="Y41" s="436">
        <v>4</v>
      </c>
      <c r="Z41" s="435">
        <v>0</v>
      </c>
      <c r="AA41" s="435"/>
      <c r="AB41" s="435">
        <v>0</v>
      </c>
      <c r="AC41" s="435">
        <v>0</v>
      </c>
      <c r="AD41" s="435"/>
      <c r="AE41" s="435">
        <v>0</v>
      </c>
      <c r="AF41" s="439">
        <v>0</v>
      </c>
      <c r="AG41" s="435">
        <v>0</v>
      </c>
      <c r="AH41" s="435">
        <v>0</v>
      </c>
      <c r="AI41" s="435">
        <v>0</v>
      </c>
      <c r="AJ41" s="435">
        <v>0</v>
      </c>
      <c r="AK41" s="435">
        <v>0</v>
      </c>
      <c r="AL41" s="440">
        <v>0</v>
      </c>
      <c r="AM41" s="436">
        <v>0</v>
      </c>
      <c r="AN41" s="435">
        <v>0</v>
      </c>
      <c r="AO41" s="436">
        <v>0</v>
      </c>
      <c r="AP41" s="435">
        <v>2</v>
      </c>
      <c r="AQ41" s="435">
        <v>0</v>
      </c>
      <c r="AR41" s="435">
        <v>1</v>
      </c>
      <c r="AS41" s="435">
        <v>0</v>
      </c>
      <c r="AT41" s="435">
        <v>0</v>
      </c>
      <c r="AU41" s="435">
        <v>1</v>
      </c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</row>
    <row r="42" spans="2:59" s="53" customFormat="1" ht="16.5" customHeight="1" x14ac:dyDescent="0.15">
      <c r="B42" s="433" t="s">
        <v>669</v>
      </c>
      <c r="C42" s="434">
        <f t="shared" si="14"/>
        <v>1562</v>
      </c>
      <c r="D42" s="435">
        <v>829</v>
      </c>
      <c r="E42" s="435">
        <v>0</v>
      </c>
      <c r="F42" s="873">
        <v>496</v>
      </c>
      <c r="G42" s="874"/>
      <c r="H42" s="435">
        <v>12</v>
      </c>
      <c r="I42" s="435">
        <v>0</v>
      </c>
      <c r="J42" s="435">
        <v>42</v>
      </c>
      <c r="K42" s="435">
        <v>0</v>
      </c>
      <c r="L42" s="435">
        <v>0</v>
      </c>
      <c r="M42" s="436">
        <v>0</v>
      </c>
      <c r="N42" s="435">
        <v>51</v>
      </c>
      <c r="O42" s="435">
        <v>9</v>
      </c>
      <c r="P42" s="435">
        <v>0</v>
      </c>
      <c r="Q42" s="435">
        <v>10</v>
      </c>
      <c r="R42" s="435">
        <v>2</v>
      </c>
      <c r="S42" s="435">
        <v>76</v>
      </c>
      <c r="T42" s="435">
        <v>1</v>
      </c>
      <c r="U42" s="435">
        <v>5</v>
      </c>
      <c r="V42" s="435">
        <v>22</v>
      </c>
      <c r="W42" s="437">
        <f t="shared" ref="W42:W90" si="16">X42</f>
        <v>7</v>
      </c>
      <c r="X42" s="398">
        <f t="shared" si="15"/>
        <v>7</v>
      </c>
      <c r="Y42" s="436">
        <v>4</v>
      </c>
      <c r="Z42" s="435">
        <v>0</v>
      </c>
      <c r="AA42" s="435">
        <v>0</v>
      </c>
      <c r="AB42" s="435">
        <v>0</v>
      </c>
      <c r="AC42" s="435">
        <v>0</v>
      </c>
      <c r="AD42" s="435">
        <v>0</v>
      </c>
      <c r="AE42" s="435">
        <v>0</v>
      </c>
      <c r="AF42" s="439">
        <v>0</v>
      </c>
      <c r="AG42" s="435">
        <v>0</v>
      </c>
      <c r="AH42" s="435">
        <v>0</v>
      </c>
      <c r="AI42" s="435">
        <v>0</v>
      </c>
      <c r="AJ42" s="435">
        <v>0</v>
      </c>
      <c r="AK42" s="435">
        <v>0</v>
      </c>
      <c r="AL42" s="440">
        <v>0</v>
      </c>
      <c r="AM42" s="436">
        <v>0</v>
      </c>
      <c r="AN42" s="435">
        <v>0</v>
      </c>
      <c r="AO42" s="436">
        <v>0</v>
      </c>
      <c r="AP42" s="435">
        <v>2</v>
      </c>
      <c r="AQ42" s="435">
        <v>0</v>
      </c>
      <c r="AR42" s="435">
        <v>1</v>
      </c>
      <c r="AS42" s="435">
        <v>0</v>
      </c>
      <c r="AT42" s="435">
        <v>0</v>
      </c>
      <c r="AU42" s="435">
        <v>0</v>
      </c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</row>
    <row r="43" spans="2:59" s="12" customFormat="1" ht="16.5" customHeight="1" x14ac:dyDescent="0.15">
      <c r="B43" s="442" t="s">
        <v>670</v>
      </c>
      <c r="C43" s="434">
        <f t="shared" si="14"/>
        <v>1417</v>
      </c>
      <c r="D43" s="435">
        <v>732</v>
      </c>
      <c r="E43" s="435">
        <v>0</v>
      </c>
      <c r="F43" s="875">
        <v>477</v>
      </c>
      <c r="G43" s="876"/>
      <c r="H43" s="435">
        <v>13</v>
      </c>
      <c r="I43" s="435">
        <v>0</v>
      </c>
      <c r="J43" s="435">
        <v>17</v>
      </c>
      <c r="K43" s="435">
        <v>0</v>
      </c>
      <c r="L43" s="435">
        <v>0</v>
      </c>
      <c r="M43" s="435">
        <v>0</v>
      </c>
      <c r="N43" s="435">
        <v>43</v>
      </c>
      <c r="O43" s="435">
        <v>12</v>
      </c>
      <c r="P43" s="435">
        <v>0</v>
      </c>
      <c r="Q43" s="435">
        <v>8</v>
      </c>
      <c r="R43" s="435">
        <v>4</v>
      </c>
      <c r="S43" s="435">
        <v>75</v>
      </c>
      <c r="T43" s="435">
        <v>1</v>
      </c>
      <c r="U43" s="435">
        <v>6</v>
      </c>
      <c r="V43" s="435">
        <v>23</v>
      </c>
      <c r="W43" s="437">
        <f t="shared" si="16"/>
        <v>6</v>
      </c>
      <c r="X43" s="398">
        <f t="shared" si="15"/>
        <v>6</v>
      </c>
      <c r="Y43" s="436">
        <v>2</v>
      </c>
      <c r="Z43" s="435">
        <v>0</v>
      </c>
      <c r="AA43" s="435">
        <v>0</v>
      </c>
      <c r="AB43" s="435">
        <v>0</v>
      </c>
      <c r="AC43" s="435">
        <v>0</v>
      </c>
      <c r="AD43" s="435">
        <v>0</v>
      </c>
      <c r="AE43" s="435">
        <v>0</v>
      </c>
      <c r="AF43" s="439">
        <v>0</v>
      </c>
      <c r="AG43" s="435">
        <v>0</v>
      </c>
      <c r="AH43" s="435">
        <v>0</v>
      </c>
      <c r="AI43" s="435">
        <v>0</v>
      </c>
      <c r="AJ43" s="435">
        <v>0</v>
      </c>
      <c r="AK43" s="435">
        <v>0</v>
      </c>
      <c r="AL43" s="440">
        <v>2</v>
      </c>
      <c r="AM43" s="443">
        <v>0</v>
      </c>
      <c r="AN43" s="435">
        <v>0</v>
      </c>
      <c r="AO43" s="436">
        <v>0</v>
      </c>
      <c r="AP43" s="435">
        <v>1</v>
      </c>
      <c r="AQ43" s="435">
        <v>0</v>
      </c>
      <c r="AR43" s="435">
        <v>1</v>
      </c>
      <c r="AS43" s="435">
        <v>0</v>
      </c>
      <c r="AT43" s="435">
        <v>0</v>
      </c>
      <c r="AU43" s="435">
        <v>0</v>
      </c>
    </row>
    <row r="44" spans="2:59" s="12" customFormat="1" ht="16.5" customHeight="1" x14ac:dyDescent="0.15">
      <c r="B44" s="442" t="s">
        <v>671</v>
      </c>
      <c r="C44" s="434">
        <f t="shared" si="14"/>
        <v>1245</v>
      </c>
      <c r="D44" s="435">
        <v>617</v>
      </c>
      <c r="E44" s="435">
        <v>0</v>
      </c>
      <c r="F44" s="875">
        <v>435</v>
      </c>
      <c r="G44" s="876"/>
      <c r="H44" s="435">
        <v>8</v>
      </c>
      <c r="I44" s="435">
        <v>0</v>
      </c>
      <c r="J44" s="435">
        <v>23</v>
      </c>
      <c r="K44" s="435">
        <v>0</v>
      </c>
      <c r="L44" s="435">
        <v>0</v>
      </c>
      <c r="M44" s="435">
        <v>1</v>
      </c>
      <c r="N44" s="435">
        <v>43</v>
      </c>
      <c r="O44" s="435">
        <v>14</v>
      </c>
      <c r="P44" s="435">
        <v>0</v>
      </c>
      <c r="Q44" s="435">
        <v>9</v>
      </c>
      <c r="R44" s="435">
        <v>3</v>
      </c>
      <c r="S44" s="435">
        <v>52</v>
      </c>
      <c r="T44" s="435">
        <v>2</v>
      </c>
      <c r="U44" s="435">
        <v>6</v>
      </c>
      <c r="V44" s="435">
        <v>26</v>
      </c>
      <c r="W44" s="437">
        <f t="shared" si="16"/>
        <v>6</v>
      </c>
      <c r="X44" s="438">
        <f t="shared" si="15"/>
        <v>6</v>
      </c>
      <c r="Y44" s="436">
        <v>2</v>
      </c>
      <c r="Z44" s="435">
        <v>0</v>
      </c>
      <c r="AA44" s="435">
        <v>0</v>
      </c>
      <c r="AB44" s="435">
        <v>0</v>
      </c>
      <c r="AC44" s="435">
        <v>0</v>
      </c>
      <c r="AD44" s="435">
        <v>0</v>
      </c>
      <c r="AE44" s="435">
        <v>0</v>
      </c>
      <c r="AF44" s="439">
        <v>0</v>
      </c>
      <c r="AG44" s="435">
        <v>0</v>
      </c>
      <c r="AH44" s="435">
        <v>0</v>
      </c>
      <c r="AI44" s="435">
        <v>0</v>
      </c>
      <c r="AJ44" s="435">
        <v>0</v>
      </c>
      <c r="AK44" s="435">
        <v>0</v>
      </c>
      <c r="AL44" s="440">
        <v>2</v>
      </c>
      <c r="AM44" s="443">
        <v>0</v>
      </c>
      <c r="AN44" s="435">
        <v>0</v>
      </c>
      <c r="AO44" s="436">
        <v>0</v>
      </c>
      <c r="AP44" s="435">
        <v>1</v>
      </c>
      <c r="AQ44" s="435">
        <v>0</v>
      </c>
      <c r="AR44" s="435">
        <v>1</v>
      </c>
      <c r="AS44" s="435">
        <v>0</v>
      </c>
      <c r="AT44" s="435">
        <v>0</v>
      </c>
      <c r="AU44" s="435">
        <v>0</v>
      </c>
    </row>
    <row r="45" spans="2:59" s="12" customFormat="1" ht="16.5" customHeight="1" x14ac:dyDescent="0.15">
      <c r="B45" s="442" t="s">
        <v>672</v>
      </c>
      <c r="C45" s="434">
        <f t="shared" si="14"/>
        <v>1251</v>
      </c>
      <c r="D45" s="435">
        <v>634</v>
      </c>
      <c r="E45" s="435">
        <v>0</v>
      </c>
      <c r="F45" s="875">
        <v>436</v>
      </c>
      <c r="G45" s="876"/>
      <c r="H45" s="435">
        <v>7</v>
      </c>
      <c r="I45" s="435">
        <v>0</v>
      </c>
      <c r="J45" s="435">
        <v>18</v>
      </c>
      <c r="K45" s="435">
        <v>0</v>
      </c>
      <c r="L45" s="435">
        <v>0</v>
      </c>
      <c r="M45" s="435">
        <v>1</v>
      </c>
      <c r="N45" s="435">
        <v>37</v>
      </c>
      <c r="O45" s="435">
        <v>18</v>
      </c>
      <c r="P45" s="435">
        <v>0</v>
      </c>
      <c r="Q45" s="435">
        <v>10</v>
      </c>
      <c r="R45" s="435">
        <v>2</v>
      </c>
      <c r="S45" s="435">
        <v>51</v>
      </c>
      <c r="T45" s="435">
        <v>3</v>
      </c>
      <c r="U45" s="435">
        <v>2</v>
      </c>
      <c r="V45" s="435">
        <v>25</v>
      </c>
      <c r="W45" s="437">
        <f t="shared" si="16"/>
        <v>7</v>
      </c>
      <c r="X45" s="441">
        <f t="shared" si="15"/>
        <v>7</v>
      </c>
      <c r="Y45" s="436">
        <v>3</v>
      </c>
      <c r="Z45" s="435">
        <v>0</v>
      </c>
      <c r="AA45" s="435">
        <v>0</v>
      </c>
      <c r="AB45" s="435">
        <v>0</v>
      </c>
      <c r="AC45" s="435">
        <v>0</v>
      </c>
      <c r="AD45" s="435">
        <v>0</v>
      </c>
      <c r="AE45" s="435">
        <v>0</v>
      </c>
      <c r="AF45" s="439">
        <v>0</v>
      </c>
      <c r="AG45" s="435">
        <v>0</v>
      </c>
      <c r="AH45" s="435">
        <v>0</v>
      </c>
      <c r="AI45" s="435">
        <v>0</v>
      </c>
      <c r="AJ45" s="435">
        <v>0</v>
      </c>
      <c r="AK45" s="435">
        <v>0</v>
      </c>
      <c r="AL45" s="440">
        <v>2</v>
      </c>
      <c r="AM45" s="443">
        <v>0</v>
      </c>
      <c r="AN45" s="435">
        <v>0</v>
      </c>
      <c r="AO45" s="436">
        <v>0</v>
      </c>
      <c r="AP45" s="435">
        <v>1</v>
      </c>
      <c r="AQ45" s="435">
        <v>0</v>
      </c>
      <c r="AR45" s="435">
        <v>1</v>
      </c>
      <c r="AS45" s="435">
        <v>0</v>
      </c>
      <c r="AT45" s="435">
        <v>0</v>
      </c>
      <c r="AU45" s="435">
        <v>0</v>
      </c>
    </row>
    <row r="46" spans="2:59" s="12" customFormat="1" ht="16.5" customHeight="1" x14ac:dyDescent="0.15">
      <c r="B46" s="442" t="s">
        <v>673</v>
      </c>
      <c r="C46" s="434">
        <f t="shared" si="14"/>
        <v>1272</v>
      </c>
      <c r="D46" s="435">
        <v>648</v>
      </c>
      <c r="E46" s="435">
        <v>0</v>
      </c>
      <c r="F46" s="875">
        <v>421</v>
      </c>
      <c r="G46" s="876"/>
      <c r="H46" s="435">
        <v>4</v>
      </c>
      <c r="I46" s="435">
        <v>0</v>
      </c>
      <c r="J46" s="435">
        <v>39</v>
      </c>
      <c r="K46" s="435">
        <v>0</v>
      </c>
      <c r="L46" s="435">
        <v>0</v>
      </c>
      <c r="M46" s="435">
        <v>1</v>
      </c>
      <c r="N46" s="435">
        <v>37</v>
      </c>
      <c r="O46" s="435">
        <v>24</v>
      </c>
      <c r="P46" s="435">
        <v>0</v>
      </c>
      <c r="Q46" s="435">
        <v>11</v>
      </c>
      <c r="R46" s="435">
        <v>2</v>
      </c>
      <c r="S46" s="435">
        <v>52</v>
      </c>
      <c r="T46" s="435">
        <v>3</v>
      </c>
      <c r="U46" s="435">
        <v>4</v>
      </c>
      <c r="V46" s="435">
        <v>23</v>
      </c>
      <c r="W46" s="437">
        <f t="shared" si="16"/>
        <v>3</v>
      </c>
      <c r="X46" s="398">
        <f t="shared" si="15"/>
        <v>3</v>
      </c>
      <c r="Y46" s="436">
        <v>1</v>
      </c>
      <c r="Z46" s="435">
        <v>0</v>
      </c>
      <c r="AA46" s="435">
        <v>0</v>
      </c>
      <c r="AB46" s="435">
        <v>0</v>
      </c>
      <c r="AC46" s="435">
        <v>0</v>
      </c>
      <c r="AD46" s="435">
        <v>0</v>
      </c>
      <c r="AE46" s="435">
        <v>0</v>
      </c>
      <c r="AF46" s="439">
        <v>0</v>
      </c>
      <c r="AG46" s="435">
        <v>0</v>
      </c>
      <c r="AH46" s="435">
        <v>0</v>
      </c>
      <c r="AI46" s="435">
        <v>0</v>
      </c>
      <c r="AJ46" s="435">
        <v>0</v>
      </c>
      <c r="AK46" s="435">
        <v>0</v>
      </c>
      <c r="AL46" s="440">
        <v>0</v>
      </c>
      <c r="AM46" s="443">
        <v>0</v>
      </c>
      <c r="AN46" s="435">
        <v>0</v>
      </c>
      <c r="AO46" s="436">
        <v>0</v>
      </c>
      <c r="AP46" s="435">
        <v>1</v>
      </c>
      <c r="AQ46" s="435">
        <v>0</v>
      </c>
      <c r="AR46" s="435">
        <v>1</v>
      </c>
      <c r="AS46" s="435">
        <v>0</v>
      </c>
      <c r="AT46" s="435">
        <v>0</v>
      </c>
      <c r="AU46" s="435">
        <v>0</v>
      </c>
    </row>
    <row r="47" spans="2:59" s="12" customFormat="1" ht="16.5" customHeight="1" x14ac:dyDescent="0.15">
      <c r="B47" s="21" t="s">
        <v>674</v>
      </c>
      <c r="C47" s="393">
        <f>SUM(C48:C51)</f>
        <v>1245</v>
      </c>
      <c r="D47" s="394">
        <v>635</v>
      </c>
      <c r="E47" s="394">
        <v>5</v>
      </c>
      <c r="F47" s="867">
        <v>391</v>
      </c>
      <c r="G47" s="868"/>
      <c r="H47" s="394">
        <v>2</v>
      </c>
      <c r="I47" s="394">
        <v>0</v>
      </c>
      <c r="J47" s="394">
        <v>34</v>
      </c>
      <c r="K47" s="394">
        <v>0</v>
      </c>
      <c r="L47" s="394">
        <v>0</v>
      </c>
      <c r="M47" s="394">
        <v>0</v>
      </c>
      <c r="N47" s="394">
        <v>32</v>
      </c>
      <c r="O47" s="394">
        <v>35</v>
      </c>
      <c r="P47" s="394">
        <v>0</v>
      </c>
      <c r="Q47" s="394">
        <v>13</v>
      </c>
      <c r="R47" s="394">
        <v>2</v>
      </c>
      <c r="S47" s="394">
        <v>53</v>
      </c>
      <c r="T47" s="394">
        <v>7</v>
      </c>
      <c r="U47" s="394">
        <v>5</v>
      </c>
      <c r="V47" s="394">
        <v>23</v>
      </c>
      <c r="W47" s="397">
        <f t="shared" si="16"/>
        <v>8</v>
      </c>
      <c r="X47" s="398">
        <f t="shared" si="15"/>
        <v>8</v>
      </c>
      <c r="Y47" s="444">
        <v>0</v>
      </c>
      <c r="Z47" s="394">
        <v>0</v>
      </c>
      <c r="AA47" s="394">
        <v>0</v>
      </c>
      <c r="AB47" s="394">
        <v>1</v>
      </c>
      <c r="AC47" s="394">
        <v>0</v>
      </c>
      <c r="AD47" s="394">
        <v>0</v>
      </c>
      <c r="AE47" s="394">
        <v>0</v>
      </c>
      <c r="AF47" s="395">
        <v>0</v>
      </c>
      <c r="AG47" s="394">
        <v>1</v>
      </c>
      <c r="AH47" s="394">
        <v>0</v>
      </c>
      <c r="AI47" s="394">
        <v>0</v>
      </c>
      <c r="AJ47" s="394">
        <v>0</v>
      </c>
      <c r="AK47" s="394">
        <v>1</v>
      </c>
      <c r="AL47" s="418">
        <v>0</v>
      </c>
      <c r="AM47" s="419">
        <v>1</v>
      </c>
      <c r="AN47" s="394">
        <v>0</v>
      </c>
      <c r="AO47" s="394">
        <v>0</v>
      </c>
      <c r="AP47" s="394">
        <v>3</v>
      </c>
      <c r="AQ47" s="394">
        <v>0</v>
      </c>
      <c r="AR47" s="394">
        <v>1</v>
      </c>
      <c r="AS47" s="394">
        <v>0</v>
      </c>
      <c r="AT47" s="394">
        <v>0</v>
      </c>
      <c r="AU47" s="394">
        <v>0</v>
      </c>
    </row>
    <row r="48" spans="2:59" s="12" customFormat="1" ht="16.5" hidden="1" customHeight="1" x14ac:dyDescent="0.15">
      <c r="B48" s="28" t="s">
        <v>8</v>
      </c>
      <c r="C48" s="401">
        <f>SUM(D48:W48)</f>
        <v>168</v>
      </c>
      <c r="D48" s="402">
        <v>46</v>
      </c>
      <c r="E48" s="402">
        <v>0</v>
      </c>
      <c r="F48" s="404"/>
      <c r="G48" s="405">
        <v>29</v>
      </c>
      <c r="H48" s="402">
        <v>0</v>
      </c>
      <c r="I48" s="402">
        <v>0</v>
      </c>
      <c r="J48" s="402">
        <v>15</v>
      </c>
      <c r="K48" s="402">
        <v>0</v>
      </c>
      <c r="L48" s="402">
        <v>0</v>
      </c>
      <c r="M48" s="402">
        <v>0</v>
      </c>
      <c r="N48" s="402">
        <v>10</v>
      </c>
      <c r="O48" s="402">
        <v>5</v>
      </c>
      <c r="P48" s="402">
        <v>0</v>
      </c>
      <c r="Q48" s="402">
        <v>2</v>
      </c>
      <c r="R48" s="402">
        <v>0</v>
      </c>
      <c r="S48" s="402">
        <v>36</v>
      </c>
      <c r="T48" s="402">
        <v>0</v>
      </c>
      <c r="U48" s="402">
        <v>1</v>
      </c>
      <c r="V48" s="402">
        <v>19</v>
      </c>
      <c r="W48" s="445">
        <f t="shared" si="16"/>
        <v>5</v>
      </c>
      <c r="X48" s="441">
        <f t="shared" si="15"/>
        <v>5</v>
      </c>
      <c r="Y48" s="446">
        <v>0</v>
      </c>
      <c r="Z48" s="402">
        <v>0</v>
      </c>
      <c r="AA48" s="402"/>
      <c r="AB48" s="402">
        <v>1</v>
      </c>
      <c r="AC48" s="402">
        <v>0</v>
      </c>
      <c r="AD48" s="402"/>
      <c r="AE48" s="402">
        <v>0</v>
      </c>
      <c r="AF48" s="404">
        <v>0</v>
      </c>
      <c r="AG48" s="402">
        <v>1</v>
      </c>
      <c r="AH48" s="402">
        <v>0</v>
      </c>
      <c r="AI48" s="402">
        <v>0</v>
      </c>
      <c r="AJ48" s="402">
        <v>0</v>
      </c>
      <c r="AK48" s="402">
        <v>1</v>
      </c>
      <c r="AL48" s="408">
        <v>0</v>
      </c>
      <c r="AM48" s="430">
        <v>0</v>
      </c>
      <c r="AN48" s="402">
        <v>0</v>
      </c>
      <c r="AO48" s="402">
        <v>0</v>
      </c>
      <c r="AP48" s="402">
        <v>2</v>
      </c>
      <c r="AQ48" s="402">
        <v>0</v>
      </c>
      <c r="AR48" s="402">
        <v>0</v>
      </c>
      <c r="AS48" s="402">
        <v>0</v>
      </c>
      <c r="AT48" s="402">
        <v>0</v>
      </c>
      <c r="AU48" s="402">
        <v>0</v>
      </c>
    </row>
    <row r="49" spans="2:47" s="12" customFormat="1" ht="16.5" hidden="1" customHeight="1" x14ac:dyDescent="0.15">
      <c r="B49" s="28" t="s">
        <v>9</v>
      </c>
      <c r="C49" s="401">
        <f>SUM(D49:W49)</f>
        <v>589</v>
      </c>
      <c r="D49" s="402">
        <v>279</v>
      </c>
      <c r="E49" s="402">
        <v>5</v>
      </c>
      <c r="F49" s="404"/>
      <c r="G49" s="405">
        <v>251</v>
      </c>
      <c r="H49" s="402">
        <v>0</v>
      </c>
      <c r="I49" s="402">
        <v>0</v>
      </c>
      <c r="J49" s="402">
        <v>6</v>
      </c>
      <c r="K49" s="402">
        <v>0</v>
      </c>
      <c r="L49" s="402">
        <v>0</v>
      </c>
      <c r="M49" s="402">
        <v>0</v>
      </c>
      <c r="N49" s="402">
        <v>12</v>
      </c>
      <c r="O49" s="402">
        <v>8</v>
      </c>
      <c r="P49" s="402">
        <v>0</v>
      </c>
      <c r="Q49" s="402">
        <v>9</v>
      </c>
      <c r="R49" s="402">
        <v>0</v>
      </c>
      <c r="S49" s="402">
        <v>7</v>
      </c>
      <c r="T49" s="402">
        <v>7</v>
      </c>
      <c r="U49" s="402">
        <v>2</v>
      </c>
      <c r="V49" s="402">
        <v>2</v>
      </c>
      <c r="W49" s="445">
        <f t="shared" si="16"/>
        <v>1</v>
      </c>
      <c r="X49" s="441">
        <f t="shared" si="15"/>
        <v>1</v>
      </c>
      <c r="Y49" s="444">
        <v>0</v>
      </c>
      <c r="Z49" s="402">
        <v>0</v>
      </c>
      <c r="AA49" s="402"/>
      <c r="AB49" s="402">
        <v>0</v>
      </c>
      <c r="AC49" s="402">
        <v>0</v>
      </c>
      <c r="AD49" s="402"/>
      <c r="AE49" s="402">
        <v>0</v>
      </c>
      <c r="AF49" s="404">
        <v>0</v>
      </c>
      <c r="AG49" s="402">
        <v>0</v>
      </c>
      <c r="AH49" s="402">
        <v>0</v>
      </c>
      <c r="AI49" s="402">
        <v>0</v>
      </c>
      <c r="AJ49" s="402">
        <v>0</v>
      </c>
      <c r="AK49" s="402">
        <v>0</v>
      </c>
      <c r="AL49" s="408">
        <v>0</v>
      </c>
      <c r="AM49" s="430">
        <v>1</v>
      </c>
      <c r="AN49" s="402">
        <v>0</v>
      </c>
      <c r="AO49" s="402">
        <v>0</v>
      </c>
      <c r="AP49" s="402">
        <v>0</v>
      </c>
      <c r="AQ49" s="402">
        <v>0</v>
      </c>
      <c r="AR49" s="402">
        <v>0</v>
      </c>
      <c r="AS49" s="402">
        <v>0</v>
      </c>
      <c r="AT49" s="402">
        <v>0</v>
      </c>
      <c r="AU49" s="402">
        <v>0</v>
      </c>
    </row>
    <row r="50" spans="2:47" s="12" customFormat="1" ht="16.5" hidden="1" customHeight="1" x14ac:dyDescent="0.15">
      <c r="B50" s="28" t="s">
        <v>10</v>
      </c>
      <c r="C50" s="401">
        <f>SUM(D50:W50)</f>
        <v>373</v>
      </c>
      <c r="D50" s="402">
        <v>249</v>
      </c>
      <c r="E50" s="402">
        <v>0</v>
      </c>
      <c r="F50" s="404"/>
      <c r="G50" s="405">
        <v>87</v>
      </c>
      <c r="H50" s="402">
        <v>0</v>
      </c>
      <c r="I50" s="402">
        <v>0</v>
      </c>
      <c r="J50" s="402">
        <v>5</v>
      </c>
      <c r="K50" s="402">
        <v>0</v>
      </c>
      <c r="L50" s="402">
        <v>0</v>
      </c>
      <c r="M50" s="402">
        <v>0</v>
      </c>
      <c r="N50" s="402">
        <v>7</v>
      </c>
      <c r="O50" s="402">
        <v>16</v>
      </c>
      <c r="P50" s="402">
        <v>0</v>
      </c>
      <c r="Q50" s="402">
        <v>1</v>
      </c>
      <c r="R50" s="402">
        <v>1</v>
      </c>
      <c r="S50" s="402">
        <v>5</v>
      </c>
      <c r="T50" s="402">
        <v>0</v>
      </c>
      <c r="U50" s="402">
        <v>1</v>
      </c>
      <c r="V50" s="402">
        <v>1</v>
      </c>
      <c r="W50" s="445">
        <f t="shared" si="16"/>
        <v>0</v>
      </c>
      <c r="X50" s="441">
        <f t="shared" si="15"/>
        <v>0</v>
      </c>
      <c r="Y50" s="444">
        <v>0</v>
      </c>
      <c r="Z50" s="402">
        <v>0</v>
      </c>
      <c r="AA50" s="402"/>
      <c r="AB50" s="402">
        <v>0</v>
      </c>
      <c r="AC50" s="402">
        <v>0</v>
      </c>
      <c r="AD50" s="402"/>
      <c r="AE50" s="402">
        <v>0</v>
      </c>
      <c r="AF50" s="404">
        <v>0</v>
      </c>
      <c r="AG50" s="402">
        <v>0</v>
      </c>
      <c r="AH50" s="402">
        <v>0</v>
      </c>
      <c r="AI50" s="402">
        <v>0</v>
      </c>
      <c r="AJ50" s="402">
        <v>0</v>
      </c>
      <c r="AK50" s="402">
        <v>0</v>
      </c>
      <c r="AL50" s="408">
        <v>0</v>
      </c>
      <c r="AM50" s="430">
        <v>0</v>
      </c>
      <c r="AN50" s="402">
        <v>0</v>
      </c>
      <c r="AO50" s="402">
        <v>0</v>
      </c>
      <c r="AP50" s="402">
        <v>0</v>
      </c>
      <c r="AQ50" s="402">
        <v>0</v>
      </c>
      <c r="AR50" s="402">
        <v>0</v>
      </c>
      <c r="AS50" s="402">
        <v>0</v>
      </c>
      <c r="AT50" s="402">
        <v>0</v>
      </c>
      <c r="AU50" s="402">
        <v>0</v>
      </c>
    </row>
    <row r="51" spans="2:47" s="12" customFormat="1" ht="16.5" hidden="1" customHeight="1" x14ac:dyDescent="0.15">
      <c r="B51" s="35" t="s">
        <v>11</v>
      </c>
      <c r="C51" s="410">
        <f>SUM(D51:W51)</f>
        <v>115</v>
      </c>
      <c r="D51" s="411">
        <v>61</v>
      </c>
      <c r="E51" s="411">
        <v>0</v>
      </c>
      <c r="F51" s="413"/>
      <c r="G51" s="414">
        <v>24</v>
      </c>
      <c r="H51" s="411">
        <v>2</v>
      </c>
      <c r="I51" s="411">
        <v>0</v>
      </c>
      <c r="J51" s="411">
        <v>8</v>
      </c>
      <c r="K51" s="411">
        <v>0</v>
      </c>
      <c r="L51" s="411">
        <v>0</v>
      </c>
      <c r="M51" s="411">
        <v>0</v>
      </c>
      <c r="N51" s="411">
        <v>3</v>
      </c>
      <c r="O51" s="411">
        <v>6</v>
      </c>
      <c r="P51" s="411">
        <v>0</v>
      </c>
      <c r="Q51" s="411">
        <v>1</v>
      </c>
      <c r="R51" s="411">
        <v>1</v>
      </c>
      <c r="S51" s="411">
        <v>5</v>
      </c>
      <c r="T51" s="411">
        <v>0</v>
      </c>
      <c r="U51" s="411">
        <v>1</v>
      </c>
      <c r="V51" s="411">
        <v>1</v>
      </c>
      <c r="W51" s="447">
        <f t="shared" si="16"/>
        <v>2</v>
      </c>
      <c r="X51" s="448">
        <f t="shared" si="15"/>
        <v>2</v>
      </c>
      <c r="Y51" s="449">
        <v>0</v>
      </c>
      <c r="Z51" s="411">
        <v>0</v>
      </c>
      <c r="AA51" s="411"/>
      <c r="AB51" s="411">
        <v>0</v>
      </c>
      <c r="AC51" s="411">
        <v>0</v>
      </c>
      <c r="AD51" s="411"/>
      <c r="AE51" s="411">
        <v>0</v>
      </c>
      <c r="AF51" s="413">
        <v>0</v>
      </c>
      <c r="AG51" s="411">
        <v>0</v>
      </c>
      <c r="AH51" s="411">
        <v>0</v>
      </c>
      <c r="AI51" s="411">
        <v>0</v>
      </c>
      <c r="AJ51" s="411">
        <v>0</v>
      </c>
      <c r="AK51" s="411">
        <v>0</v>
      </c>
      <c r="AL51" s="417">
        <v>0</v>
      </c>
      <c r="AM51" s="431">
        <v>0</v>
      </c>
      <c r="AN51" s="411">
        <v>0</v>
      </c>
      <c r="AO51" s="411">
        <v>0</v>
      </c>
      <c r="AP51" s="411">
        <v>1</v>
      </c>
      <c r="AQ51" s="411">
        <v>0</v>
      </c>
      <c r="AR51" s="411">
        <v>1</v>
      </c>
      <c r="AS51" s="411">
        <v>0</v>
      </c>
      <c r="AT51" s="411">
        <v>0</v>
      </c>
      <c r="AU51" s="411">
        <v>0</v>
      </c>
    </row>
    <row r="52" spans="2:47" s="12" customFormat="1" ht="16.5" customHeight="1" x14ac:dyDescent="0.15">
      <c r="B52" s="21" t="s">
        <v>675</v>
      </c>
      <c r="C52" s="393">
        <f>SUM(C53:C56)</f>
        <v>1207</v>
      </c>
      <c r="D52" s="394">
        <v>586</v>
      </c>
      <c r="E52" s="394">
        <v>9</v>
      </c>
      <c r="F52" s="867">
        <v>377</v>
      </c>
      <c r="G52" s="868"/>
      <c r="H52" s="394">
        <v>5</v>
      </c>
      <c r="I52" s="394">
        <v>0</v>
      </c>
      <c r="J52" s="394">
        <v>34</v>
      </c>
      <c r="K52" s="394">
        <v>0</v>
      </c>
      <c r="L52" s="394">
        <v>0</v>
      </c>
      <c r="M52" s="394">
        <v>0</v>
      </c>
      <c r="N52" s="394">
        <v>43</v>
      </c>
      <c r="O52" s="394">
        <v>48</v>
      </c>
      <c r="P52" s="394">
        <v>0</v>
      </c>
      <c r="Q52" s="394">
        <v>12</v>
      </c>
      <c r="R52" s="394">
        <v>2</v>
      </c>
      <c r="S52" s="394">
        <v>52</v>
      </c>
      <c r="T52" s="394">
        <v>5</v>
      </c>
      <c r="U52" s="394">
        <v>5</v>
      </c>
      <c r="V52" s="394">
        <v>22</v>
      </c>
      <c r="W52" s="397">
        <f t="shared" si="16"/>
        <v>7</v>
      </c>
      <c r="X52" s="398">
        <f t="shared" si="15"/>
        <v>7</v>
      </c>
      <c r="Y52" s="396">
        <v>0</v>
      </c>
      <c r="Z52" s="394">
        <v>1</v>
      </c>
      <c r="AA52" s="394">
        <v>0</v>
      </c>
      <c r="AB52" s="394">
        <v>1</v>
      </c>
      <c r="AC52" s="394">
        <v>0</v>
      </c>
      <c r="AD52" s="394">
        <v>0</v>
      </c>
      <c r="AE52" s="394">
        <v>0</v>
      </c>
      <c r="AF52" s="395">
        <v>0</v>
      </c>
      <c r="AG52" s="394">
        <v>1</v>
      </c>
      <c r="AH52" s="394">
        <v>0</v>
      </c>
      <c r="AI52" s="394">
        <v>0</v>
      </c>
      <c r="AJ52" s="394">
        <v>0</v>
      </c>
      <c r="AK52" s="394">
        <v>1</v>
      </c>
      <c r="AL52" s="418">
        <v>1</v>
      </c>
      <c r="AM52" s="419">
        <v>0</v>
      </c>
      <c r="AN52" s="394">
        <v>0</v>
      </c>
      <c r="AO52" s="394">
        <v>0</v>
      </c>
      <c r="AP52" s="394">
        <v>1</v>
      </c>
      <c r="AQ52" s="394">
        <v>0</v>
      </c>
      <c r="AR52" s="394">
        <v>1</v>
      </c>
      <c r="AS52" s="394">
        <v>0</v>
      </c>
      <c r="AT52" s="394">
        <v>0</v>
      </c>
      <c r="AU52" s="394">
        <v>0</v>
      </c>
    </row>
    <row r="53" spans="2:47" s="12" customFormat="1" ht="16.5" hidden="1" customHeight="1" x14ac:dyDescent="0.15">
      <c r="B53" s="28" t="s">
        <v>8</v>
      </c>
      <c r="C53" s="401">
        <f>SUM(D53:W53)</f>
        <v>156</v>
      </c>
      <c r="D53" s="402">
        <v>37</v>
      </c>
      <c r="E53" s="402">
        <v>1</v>
      </c>
      <c r="F53" s="404"/>
      <c r="G53" s="405">
        <v>29</v>
      </c>
      <c r="H53" s="402">
        <v>0</v>
      </c>
      <c r="I53" s="402">
        <v>0</v>
      </c>
      <c r="J53" s="402">
        <v>15</v>
      </c>
      <c r="K53" s="402">
        <v>0</v>
      </c>
      <c r="L53" s="402">
        <v>0</v>
      </c>
      <c r="M53" s="402">
        <v>0</v>
      </c>
      <c r="N53" s="402">
        <v>11</v>
      </c>
      <c r="O53" s="402">
        <v>5</v>
      </c>
      <c r="P53" s="402">
        <v>0</v>
      </c>
      <c r="Q53" s="402">
        <v>1</v>
      </c>
      <c r="R53" s="402">
        <v>0</v>
      </c>
      <c r="S53" s="402">
        <v>35</v>
      </c>
      <c r="T53" s="402">
        <v>0</v>
      </c>
      <c r="U53" s="402">
        <v>1</v>
      </c>
      <c r="V53" s="402">
        <v>17</v>
      </c>
      <c r="W53" s="445">
        <f t="shared" si="16"/>
        <v>4</v>
      </c>
      <c r="X53" s="441">
        <f t="shared" si="15"/>
        <v>4</v>
      </c>
      <c r="Y53" s="444">
        <v>0</v>
      </c>
      <c r="Z53" s="402">
        <v>0</v>
      </c>
      <c r="AA53" s="402"/>
      <c r="AB53" s="402">
        <v>1</v>
      </c>
      <c r="AC53" s="402">
        <v>0</v>
      </c>
      <c r="AD53" s="402"/>
      <c r="AE53" s="402">
        <v>0</v>
      </c>
      <c r="AF53" s="404">
        <v>0</v>
      </c>
      <c r="AG53" s="402">
        <v>1</v>
      </c>
      <c r="AH53" s="402">
        <v>0</v>
      </c>
      <c r="AI53" s="402">
        <v>0</v>
      </c>
      <c r="AJ53" s="402">
        <v>0</v>
      </c>
      <c r="AK53" s="402">
        <v>1</v>
      </c>
      <c r="AL53" s="408">
        <v>0</v>
      </c>
      <c r="AM53" s="430">
        <v>0</v>
      </c>
      <c r="AN53" s="402">
        <v>0</v>
      </c>
      <c r="AO53" s="402">
        <v>0</v>
      </c>
      <c r="AP53" s="402">
        <v>1</v>
      </c>
      <c r="AQ53" s="402">
        <v>0</v>
      </c>
      <c r="AR53" s="402">
        <v>0</v>
      </c>
      <c r="AS53" s="402">
        <v>0</v>
      </c>
      <c r="AT53" s="402">
        <v>0</v>
      </c>
      <c r="AU53" s="402">
        <v>0</v>
      </c>
    </row>
    <row r="54" spans="2:47" s="12" customFormat="1" ht="16.5" hidden="1" customHeight="1" x14ac:dyDescent="0.15">
      <c r="B54" s="28" t="s">
        <v>9</v>
      </c>
      <c r="C54" s="401">
        <f>SUM(D54:W54)</f>
        <v>586</v>
      </c>
      <c r="D54" s="402">
        <v>266</v>
      </c>
      <c r="E54" s="402">
        <v>8</v>
      </c>
      <c r="F54" s="404"/>
      <c r="G54" s="405">
        <v>244</v>
      </c>
      <c r="H54" s="402">
        <v>4</v>
      </c>
      <c r="I54" s="402">
        <v>0</v>
      </c>
      <c r="J54" s="402">
        <v>6</v>
      </c>
      <c r="K54" s="402">
        <v>0</v>
      </c>
      <c r="L54" s="402">
        <v>0</v>
      </c>
      <c r="M54" s="402">
        <v>0</v>
      </c>
      <c r="N54" s="402">
        <v>17</v>
      </c>
      <c r="O54" s="402">
        <v>16</v>
      </c>
      <c r="P54" s="402">
        <v>0</v>
      </c>
      <c r="Q54" s="402">
        <v>8</v>
      </c>
      <c r="R54" s="402">
        <v>0</v>
      </c>
      <c r="S54" s="402">
        <v>7</v>
      </c>
      <c r="T54" s="402">
        <v>5</v>
      </c>
      <c r="U54" s="402">
        <v>2</v>
      </c>
      <c r="V54" s="402">
        <v>2</v>
      </c>
      <c r="W54" s="445">
        <f t="shared" si="16"/>
        <v>1</v>
      </c>
      <c r="X54" s="441">
        <f t="shared" si="15"/>
        <v>1</v>
      </c>
      <c r="Y54" s="444">
        <v>0</v>
      </c>
      <c r="Z54" s="402">
        <v>0</v>
      </c>
      <c r="AA54" s="402"/>
      <c r="AB54" s="402">
        <v>0</v>
      </c>
      <c r="AC54" s="402">
        <v>0</v>
      </c>
      <c r="AD54" s="402"/>
      <c r="AE54" s="402">
        <v>0</v>
      </c>
      <c r="AF54" s="404">
        <v>0</v>
      </c>
      <c r="AG54" s="402">
        <v>0</v>
      </c>
      <c r="AH54" s="402">
        <v>0</v>
      </c>
      <c r="AI54" s="402">
        <v>0</v>
      </c>
      <c r="AJ54" s="402">
        <v>0</v>
      </c>
      <c r="AK54" s="402">
        <v>0</v>
      </c>
      <c r="AL54" s="408">
        <v>1</v>
      </c>
      <c r="AM54" s="430">
        <v>0</v>
      </c>
      <c r="AN54" s="402">
        <v>0</v>
      </c>
      <c r="AO54" s="402">
        <v>0</v>
      </c>
      <c r="AP54" s="402">
        <v>0</v>
      </c>
      <c r="AQ54" s="402">
        <v>0</v>
      </c>
      <c r="AR54" s="402">
        <v>0</v>
      </c>
      <c r="AS54" s="402">
        <v>0</v>
      </c>
      <c r="AT54" s="402">
        <v>0</v>
      </c>
      <c r="AU54" s="402">
        <v>0</v>
      </c>
    </row>
    <row r="55" spans="2:47" s="12" customFormat="1" ht="16.5" hidden="1" customHeight="1" x14ac:dyDescent="0.15">
      <c r="B55" s="28" t="s">
        <v>10</v>
      </c>
      <c r="C55" s="401">
        <f>SUM(D55:W55)</f>
        <v>359</v>
      </c>
      <c r="D55" s="402">
        <v>231</v>
      </c>
      <c r="E55" s="402">
        <v>0</v>
      </c>
      <c r="F55" s="404"/>
      <c r="G55" s="405">
        <v>80</v>
      </c>
      <c r="H55" s="402">
        <v>0</v>
      </c>
      <c r="I55" s="402">
        <v>0</v>
      </c>
      <c r="J55" s="402">
        <v>3</v>
      </c>
      <c r="K55" s="402">
        <v>0</v>
      </c>
      <c r="L55" s="402">
        <v>0</v>
      </c>
      <c r="M55" s="402">
        <v>0</v>
      </c>
      <c r="N55" s="402">
        <v>10</v>
      </c>
      <c r="O55" s="402">
        <v>24</v>
      </c>
      <c r="P55" s="402">
        <v>0</v>
      </c>
      <c r="Q55" s="402">
        <v>2</v>
      </c>
      <c r="R55" s="402">
        <v>1</v>
      </c>
      <c r="S55" s="402">
        <v>5</v>
      </c>
      <c r="T55" s="402">
        <v>0</v>
      </c>
      <c r="U55" s="402">
        <v>1</v>
      </c>
      <c r="V55" s="402">
        <v>2</v>
      </c>
      <c r="W55" s="445">
        <f t="shared" si="16"/>
        <v>0</v>
      </c>
      <c r="X55" s="441">
        <f t="shared" si="15"/>
        <v>0</v>
      </c>
      <c r="Y55" s="444">
        <v>0</v>
      </c>
      <c r="Z55" s="402">
        <v>0</v>
      </c>
      <c r="AA55" s="402"/>
      <c r="AB55" s="402">
        <v>0</v>
      </c>
      <c r="AC55" s="402">
        <v>0</v>
      </c>
      <c r="AD55" s="402"/>
      <c r="AE55" s="402">
        <v>0</v>
      </c>
      <c r="AF55" s="404">
        <v>0</v>
      </c>
      <c r="AG55" s="402">
        <v>0</v>
      </c>
      <c r="AH55" s="402">
        <v>0</v>
      </c>
      <c r="AI55" s="402">
        <v>0</v>
      </c>
      <c r="AJ55" s="402">
        <v>0</v>
      </c>
      <c r="AK55" s="402">
        <v>0</v>
      </c>
      <c r="AL55" s="408">
        <v>0</v>
      </c>
      <c r="AM55" s="430">
        <v>0</v>
      </c>
      <c r="AN55" s="402">
        <v>0</v>
      </c>
      <c r="AO55" s="402">
        <v>0</v>
      </c>
      <c r="AP55" s="402">
        <v>0</v>
      </c>
      <c r="AQ55" s="402">
        <v>0</v>
      </c>
      <c r="AR55" s="402">
        <v>0</v>
      </c>
      <c r="AS55" s="402">
        <v>0</v>
      </c>
      <c r="AT55" s="402">
        <v>0</v>
      </c>
      <c r="AU55" s="402">
        <v>0</v>
      </c>
    </row>
    <row r="56" spans="2:47" s="12" customFormat="1" ht="16.5" hidden="1" customHeight="1" x14ac:dyDescent="0.15">
      <c r="B56" s="35" t="s">
        <v>11</v>
      </c>
      <c r="C56" s="410">
        <f>SUM(D56:W56)</f>
        <v>106</v>
      </c>
      <c r="D56" s="411">
        <v>52</v>
      </c>
      <c r="E56" s="411">
        <v>0</v>
      </c>
      <c r="F56" s="413"/>
      <c r="G56" s="414">
        <v>24</v>
      </c>
      <c r="H56" s="411">
        <v>1</v>
      </c>
      <c r="I56" s="411">
        <v>0</v>
      </c>
      <c r="J56" s="411">
        <v>10</v>
      </c>
      <c r="K56" s="411">
        <v>0</v>
      </c>
      <c r="L56" s="411">
        <v>0</v>
      </c>
      <c r="M56" s="411">
        <v>0</v>
      </c>
      <c r="N56" s="411">
        <v>5</v>
      </c>
      <c r="O56" s="411">
        <v>3</v>
      </c>
      <c r="P56" s="411">
        <v>0</v>
      </c>
      <c r="Q56" s="411">
        <v>1</v>
      </c>
      <c r="R56" s="411">
        <v>1</v>
      </c>
      <c r="S56" s="411">
        <v>5</v>
      </c>
      <c r="T56" s="411">
        <v>0</v>
      </c>
      <c r="U56" s="411">
        <v>1</v>
      </c>
      <c r="V56" s="411">
        <v>1</v>
      </c>
      <c r="W56" s="447">
        <f t="shared" si="16"/>
        <v>2</v>
      </c>
      <c r="X56" s="448">
        <f t="shared" si="15"/>
        <v>2</v>
      </c>
      <c r="Y56" s="449">
        <v>0</v>
      </c>
      <c r="Z56" s="411">
        <v>1</v>
      </c>
      <c r="AA56" s="411"/>
      <c r="AB56" s="411">
        <v>0</v>
      </c>
      <c r="AC56" s="411">
        <v>0</v>
      </c>
      <c r="AD56" s="411"/>
      <c r="AE56" s="411">
        <v>0</v>
      </c>
      <c r="AF56" s="413">
        <v>0</v>
      </c>
      <c r="AG56" s="411">
        <v>0</v>
      </c>
      <c r="AH56" s="411">
        <v>0</v>
      </c>
      <c r="AI56" s="411">
        <v>0</v>
      </c>
      <c r="AJ56" s="411">
        <v>0</v>
      </c>
      <c r="AK56" s="411">
        <v>0</v>
      </c>
      <c r="AL56" s="417">
        <v>0</v>
      </c>
      <c r="AM56" s="431">
        <v>0</v>
      </c>
      <c r="AN56" s="411">
        <v>0</v>
      </c>
      <c r="AO56" s="411">
        <v>0</v>
      </c>
      <c r="AP56" s="411">
        <v>0</v>
      </c>
      <c r="AQ56" s="411">
        <v>0</v>
      </c>
      <c r="AR56" s="411">
        <v>1</v>
      </c>
      <c r="AS56" s="411">
        <v>0</v>
      </c>
      <c r="AT56" s="411">
        <v>0</v>
      </c>
      <c r="AU56" s="411">
        <v>0</v>
      </c>
    </row>
    <row r="57" spans="2:47" s="12" customFormat="1" ht="16.5" customHeight="1" x14ac:dyDescent="0.15">
      <c r="B57" s="442" t="s">
        <v>676</v>
      </c>
      <c r="C57" s="434">
        <f>SUM(C58:C61)</f>
        <v>1202</v>
      </c>
      <c r="D57" s="440">
        <v>546</v>
      </c>
      <c r="E57" s="435">
        <v>9</v>
      </c>
      <c r="F57" s="877">
        <v>356</v>
      </c>
      <c r="G57" s="877"/>
      <c r="H57" s="435">
        <v>9</v>
      </c>
      <c r="I57" s="435">
        <v>0</v>
      </c>
      <c r="J57" s="435">
        <v>23</v>
      </c>
      <c r="K57" s="435">
        <v>0</v>
      </c>
      <c r="L57" s="435">
        <v>0</v>
      </c>
      <c r="M57" s="435">
        <v>0</v>
      </c>
      <c r="N57" s="435">
        <v>52</v>
      </c>
      <c r="O57" s="435">
        <v>101</v>
      </c>
      <c r="P57" s="435">
        <v>1</v>
      </c>
      <c r="Q57" s="435">
        <v>14</v>
      </c>
      <c r="R57" s="435">
        <v>2</v>
      </c>
      <c r="S57" s="435">
        <v>51</v>
      </c>
      <c r="T57" s="435">
        <v>8</v>
      </c>
      <c r="U57" s="435">
        <v>5</v>
      </c>
      <c r="V57" s="435">
        <v>18</v>
      </c>
      <c r="W57" s="437">
        <f t="shared" si="16"/>
        <v>7</v>
      </c>
      <c r="X57" s="438">
        <f t="shared" si="15"/>
        <v>7</v>
      </c>
      <c r="Y57" s="436">
        <v>0</v>
      </c>
      <c r="Z57" s="435">
        <v>1</v>
      </c>
      <c r="AA57" s="435">
        <v>0</v>
      </c>
      <c r="AB57" s="435">
        <v>2</v>
      </c>
      <c r="AC57" s="435">
        <v>0</v>
      </c>
      <c r="AD57" s="435">
        <v>0</v>
      </c>
      <c r="AE57" s="435">
        <v>0</v>
      </c>
      <c r="AF57" s="439">
        <v>0</v>
      </c>
      <c r="AG57" s="435">
        <v>1</v>
      </c>
      <c r="AH57" s="435">
        <v>0</v>
      </c>
      <c r="AI57" s="435">
        <v>0</v>
      </c>
      <c r="AJ57" s="435">
        <v>0</v>
      </c>
      <c r="AK57" s="435">
        <v>0</v>
      </c>
      <c r="AL57" s="440">
        <v>1</v>
      </c>
      <c r="AM57" s="436">
        <v>0</v>
      </c>
      <c r="AN57" s="435">
        <v>0</v>
      </c>
      <c r="AO57" s="435">
        <v>0</v>
      </c>
      <c r="AP57" s="435">
        <v>1</v>
      </c>
      <c r="AQ57" s="435">
        <v>0</v>
      </c>
      <c r="AR57" s="435">
        <v>1</v>
      </c>
      <c r="AS57" s="435">
        <v>0</v>
      </c>
      <c r="AT57" s="435">
        <v>0</v>
      </c>
      <c r="AU57" s="435">
        <v>0</v>
      </c>
    </row>
    <row r="58" spans="2:47" s="12" customFormat="1" ht="16.5" hidden="1" customHeight="1" x14ac:dyDescent="0.15">
      <c r="B58" s="28" t="s">
        <v>8</v>
      </c>
      <c r="C58" s="401">
        <f>SUM(D58:W58)</f>
        <v>132</v>
      </c>
      <c r="D58" s="402">
        <v>29</v>
      </c>
      <c r="E58" s="402">
        <v>1</v>
      </c>
      <c r="F58" s="404"/>
      <c r="G58" s="405">
        <v>28</v>
      </c>
      <c r="H58" s="402">
        <v>1</v>
      </c>
      <c r="I58" s="402">
        <v>0</v>
      </c>
      <c r="J58" s="402">
        <v>4</v>
      </c>
      <c r="K58" s="402">
        <v>0</v>
      </c>
      <c r="L58" s="402">
        <v>0</v>
      </c>
      <c r="M58" s="402">
        <v>0</v>
      </c>
      <c r="N58" s="402">
        <v>10</v>
      </c>
      <c r="O58" s="402">
        <v>10</v>
      </c>
      <c r="P58" s="402">
        <v>0</v>
      </c>
      <c r="Q58" s="402">
        <v>2</v>
      </c>
      <c r="R58" s="402">
        <v>0</v>
      </c>
      <c r="S58" s="402">
        <v>31</v>
      </c>
      <c r="T58" s="402">
        <v>0</v>
      </c>
      <c r="U58" s="402">
        <v>1</v>
      </c>
      <c r="V58" s="402">
        <v>12</v>
      </c>
      <c r="W58" s="445">
        <f t="shared" si="16"/>
        <v>3</v>
      </c>
      <c r="X58" s="441">
        <f t="shared" si="15"/>
        <v>3</v>
      </c>
      <c r="Y58" s="444">
        <v>0</v>
      </c>
      <c r="Z58" s="402">
        <v>0</v>
      </c>
      <c r="AA58" s="402"/>
      <c r="AB58" s="402">
        <v>1</v>
      </c>
      <c r="AC58" s="402">
        <v>0</v>
      </c>
      <c r="AD58" s="402"/>
      <c r="AE58" s="402">
        <v>0</v>
      </c>
      <c r="AF58" s="404">
        <v>0</v>
      </c>
      <c r="AG58" s="402">
        <v>1</v>
      </c>
      <c r="AH58" s="402">
        <v>0</v>
      </c>
      <c r="AI58" s="402">
        <v>0</v>
      </c>
      <c r="AJ58" s="402">
        <v>0</v>
      </c>
      <c r="AK58" s="402">
        <v>0</v>
      </c>
      <c r="AL58" s="408">
        <v>0</v>
      </c>
      <c r="AM58" s="405">
        <v>0</v>
      </c>
      <c r="AN58" s="402">
        <v>0</v>
      </c>
      <c r="AO58" s="402">
        <v>0</v>
      </c>
      <c r="AP58" s="402">
        <v>1</v>
      </c>
      <c r="AQ58" s="402">
        <v>0</v>
      </c>
      <c r="AR58" s="402">
        <v>0</v>
      </c>
      <c r="AS58" s="402">
        <v>0</v>
      </c>
      <c r="AT58" s="402">
        <v>0</v>
      </c>
      <c r="AU58" s="402">
        <v>0</v>
      </c>
    </row>
    <row r="59" spans="2:47" s="12" customFormat="1" ht="16.5" hidden="1" customHeight="1" x14ac:dyDescent="0.15">
      <c r="B59" s="28" t="s">
        <v>9</v>
      </c>
      <c r="C59" s="401">
        <f>SUM(D59:W59)</f>
        <v>568</v>
      </c>
      <c r="D59" s="402">
        <v>236</v>
      </c>
      <c r="E59" s="402">
        <v>8</v>
      </c>
      <c r="F59" s="404"/>
      <c r="G59" s="405">
        <v>231</v>
      </c>
      <c r="H59" s="402">
        <v>3</v>
      </c>
      <c r="I59" s="402">
        <v>0</v>
      </c>
      <c r="J59" s="402">
        <v>4</v>
      </c>
      <c r="K59" s="402">
        <v>0</v>
      </c>
      <c r="L59" s="402">
        <v>0</v>
      </c>
      <c r="M59" s="402">
        <v>0</v>
      </c>
      <c r="N59" s="402">
        <v>21</v>
      </c>
      <c r="O59" s="402">
        <v>38</v>
      </c>
      <c r="P59" s="402">
        <v>0</v>
      </c>
      <c r="Q59" s="402">
        <v>8</v>
      </c>
      <c r="R59" s="402">
        <v>1</v>
      </c>
      <c r="S59" s="402">
        <v>5</v>
      </c>
      <c r="T59" s="402">
        <v>8</v>
      </c>
      <c r="U59" s="402">
        <v>2</v>
      </c>
      <c r="V59" s="402">
        <v>2</v>
      </c>
      <c r="W59" s="445">
        <f t="shared" si="16"/>
        <v>1</v>
      </c>
      <c r="X59" s="441">
        <f t="shared" si="15"/>
        <v>1</v>
      </c>
      <c r="Y59" s="444">
        <v>0</v>
      </c>
      <c r="Z59" s="402">
        <v>0</v>
      </c>
      <c r="AA59" s="402"/>
      <c r="AB59" s="402">
        <v>0</v>
      </c>
      <c r="AC59" s="402">
        <v>0</v>
      </c>
      <c r="AD59" s="402"/>
      <c r="AE59" s="402">
        <v>0</v>
      </c>
      <c r="AF59" s="404">
        <v>0</v>
      </c>
      <c r="AG59" s="402">
        <v>0</v>
      </c>
      <c r="AH59" s="402">
        <v>0</v>
      </c>
      <c r="AI59" s="402">
        <v>0</v>
      </c>
      <c r="AJ59" s="402">
        <v>0</v>
      </c>
      <c r="AK59" s="402">
        <v>0</v>
      </c>
      <c r="AL59" s="408">
        <v>1</v>
      </c>
      <c r="AM59" s="405">
        <v>0</v>
      </c>
      <c r="AN59" s="402">
        <v>0</v>
      </c>
      <c r="AO59" s="402">
        <v>0</v>
      </c>
      <c r="AP59" s="402">
        <v>0</v>
      </c>
      <c r="AQ59" s="402">
        <v>0</v>
      </c>
      <c r="AR59" s="402">
        <v>0</v>
      </c>
      <c r="AS59" s="402">
        <v>0</v>
      </c>
      <c r="AT59" s="402">
        <v>0</v>
      </c>
      <c r="AU59" s="402">
        <v>0</v>
      </c>
    </row>
    <row r="60" spans="2:47" s="12" customFormat="1" ht="16.5" hidden="1" customHeight="1" x14ac:dyDescent="0.15">
      <c r="B60" s="28" t="s">
        <v>10</v>
      </c>
      <c r="C60" s="401">
        <f>SUM(D60:W60)</f>
        <v>390</v>
      </c>
      <c r="D60" s="402">
        <v>237</v>
      </c>
      <c r="E60" s="402">
        <v>0</v>
      </c>
      <c r="F60" s="404"/>
      <c r="G60" s="405">
        <v>74</v>
      </c>
      <c r="H60" s="402">
        <v>4</v>
      </c>
      <c r="I60" s="402">
        <v>0</v>
      </c>
      <c r="J60" s="402">
        <v>6</v>
      </c>
      <c r="K60" s="402">
        <v>0</v>
      </c>
      <c r="L60" s="402">
        <v>0</v>
      </c>
      <c r="M60" s="402">
        <v>0</v>
      </c>
      <c r="N60" s="402">
        <v>14</v>
      </c>
      <c r="O60" s="402">
        <v>39</v>
      </c>
      <c r="P60" s="402">
        <v>0</v>
      </c>
      <c r="Q60" s="402">
        <v>3</v>
      </c>
      <c r="R60" s="402">
        <v>0</v>
      </c>
      <c r="S60" s="402">
        <v>9</v>
      </c>
      <c r="T60" s="402">
        <v>0</v>
      </c>
      <c r="U60" s="402">
        <v>1</v>
      </c>
      <c r="V60" s="402">
        <v>3</v>
      </c>
      <c r="W60" s="445">
        <f t="shared" si="16"/>
        <v>0</v>
      </c>
      <c r="X60" s="441">
        <f t="shared" si="15"/>
        <v>0</v>
      </c>
      <c r="Y60" s="444">
        <v>0</v>
      </c>
      <c r="Z60" s="402">
        <v>0</v>
      </c>
      <c r="AA60" s="402"/>
      <c r="AB60" s="402">
        <v>0</v>
      </c>
      <c r="AC60" s="402">
        <v>0</v>
      </c>
      <c r="AD60" s="402"/>
      <c r="AE60" s="402">
        <v>0</v>
      </c>
      <c r="AF60" s="404">
        <v>0</v>
      </c>
      <c r="AG60" s="402">
        <v>0</v>
      </c>
      <c r="AH60" s="402">
        <v>0</v>
      </c>
      <c r="AI60" s="402">
        <v>0</v>
      </c>
      <c r="AJ60" s="402">
        <v>0</v>
      </c>
      <c r="AK60" s="402">
        <v>0</v>
      </c>
      <c r="AL60" s="408">
        <v>0</v>
      </c>
      <c r="AM60" s="405">
        <v>0</v>
      </c>
      <c r="AN60" s="402">
        <v>0</v>
      </c>
      <c r="AO60" s="402">
        <v>0</v>
      </c>
      <c r="AP60" s="402">
        <v>0</v>
      </c>
      <c r="AQ60" s="402">
        <v>0</v>
      </c>
      <c r="AR60" s="402">
        <v>0</v>
      </c>
      <c r="AS60" s="402">
        <v>0</v>
      </c>
      <c r="AT60" s="402">
        <v>0</v>
      </c>
      <c r="AU60" s="402">
        <v>0</v>
      </c>
    </row>
    <row r="61" spans="2:47" s="12" customFormat="1" ht="16.5" hidden="1" customHeight="1" x14ac:dyDescent="0.15">
      <c r="B61" s="35" t="s">
        <v>11</v>
      </c>
      <c r="C61" s="410">
        <f>SUM(D61:W61)</f>
        <v>112</v>
      </c>
      <c r="D61" s="411">
        <v>44</v>
      </c>
      <c r="E61" s="411">
        <v>0</v>
      </c>
      <c r="F61" s="413"/>
      <c r="G61" s="414">
        <v>23</v>
      </c>
      <c r="H61" s="411">
        <v>1</v>
      </c>
      <c r="I61" s="411">
        <v>0</v>
      </c>
      <c r="J61" s="411">
        <v>9</v>
      </c>
      <c r="K61" s="411">
        <v>0</v>
      </c>
      <c r="L61" s="411">
        <v>0</v>
      </c>
      <c r="M61" s="411">
        <v>0</v>
      </c>
      <c r="N61" s="411">
        <v>7</v>
      </c>
      <c r="O61" s="411">
        <v>14</v>
      </c>
      <c r="P61" s="411">
        <v>1</v>
      </c>
      <c r="Q61" s="411">
        <v>1</v>
      </c>
      <c r="R61" s="411">
        <v>1</v>
      </c>
      <c r="S61" s="411">
        <v>6</v>
      </c>
      <c r="T61" s="411">
        <v>0</v>
      </c>
      <c r="U61" s="411">
        <v>1</v>
      </c>
      <c r="V61" s="411">
        <v>1</v>
      </c>
      <c r="W61" s="447">
        <f t="shared" si="16"/>
        <v>3</v>
      </c>
      <c r="X61" s="441">
        <f t="shared" si="15"/>
        <v>3</v>
      </c>
      <c r="Y61" s="449">
        <v>0</v>
      </c>
      <c r="Z61" s="411">
        <v>1</v>
      </c>
      <c r="AA61" s="411"/>
      <c r="AB61" s="411">
        <v>1</v>
      </c>
      <c r="AC61" s="411">
        <v>0</v>
      </c>
      <c r="AD61" s="411"/>
      <c r="AE61" s="411">
        <v>0</v>
      </c>
      <c r="AF61" s="413">
        <v>0</v>
      </c>
      <c r="AG61" s="411">
        <v>0</v>
      </c>
      <c r="AH61" s="411">
        <v>0</v>
      </c>
      <c r="AI61" s="411">
        <v>0</v>
      </c>
      <c r="AJ61" s="411">
        <v>0</v>
      </c>
      <c r="AK61" s="411">
        <v>0</v>
      </c>
      <c r="AL61" s="417">
        <v>0</v>
      </c>
      <c r="AM61" s="414">
        <v>0</v>
      </c>
      <c r="AN61" s="411">
        <v>0</v>
      </c>
      <c r="AO61" s="411">
        <v>0</v>
      </c>
      <c r="AP61" s="411">
        <v>0</v>
      </c>
      <c r="AQ61" s="411">
        <v>0</v>
      </c>
      <c r="AR61" s="411">
        <v>1</v>
      </c>
      <c r="AS61" s="411">
        <v>0</v>
      </c>
      <c r="AT61" s="411">
        <v>0</v>
      </c>
      <c r="AU61" s="411">
        <v>0</v>
      </c>
    </row>
    <row r="62" spans="2:47" s="12" customFormat="1" ht="16.5" customHeight="1" x14ac:dyDescent="0.15">
      <c r="B62" s="21" t="s">
        <v>678</v>
      </c>
      <c r="C62" s="393">
        <f>SUM(C63:C66)</f>
        <v>1246</v>
      </c>
      <c r="D62" s="394">
        <v>484</v>
      </c>
      <c r="E62" s="394">
        <v>9</v>
      </c>
      <c r="F62" s="867">
        <f>61+294</f>
        <v>355</v>
      </c>
      <c r="G62" s="868"/>
      <c r="H62" s="394">
        <v>11</v>
      </c>
      <c r="I62" s="394">
        <v>3</v>
      </c>
      <c r="J62" s="394">
        <v>22</v>
      </c>
      <c r="K62" s="394">
        <v>3</v>
      </c>
      <c r="L62" s="394">
        <v>0</v>
      </c>
      <c r="M62" s="394">
        <v>0</v>
      </c>
      <c r="N62" s="394">
        <v>73</v>
      </c>
      <c r="O62" s="394">
        <v>175</v>
      </c>
      <c r="P62" s="394">
        <v>4</v>
      </c>
      <c r="Q62" s="394">
        <v>14</v>
      </c>
      <c r="R62" s="394">
        <v>1</v>
      </c>
      <c r="S62" s="394">
        <v>51</v>
      </c>
      <c r="T62" s="394">
        <v>8</v>
      </c>
      <c r="U62" s="394">
        <v>4</v>
      </c>
      <c r="V62" s="394">
        <v>19</v>
      </c>
      <c r="W62" s="397">
        <f t="shared" si="16"/>
        <v>10</v>
      </c>
      <c r="X62" s="398">
        <f t="shared" si="15"/>
        <v>10</v>
      </c>
      <c r="Y62" s="444">
        <v>0</v>
      </c>
      <c r="Z62" s="394">
        <v>1</v>
      </c>
      <c r="AA62" s="394">
        <v>0</v>
      </c>
      <c r="AB62" s="394">
        <v>1</v>
      </c>
      <c r="AC62" s="394">
        <v>1</v>
      </c>
      <c r="AD62" s="394">
        <v>0</v>
      </c>
      <c r="AE62" s="394">
        <v>0</v>
      </c>
      <c r="AF62" s="395">
        <v>0</v>
      </c>
      <c r="AG62" s="394">
        <v>1</v>
      </c>
      <c r="AH62" s="394">
        <v>0</v>
      </c>
      <c r="AI62" s="394">
        <v>0</v>
      </c>
      <c r="AJ62" s="394">
        <v>0</v>
      </c>
      <c r="AK62" s="394">
        <v>0</v>
      </c>
      <c r="AL62" s="418">
        <v>0</v>
      </c>
      <c r="AM62" s="396">
        <v>1</v>
      </c>
      <c r="AN62" s="394">
        <v>0</v>
      </c>
      <c r="AO62" s="394">
        <v>0</v>
      </c>
      <c r="AP62" s="394">
        <v>1</v>
      </c>
      <c r="AQ62" s="394">
        <v>0</v>
      </c>
      <c r="AR62" s="394">
        <v>1</v>
      </c>
      <c r="AS62" s="394">
        <v>0</v>
      </c>
      <c r="AT62" s="394">
        <v>3</v>
      </c>
      <c r="AU62" s="394">
        <v>0</v>
      </c>
    </row>
    <row r="63" spans="2:47" s="12" customFormat="1" ht="16.5" hidden="1" customHeight="1" x14ac:dyDescent="0.15">
      <c r="B63" s="28" t="s">
        <v>8</v>
      </c>
      <c r="C63" s="401">
        <f>SUM(D63:W63)</f>
        <v>133</v>
      </c>
      <c r="D63" s="402">
        <v>28</v>
      </c>
      <c r="E63" s="402">
        <v>1</v>
      </c>
      <c r="F63" s="404"/>
      <c r="G63" s="405">
        <v>26</v>
      </c>
      <c r="H63" s="402">
        <v>1</v>
      </c>
      <c r="I63" s="402">
        <v>0</v>
      </c>
      <c r="J63" s="402">
        <v>4</v>
      </c>
      <c r="K63" s="402">
        <v>0</v>
      </c>
      <c r="L63" s="402">
        <v>0</v>
      </c>
      <c r="M63" s="402">
        <v>0</v>
      </c>
      <c r="N63" s="402">
        <v>9</v>
      </c>
      <c r="O63" s="402">
        <v>14</v>
      </c>
      <c r="P63" s="402">
        <v>0</v>
      </c>
      <c r="Q63" s="402">
        <v>2</v>
      </c>
      <c r="R63" s="402">
        <v>0</v>
      </c>
      <c r="S63" s="402">
        <v>31</v>
      </c>
      <c r="T63" s="402">
        <v>0</v>
      </c>
      <c r="U63" s="402">
        <v>1</v>
      </c>
      <c r="V63" s="402">
        <v>13</v>
      </c>
      <c r="W63" s="445">
        <f t="shared" si="16"/>
        <v>3</v>
      </c>
      <c r="X63" s="441">
        <f t="shared" si="15"/>
        <v>3</v>
      </c>
      <c r="Y63" s="444">
        <v>0</v>
      </c>
      <c r="Z63" s="402">
        <v>0</v>
      </c>
      <c r="AA63" s="402"/>
      <c r="AB63" s="402">
        <v>1</v>
      </c>
      <c r="AC63" s="402">
        <v>0</v>
      </c>
      <c r="AD63" s="402"/>
      <c r="AE63" s="402">
        <v>0</v>
      </c>
      <c r="AF63" s="404">
        <v>0</v>
      </c>
      <c r="AG63" s="402">
        <v>1</v>
      </c>
      <c r="AH63" s="402">
        <v>0</v>
      </c>
      <c r="AI63" s="402">
        <v>0</v>
      </c>
      <c r="AJ63" s="402">
        <v>0</v>
      </c>
      <c r="AK63" s="402">
        <v>0</v>
      </c>
      <c r="AL63" s="408">
        <v>0</v>
      </c>
      <c r="AM63" s="405">
        <v>0</v>
      </c>
      <c r="AN63" s="402">
        <v>0</v>
      </c>
      <c r="AO63" s="402">
        <v>0</v>
      </c>
      <c r="AP63" s="402">
        <v>1</v>
      </c>
      <c r="AQ63" s="402">
        <v>0</v>
      </c>
      <c r="AR63" s="402">
        <v>0</v>
      </c>
      <c r="AS63" s="402">
        <v>0</v>
      </c>
      <c r="AT63" s="402">
        <v>0</v>
      </c>
      <c r="AU63" s="402">
        <v>0</v>
      </c>
    </row>
    <row r="64" spans="2:47" s="12" customFormat="1" ht="16.5" hidden="1" customHeight="1" x14ac:dyDescent="0.15">
      <c r="B64" s="28" t="s">
        <v>9</v>
      </c>
      <c r="C64" s="401">
        <f>SUM(D64:W64)</f>
        <v>547</v>
      </c>
      <c r="D64" s="402">
        <v>182</v>
      </c>
      <c r="E64" s="402">
        <v>8</v>
      </c>
      <c r="F64" s="404"/>
      <c r="G64" s="405">
        <v>228</v>
      </c>
      <c r="H64" s="402">
        <v>3</v>
      </c>
      <c r="I64" s="402">
        <v>3</v>
      </c>
      <c r="J64" s="402">
        <v>3</v>
      </c>
      <c r="K64" s="402">
        <v>0</v>
      </c>
      <c r="L64" s="402">
        <v>0</v>
      </c>
      <c r="M64" s="402">
        <v>0</v>
      </c>
      <c r="N64" s="402">
        <v>31</v>
      </c>
      <c r="O64" s="402">
        <v>65</v>
      </c>
      <c r="P64" s="402">
        <v>0</v>
      </c>
      <c r="Q64" s="402">
        <v>8</v>
      </c>
      <c r="R64" s="402">
        <v>0</v>
      </c>
      <c r="S64" s="402">
        <v>5</v>
      </c>
      <c r="T64" s="402">
        <v>7</v>
      </c>
      <c r="U64" s="402">
        <v>1</v>
      </c>
      <c r="V64" s="402">
        <v>2</v>
      </c>
      <c r="W64" s="445">
        <f t="shared" si="16"/>
        <v>1</v>
      </c>
      <c r="X64" s="441">
        <f t="shared" si="15"/>
        <v>1</v>
      </c>
      <c r="Y64" s="444">
        <v>0</v>
      </c>
      <c r="Z64" s="402">
        <v>0</v>
      </c>
      <c r="AA64" s="402"/>
      <c r="AB64" s="402">
        <v>0</v>
      </c>
      <c r="AC64" s="402">
        <v>0</v>
      </c>
      <c r="AD64" s="402"/>
      <c r="AE64" s="402">
        <v>0</v>
      </c>
      <c r="AF64" s="404">
        <v>0</v>
      </c>
      <c r="AG64" s="402">
        <v>0</v>
      </c>
      <c r="AH64" s="402">
        <v>0</v>
      </c>
      <c r="AI64" s="402">
        <v>0</v>
      </c>
      <c r="AJ64" s="402">
        <v>0</v>
      </c>
      <c r="AK64" s="402">
        <v>0</v>
      </c>
      <c r="AL64" s="408">
        <v>0</v>
      </c>
      <c r="AM64" s="405">
        <v>1</v>
      </c>
      <c r="AN64" s="402">
        <v>0</v>
      </c>
      <c r="AO64" s="402">
        <v>0</v>
      </c>
      <c r="AP64" s="402">
        <v>0</v>
      </c>
      <c r="AQ64" s="402">
        <v>0</v>
      </c>
      <c r="AR64" s="402">
        <v>0</v>
      </c>
      <c r="AS64" s="402">
        <v>0</v>
      </c>
      <c r="AT64" s="402">
        <v>0</v>
      </c>
      <c r="AU64" s="402">
        <v>0</v>
      </c>
    </row>
    <row r="65" spans="2:47" s="12" customFormat="1" ht="16.5" hidden="1" customHeight="1" x14ac:dyDescent="0.15">
      <c r="B65" s="28" t="s">
        <v>10</v>
      </c>
      <c r="C65" s="401">
        <f>SUM(D65:W65)</f>
        <v>433</v>
      </c>
      <c r="D65" s="402">
        <v>225</v>
      </c>
      <c r="E65" s="402">
        <v>0</v>
      </c>
      <c r="F65" s="404"/>
      <c r="G65" s="405">
        <v>78</v>
      </c>
      <c r="H65" s="402">
        <v>6</v>
      </c>
      <c r="I65" s="402">
        <v>0</v>
      </c>
      <c r="J65" s="402">
        <v>8</v>
      </c>
      <c r="K65" s="402">
        <v>3</v>
      </c>
      <c r="L65" s="402">
        <v>0</v>
      </c>
      <c r="M65" s="402">
        <v>0</v>
      </c>
      <c r="N65" s="402">
        <v>23</v>
      </c>
      <c r="O65" s="402">
        <v>69</v>
      </c>
      <c r="P65" s="402">
        <v>0</v>
      </c>
      <c r="Q65" s="402">
        <v>3</v>
      </c>
      <c r="R65" s="402">
        <v>0</v>
      </c>
      <c r="S65" s="402">
        <v>9</v>
      </c>
      <c r="T65" s="402">
        <v>1</v>
      </c>
      <c r="U65" s="402">
        <v>1</v>
      </c>
      <c r="V65" s="402">
        <v>3</v>
      </c>
      <c r="W65" s="445">
        <f t="shared" si="16"/>
        <v>4</v>
      </c>
      <c r="X65" s="441">
        <f t="shared" si="15"/>
        <v>4</v>
      </c>
      <c r="Y65" s="444">
        <v>0</v>
      </c>
      <c r="Z65" s="402">
        <v>0</v>
      </c>
      <c r="AA65" s="402"/>
      <c r="AB65" s="402">
        <v>0</v>
      </c>
      <c r="AC65" s="402">
        <v>1</v>
      </c>
      <c r="AD65" s="402"/>
      <c r="AE65" s="402">
        <v>0</v>
      </c>
      <c r="AF65" s="404">
        <v>0</v>
      </c>
      <c r="AG65" s="402">
        <v>0</v>
      </c>
      <c r="AH65" s="402">
        <v>0</v>
      </c>
      <c r="AI65" s="402">
        <v>0</v>
      </c>
      <c r="AJ65" s="402">
        <v>0</v>
      </c>
      <c r="AK65" s="402">
        <v>0</v>
      </c>
      <c r="AL65" s="408">
        <v>0</v>
      </c>
      <c r="AM65" s="405">
        <v>0</v>
      </c>
      <c r="AN65" s="402">
        <v>0</v>
      </c>
      <c r="AO65" s="402">
        <v>0</v>
      </c>
      <c r="AP65" s="402">
        <v>0</v>
      </c>
      <c r="AQ65" s="402">
        <v>0</v>
      </c>
      <c r="AR65" s="402">
        <v>0</v>
      </c>
      <c r="AS65" s="402">
        <v>0</v>
      </c>
      <c r="AT65" s="402">
        <v>3</v>
      </c>
      <c r="AU65" s="402">
        <v>0</v>
      </c>
    </row>
    <row r="66" spans="2:47" s="12" customFormat="1" ht="16.5" hidden="1" customHeight="1" x14ac:dyDescent="0.15">
      <c r="B66" s="35" t="s">
        <v>11</v>
      </c>
      <c r="C66" s="410">
        <f>SUM(D66:W66)</f>
        <v>133</v>
      </c>
      <c r="D66" s="411">
        <v>49</v>
      </c>
      <c r="E66" s="411">
        <v>0</v>
      </c>
      <c r="F66" s="413"/>
      <c r="G66" s="414">
        <v>23</v>
      </c>
      <c r="H66" s="411">
        <v>1</v>
      </c>
      <c r="I66" s="411">
        <v>0</v>
      </c>
      <c r="J66" s="411">
        <v>7</v>
      </c>
      <c r="K66" s="411">
        <v>0</v>
      </c>
      <c r="L66" s="411">
        <v>0</v>
      </c>
      <c r="M66" s="411">
        <v>0</v>
      </c>
      <c r="N66" s="411">
        <v>10</v>
      </c>
      <c r="O66" s="411">
        <v>27</v>
      </c>
      <c r="P66" s="411">
        <v>4</v>
      </c>
      <c r="Q66" s="411">
        <v>1</v>
      </c>
      <c r="R66" s="411">
        <v>1</v>
      </c>
      <c r="S66" s="411">
        <v>6</v>
      </c>
      <c r="T66" s="411">
        <v>0</v>
      </c>
      <c r="U66" s="411">
        <v>1</v>
      </c>
      <c r="V66" s="411">
        <v>1</v>
      </c>
      <c r="W66" s="447">
        <f t="shared" si="16"/>
        <v>2</v>
      </c>
      <c r="X66" s="441">
        <f t="shared" si="15"/>
        <v>2</v>
      </c>
      <c r="Y66" s="449">
        <v>0</v>
      </c>
      <c r="Z66" s="411">
        <v>1</v>
      </c>
      <c r="AA66" s="411"/>
      <c r="AB66" s="411">
        <v>0</v>
      </c>
      <c r="AC66" s="411">
        <v>0</v>
      </c>
      <c r="AD66" s="411"/>
      <c r="AE66" s="411">
        <v>0</v>
      </c>
      <c r="AF66" s="413">
        <v>0</v>
      </c>
      <c r="AG66" s="411">
        <v>0</v>
      </c>
      <c r="AH66" s="411">
        <v>0</v>
      </c>
      <c r="AI66" s="411">
        <v>0</v>
      </c>
      <c r="AJ66" s="411">
        <v>0</v>
      </c>
      <c r="AK66" s="411">
        <v>0</v>
      </c>
      <c r="AL66" s="417">
        <v>0</v>
      </c>
      <c r="AM66" s="414">
        <v>0</v>
      </c>
      <c r="AN66" s="411">
        <v>0</v>
      </c>
      <c r="AO66" s="411">
        <v>0</v>
      </c>
      <c r="AP66" s="411">
        <v>0</v>
      </c>
      <c r="AQ66" s="411">
        <v>0</v>
      </c>
      <c r="AR66" s="411">
        <v>1</v>
      </c>
      <c r="AS66" s="411">
        <v>0</v>
      </c>
      <c r="AT66" s="411">
        <v>0</v>
      </c>
      <c r="AU66" s="411">
        <v>0</v>
      </c>
    </row>
    <row r="67" spans="2:47" s="12" customFormat="1" ht="16.5" customHeight="1" x14ac:dyDescent="0.15">
      <c r="B67" s="21" t="s">
        <v>680</v>
      </c>
      <c r="C67" s="393">
        <f>SUM(C68:C71)</f>
        <v>1306</v>
      </c>
      <c r="D67" s="394">
        <v>424</v>
      </c>
      <c r="E67" s="394">
        <v>7</v>
      </c>
      <c r="F67" s="867">
        <v>351</v>
      </c>
      <c r="G67" s="868"/>
      <c r="H67" s="394">
        <v>17</v>
      </c>
      <c r="I67" s="394">
        <v>3</v>
      </c>
      <c r="J67" s="394">
        <v>22</v>
      </c>
      <c r="K67" s="394">
        <v>2</v>
      </c>
      <c r="L67" s="394">
        <v>0</v>
      </c>
      <c r="M67" s="394">
        <v>0</v>
      </c>
      <c r="N67" s="394">
        <v>97</v>
      </c>
      <c r="O67" s="394">
        <v>269</v>
      </c>
      <c r="P67" s="394">
        <v>5</v>
      </c>
      <c r="Q67" s="394">
        <v>13</v>
      </c>
      <c r="R67" s="394">
        <v>2</v>
      </c>
      <c r="S67" s="394">
        <v>54</v>
      </c>
      <c r="T67" s="394">
        <v>4</v>
      </c>
      <c r="U67" s="394">
        <v>4</v>
      </c>
      <c r="V67" s="394">
        <v>20</v>
      </c>
      <c r="W67" s="397">
        <f t="shared" si="16"/>
        <v>12</v>
      </c>
      <c r="X67" s="398">
        <f t="shared" si="15"/>
        <v>12</v>
      </c>
      <c r="Y67" s="444">
        <v>0</v>
      </c>
      <c r="Z67" s="394">
        <v>1</v>
      </c>
      <c r="AA67" s="394">
        <v>0</v>
      </c>
      <c r="AB67" s="394">
        <v>1</v>
      </c>
      <c r="AC67" s="394">
        <v>1</v>
      </c>
      <c r="AD67" s="394">
        <v>0</v>
      </c>
      <c r="AE67" s="394">
        <v>0</v>
      </c>
      <c r="AF67" s="395">
        <v>0</v>
      </c>
      <c r="AG67" s="394">
        <v>1</v>
      </c>
      <c r="AH67" s="394">
        <v>0</v>
      </c>
      <c r="AI67" s="394">
        <v>0</v>
      </c>
      <c r="AJ67" s="394">
        <v>0</v>
      </c>
      <c r="AK67" s="394">
        <v>0</v>
      </c>
      <c r="AL67" s="418">
        <v>0</v>
      </c>
      <c r="AM67" s="396">
        <v>1</v>
      </c>
      <c r="AN67" s="394">
        <v>0</v>
      </c>
      <c r="AO67" s="394">
        <v>0</v>
      </c>
      <c r="AP67" s="394">
        <v>2</v>
      </c>
      <c r="AQ67" s="394">
        <v>2</v>
      </c>
      <c r="AR67" s="394">
        <v>1</v>
      </c>
      <c r="AS67" s="394">
        <v>0</v>
      </c>
      <c r="AT67" s="394">
        <v>2</v>
      </c>
      <c r="AU67" s="394">
        <v>0</v>
      </c>
    </row>
    <row r="68" spans="2:47" s="12" customFormat="1" ht="16.5" hidden="1" customHeight="1" x14ac:dyDescent="0.15">
      <c r="B68" s="28" t="s">
        <v>8</v>
      </c>
      <c r="C68" s="401">
        <f>SUM(D68:W68)</f>
        <v>152</v>
      </c>
      <c r="D68" s="402">
        <v>27</v>
      </c>
      <c r="E68" s="402">
        <v>4</v>
      </c>
      <c r="F68" s="404"/>
      <c r="G68" s="405">
        <v>30</v>
      </c>
      <c r="H68" s="402">
        <v>3</v>
      </c>
      <c r="I68" s="402">
        <v>0</v>
      </c>
      <c r="J68" s="402">
        <v>5</v>
      </c>
      <c r="K68" s="402">
        <v>0</v>
      </c>
      <c r="L68" s="402">
        <v>0</v>
      </c>
      <c r="M68" s="402">
        <v>0</v>
      </c>
      <c r="N68" s="402">
        <v>9</v>
      </c>
      <c r="O68" s="402">
        <v>18</v>
      </c>
      <c r="P68" s="402">
        <v>0</v>
      </c>
      <c r="Q68" s="402">
        <v>4</v>
      </c>
      <c r="R68" s="402">
        <v>1</v>
      </c>
      <c r="S68" s="402">
        <v>30</v>
      </c>
      <c r="T68" s="402">
        <v>0</v>
      </c>
      <c r="U68" s="402">
        <v>1</v>
      </c>
      <c r="V68" s="402">
        <v>14</v>
      </c>
      <c r="W68" s="445">
        <f t="shared" si="16"/>
        <v>6</v>
      </c>
      <c r="X68" s="441">
        <f t="shared" si="15"/>
        <v>6</v>
      </c>
      <c r="Y68" s="444">
        <v>0</v>
      </c>
      <c r="Z68" s="402">
        <v>0</v>
      </c>
      <c r="AA68" s="402">
        <v>0</v>
      </c>
      <c r="AB68" s="402">
        <v>1</v>
      </c>
      <c r="AC68" s="402">
        <v>0</v>
      </c>
      <c r="AD68" s="402">
        <v>0</v>
      </c>
      <c r="AE68" s="402">
        <v>0</v>
      </c>
      <c r="AF68" s="404">
        <v>0</v>
      </c>
      <c r="AG68" s="402">
        <v>1</v>
      </c>
      <c r="AH68" s="402">
        <v>0</v>
      </c>
      <c r="AI68" s="402">
        <v>0</v>
      </c>
      <c r="AJ68" s="402">
        <v>0</v>
      </c>
      <c r="AK68" s="402">
        <v>0</v>
      </c>
      <c r="AL68" s="408">
        <v>0</v>
      </c>
      <c r="AM68" s="405">
        <v>0</v>
      </c>
      <c r="AN68" s="402">
        <v>0</v>
      </c>
      <c r="AO68" s="402">
        <v>0</v>
      </c>
      <c r="AP68" s="402">
        <v>2</v>
      </c>
      <c r="AQ68" s="402">
        <v>2</v>
      </c>
      <c r="AR68" s="402">
        <v>0</v>
      </c>
      <c r="AS68" s="402">
        <v>0</v>
      </c>
      <c r="AT68" s="402">
        <v>0</v>
      </c>
      <c r="AU68" s="402">
        <v>0</v>
      </c>
    </row>
    <row r="69" spans="2:47" s="12" customFormat="1" ht="16.5" hidden="1" customHeight="1" x14ac:dyDescent="0.15">
      <c r="B69" s="28" t="s">
        <v>9</v>
      </c>
      <c r="C69" s="401">
        <f>SUM(D69:W69)</f>
        <v>558</v>
      </c>
      <c r="D69" s="402">
        <v>153</v>
      </c>
      <c r="E69" s="402">
        <v>3</v>
      </c>
      <c r="F69" s="404"/>
      <c r="G69" s="405">
        <v>223</v>
      </c>
      <c r="H69" s="402">
        <v>6</v>
      </c>
      <c r="I69" s="402">
        <v>3</v>
      </c>
      <c r="J69" s="402">
        <v>4</v>
      </c>
      <c r="K69" s="402">
        <v>0</v>
      </c>
      <c r="L69" s="402">
        <v>0</v>
      </c>
      <c r="M69" s="402">
        <v>0</v>
      </c>
      <c r="N69" s="402">
        <v>40</v>
      </c>
      <c r="O69" s="402">
        <v>104</v>
      </c>
      <c r="P69" s="402">
        <v>0</v>
      </c>
      <c r="Q69" s="402">
        <v>6</v>
      </c>
      <c r="R69" s="402">
        <v>0</v>
      </c>
      <c r="S69" s="402">
        <v>9</v>
      </c>
      <c r="T69" s="402">
        <v>3</v>
      </c>
      <c r="U69" s="402">
        <v>1</v>
      </c>
      <c r="V69" s="402">
        <v>2</v>
      </c>
      <c r="W69" s="445">
        <f t="shared" si="16"/>
        <v>1</v>
      </c>
      <c r="X69" s="441">
        <f t="shared" si="15"/>
        <v>1</v>
      </c>
      <c r="Y69" s="444">
        <v>0</v>
      </c>
      <c r="Z69" s="402">
        <v>0</v>
      </c>
      <c r="AA69" s="402">
        <v>0</v>
      </c>
      <c r="AB69" s="402">
        <v>0</v>
      </c>
      <c r="AC69" s="402">
        <v>0</v>
      </c>
      <c r="AD69" s="402">
        <v>0</v>
      </c>
      <c r="AE69" s="402">
        <v>0</v>
      </c>
      <c r="AF69" s="404">
        <v>0</v>
      </c>
      <c r="AG69" s="402">
        <v>0</v>
      </c>
      <c r="AH69" s="402">
        <v>0</v>
      </c>
      <c r="AI69" s="402">
        <v>0</v>
      </c>
      <c r="AJ69" s="402">
        <v>0</v>
      </c>
      <c r="AK69" s="402">
        <v>0</v>
      </c>
      <c r="AL69" s="408">
        <v>0</v>
      </c>
      <c r="AM69" s="405">
        <v>1</v>
      </c>
      <c r="AN69" s="402">
        <v>0</v>
      </c>
      <c r="AO69" s="402">
        <v>0</v>
      </c>
      <c r="AP69" s="402">
        <v>0</v>
      </c>
      <c r="AQ69" s="402">
        <v>0</v>
      </c>
      <c r="AR69" s="402">
        <v>0</v>
      </c>
      <c r="AS69" s="402">
        <v>0</v>
      </c>
      <c r="AT69" s="402">
        <v>0</v>
      </c>
      <c r="AU69" s="402">
        <v>0</v>
      </c>
    </row>
    <row r="70" spans="2:47" s="12" customFormat="1" ht="16.5" hidden="1" customHeight="1" x14ac:dyDescent="0.15">
      <c r="B70" s="28" t="s">
        <v>10</v>
      </c>
      <c r="C70" s="401">
        <f>SUM(D70:W70)</f>
        <v>463</v>
      </c>
      <c r="D70" s="402">
        <v>195</v>
      </c>
      <c r="E70" s="402">
        <v>0</v>
      </c>
      <c r="F70" s="404"/>
      <c r="G70" s="405">
        <v>78</v>
      </c>
      <c r="H70" s="402">
        <v>7</v>
      </c>
      <c r="I70" s="402">
        <v>0</v>
      </c>
      <c r="J70" s="402">
        <v>8</v>
      </c>
      <c r="K70" s="402">
        <v>2</v>
      </c>
      <c r="L70" s="402">
        <v>0</v>
      </c>
      <c r="M70" s="402">
        <v>0</v>
      </c>
      <c r="N70" s="402">
        <v>36</v>
      </c>
      <c r="O70" s="402">
        <v>117</v>
      </c>
      <c r="P70" s="402">
        <v>0</v>
      </c>
      <c r="Q70" s="402">
        <v>3</v>
      </c>
      <c r="R70" s="402">
        <v>0</v>
      </c>
      <c r="S70" s="402">
        <v>9</v>
      </c>
      <c r="T70" s="402">
        <v>1</v>
      </c>
      <c r="U70" s="402">
        <v>1</v>
      </c>
      <c r="V70" s="402">
        <v>3</v>
      </c>
      <c r="W70" s="445">
        <f t="shared" si="16"/>
        <v>3</v>
      </c>
      <c r="X70" s="441">
        <f t="shared" si="15"/>
        <v>3</v>
      </c>
      <c r="Y70" s="444">
        <v>0</v>
      </c>
      <c r="Z70" s="402">
        <v>0</v>
      </c>
      <c r="AA70" s="402">
        <v>0</v>
      </c>
      <c r="AB70" s="402">
        <v>0</v>
      </c>
      <c r="AC70" s="402">
        <v>1</v>
      </c>
      <c r="AD70" s="402">
        <v>0</v>
      </c>
      <c r="AE70" s="402">
        <v>0</v>
      </c>
      <c r="AF70" s="404">
        <v>0</v>
      </c>
      <c r="AG70" s="402">
        <v>0</v>
      </c>
      <c r="AH70" s="402">
        <v>0</v>
      </c>
      <c r="AI70" s="402">
        <v>0</v>
      </c>
      <c r="AJ70" s="402">
        <v>0</v>
      </c>
      <c r="AK70" s="402">
        <v>0</v>
      </c>
      <c r="AL70" s="408">
        <v>0</v>
      </c>
      <c r="AM70" s="405">
        <v>0</v>
      </c>
      <c r="AN70" s="402">
        <v>0</v>
      </c>
      <c r="AO70" s="402">
        <v>0</v>
      </c>
      <c r="AP70" s="402">
        <v>0</v>
      </c>
      <c r="AQ70" s="402">
        <v>0</v>
      </c>
      <c r="AR70" s="402">
        <v>0</v>
      </c>
      <c r="AS70" s="402">
        <v>0</v>
      </c>
      <c r="AT70" s="402">
        <v>2</v>
      </c>
      <c r="AU70" s="402">
        <v>0</v>
      </c>
    </row>
    <row r="71" spans="2:47" s="12" customFormat="1" ht="16.5" hidden="1" customHeight="1" x14ac:dyDescent="0.15">
      <c r="B71" s="35" t="s">
        <v>11</v>
      </c>
      <c r="C71" s="410">
        <f>SUM(D71:W71)</f>
        <v>133</v>
      </c>
      <c r="D71" s="411">
        <v>49</v>
      </c>
      <c r="E71" s="411">
        <v>0</v>
      </c>
      <c r="F71" s="413"/>
      <c r="G71" s="414">
        <v>20</v>
      </c>
      <c r="H71" s="411">
        <v>1</v>
      </c>
      <c r="I71" s="411">
        <v>0</v>
      </c>
      <c r="J71" s="411">
        <v>5</v>
      </c>
      <c r="K71" s="411">
        <v>0</v>
      </c>
      <c r="L71" s="411">
        <v>0</v>
      </c>
      <c r="M71" s="411">
        <v>0</v>
      </c>
      <c r="N71" s="411">
        <v>12</v>
      </c>
      <c r="O71" s="411">
        <v>30</v>
      </c>
      <c r="P71" s="411">
        <v>5</v>
      </c>
      <c r="Q71" s="411">
        <v>0</v>
      </c>
      <c r="R71" s="411">
        <v>1</v>
      </c>
      <c r="S71" s="411">
        <v>6</v>
      </c>
      <c r="T71" s="411">
        <v>0</v>
      </c>
      <c r="U71" s="411">
        <v>1</v>
      </c>
      <c r="V71" s="411">
        <v>1</v>
      </c>
      <c r="W71" s="447">
        <f t="shared" si="16"/>
        <v>2</v>
      </c>
      <c r="X71" s="441">
        <f t="shared" si="15"/>
        <v>2</v>
      </c>
      <c r="Y71" s="449">
        <v>0</v>
      </c>
      <c r="Z71" s="411">
        <v>1</v>
      </c>
      <c r="AA71" s="411">
        <v>0</v>
      </c>
      <c r="AB71" s="411">
        <v>0</v>
      </c>
      <c r="AC71" s="411">
        <v>0</v>
      </c>
      <c r="AD71" s="411">
        <v>0</v>
      </c>
      <c r="AE71" s="411">
        <v>0</v>
      </c>
      <c r="AF71" s="413">
        <v>0</v>
      </c>
      <c r="AG71" s="411">
        <v>0</v>
      </c>
      <c r="AH71" s="411">
        <v>0</v>
      </c>
      <c r="AI71" s="411">
        <v>0</v>
      </c>
      <c r="AJ71" s="411">
        <v>0</v>
      </c>
      <c r="AK71" s="411">
        <v>0</v>
      </c>
      <c r="AL71" s="417">
        <v>0</v>
      </c>
      <c r="AM71" s="414">
        <v>0</v>
      </c>
      <c r="AN71" s="411">
        <v>0</v>
      </c>
      <c r="AO71" s="411">
        <v>0</v>
      </c>
      <c r="AP71" s="411">
        <v>0</v>
      </c>
      <c r="AQ71" s="411">
        <v>0</v>
      </c>
      <c r="AR71" s="411">
        <v>1</v>
      </c>
      <c r="AS71" s="411">
        <v>0</v>
      </c>
      <c r="AT71" s="411">
        <v>0</v>
      </c>
      <c r="AU71" s="411">
        <v>0</v>
      </c>
    </row>
    <row r="72" spans="2:47" s="12" customFormat="1" ht="16.5" customHeight="1" x14ac:dyDescent="0.15">
      <c r="B72" s="21" t="s">
        <v>682</v>
      </c>
      <c r="C72" s="393">
        <f>SUM(C73:C76)</f>
        <v>1378</v>
      </c>
      <c r="D72" s="394">
        <v>397</v>
      </c>
      <c r="E72" s="394">
        <v>12</v>
      </c>
      <c r="F72" s="867">
        <v>338</v>
      </c>
      <c r="G72" s="868"/>
      <c r="H72" s="394">
        <v>25</v>
      </c>
      <c r="I72" s="394">
        <v>3</v>
      </c>
      <c r="J72" s="394">
        <v>21</v>
      </c>
      <c r="K72" s="394">
        <v>2</v>
      </c>
      <c r="L72" s="394">
        <v>0</v>
      </c>
      <c r="M72" s="394">
        <v>0</v>
      </c>
      <c r="N72" s="394">
        <v>102</v>
      </c>
      <c r="O72" s="394">
        <v>353</v>
      </c>
      <c r="P72" s="394">
        <v>17</v>
      </c>
      <c r="Q72" s="394">
        <v>14</v>
      </c>
      <c r="R72" s="394">
        <v>2</v>
      </c>
      <c r="S72" s="394">
        <v>55</v>
      </c>
      <c r="T72" s="394">
        <v>5</v>
      </c>
      <c r="U72" s="394">
        <v>4</v>
      </c>
      <c r="V72" s="394">
        <v>19</v>
      </c>
      <c r="W72" s="397">
        <f t="shared" si="16"/>
        <v>11</v>
      </c>
      <c r="X72" s="398">
        <f t="shared" si="15"/>
        <v>11</v>
      </c>
      <c r="Y72" s="444">
        <v>0</v>
      </c>
      <c r="Z72" s="394">
        <v>1</v>
      </c>
      <c r="AA72" s="394">
        <v>0</v>
      </c>
      <c r="AB72" s="394">
        <v>3</v>
      </c>
      <c r="AC72" s="394">
        <v>1</v>
      </c>
      <c r="AD72" s="394">
        <v>0</v>
      </c>
      <c r="AE72" s="394">
        <v>0</v>
      </c>
      <c r="AF72" s="395">
        <v>0</v>
      </c>
      <c r="AG72" s="394">
        <v>1</v>
      </c>
      <c r="AH72" s="394">
        <v>0</v>
      </c>
      <c r="AI72" s="394">
        <v>0</v>
      </c>
      <c r="AJ72" s="394">
        <v>0</v>
      </c>
      <c r="AK72" s="394">
        <v>0</v>
      </c>
      <c r="AL72" s="418">
        <v>0</v>
      </c>
      <c r="AM72" s="396">
        <v>1</v>
      </c>
      <c r="AN72" s="394">
        <v>0</v>
      </c>
      <c r="AO72" s="394">
        <v>0</v>
      </c>
      <c r="AP72" s="394">
        <v>1</v>
      </c>
      <c r="AQ72" s="394">
        <v>0</v>
      </c>
      <c r="AR72" s="394">
        <v>1</v>
      </c>
      <c r="AS72" s="394">
        <v>0</v>
      </c>
      <c r="AT72" s="394">
        <v>2</v>
      </c>
      <c r="AU72" s="394">
        <v>0</v>
      </c>
    </row>
    <row r="73" spans="2:47" s="12" customFormat="1" ht="16.5" customHeight="1" x14ac:dyDescent="0.15">
      <c r="B73" s="28" t="s">
        <v>8</v>
      </c>
      <c r="C73" s="401">
        <v>159</v>
      </c>
      <c r="D73" s="402">
        <v>28</v>
      </c>
      <c r="E73" s="402">
        <v>1</v>
      </c>
      <c r="F73" s="404"/>
      <c r="G73" s="405">
        <v>29</v>
      </c>
      <c r="H73" s="402">
        <v>11</v>
      </c>
      <c r="I73" s="402">
        <v>0</v>
      </c>
      <c r="J73" s="402">
        <v>4</v>
      </c>
      <c r="K73" s="402">
        <v>0</v>
      </c>
      <c r="L73" s="402">
        <v>0</v>
      </c>
      <c r="M73" s="402">
        <v>0</v>
      </c>
      <c r="N73" s="402">
        <v>9</v>
      </c>
      <c r="O73" s="402">
        <v>23</v>
      </c>
      <c r="P73" s="402">
        <v>2</v>
      </c>
      <c r="Q73" s="402">
        <v>4</v>
      </c>
      <c r="R73" s="402">
        <v>1</v>
      </c>
      <c r="S73" s="402">
        <v>28</v>
      </c>
      <c r="T73" s="402">
        <v>0</v>
      </c>
      <c r="U73" s="402">
        <v>1</v>
      </c>
      <c r="V73" s="402">
        <v>13</v>
      </c>
      <c r="W73" s="445">
        <f t="shared" si="16"/>
        <v>5</v>
      </c>
      <c r="X73" s="441">
        <f t="shared" si="15"/>
        <v>5</v>
      </c>
      <c r="Y73" s="444">
        <v>0</v>
      </c>
      <c r="Z73" s="402">
        <v>0</v>
      </c>
      <c r="AA73" s="402">
        <v>0</v>
      </c>
      <c r="AB73" s="402">
        <v>3</v>
      </c>
      <c r="AC73" s="402">
        <v>0</v>
      </c>
      <c r="AD73" s="402">
        <v>0</v>
      </c>
      <c r="AE73" s="402">
        <v>0</v>
      </c>
      <c r="AF73" s="404">
        <v>0</v>
      </c>
      <c r="AG73" s="402">
        <v>1</v>
      </c>
      <c r="AH73" s="402">
        <v>0</v>
      </c>
      <c r="AI73" s="402">
        <v>0</v>
      </c>
      <c r="AJ73" s="402">
        <v>0</v>
      </c>
      <c r="AK73" s="402">
        <v>0</v>
      </c>
      <c r="AL73" s="408">
        <v>0</v>
      </c>
      <c r="AM73" s="405">
        <v>0</v>
      </c>
      <c r="AN73" s="402">
        <v>0</v>
      </c>
      <c r="AO73" s="402">
        <v>0</v>
      </c>
      <c r="AP73" s="402">
        <v>1</v>
      </c>
      <c r="AQ73" s="402">
        <v>0</v>
      </c>
      <c r="AR73" s="402">
        <v>0</v>
      </c>
      <c r="AS73" s="402">
        <v>0</v>
      </c>
      <c r="AT73" s="402">
        <v>0</v>
      </c>
      <c r="AU73" s="402">
        <v>0</v>
      </c>
    </row>
    <row r="74" spans="2:47" s="12" customFormat="1" ht="16.5" customHeight="1" x14ac:dyDescent="0.15">
      <c r="B74" s="28" t="s">
        <v>9</v>
      </c>
      <c r="C74" s="401">
        <v>571</v>
      </c>
      <c r="D74" s="402">
        <v>125</v>
      </c>
      <c r="E74" s="402">
        <v>11</v>
      </c>
      <c r="F74" s="404"/>
      <c r="G74" s="405">
        <v>210</v>
      </c>
      <c r="H74" s="402">
        <v>9</v>
      </c>
      <c r="I74" s="402">
        <v>3</v>
      </c>
      <c r="J74" s="402">
        <v>4</v>
      </c>
      <c r="K74" s="402">
        <v>0</v>
      </c>
      <c r="L74" s="402">
        <v>0</v>
      </c>
      <c r="M74" s="402">
        <v>0</v>
      </c>
      <c r="N74" s="402">
        <v>42</v>
      </c>
      <c r="O74" s="402">
        <v>132</v>
      </c>
      <c r="P74" s="402">
        <v>8</v>
      </c>
      <c r="Q74" s="402">
        <v>6</v>
      </c>
      <c r="R74" s="402">
        <v>0</v>
      </c>
      <c r="S74" s="402">
        <v>12</v>
      </c>
      <c r="T74" s="402">
        <v>5</v>
      </c>
      <c r="U74" s="402">
        <v>1</v>
      </c>
      <c r="V74" s="402">
        <v>2</v>
      </c>
      <c r="W74" s="445">
        <f t="shared" si="16"/>
        <v>1</v>
      </c>
      <c r="X74" s="441">
        <f t="shared" si="15"/>
        <v>1</v>
      </c>
      <c r="Y74" s="444">
        <v>0</v>
      </c>
      <c r="Z74" s="402">
        <v>0</v>
      </c>
      <c r="AA74" s="402">
        <v>0</v>
      </c>
      <c r="AB74" s="402">
        <v>0</v>
      </c>
      <c r="AC74" s="402">
        <v>0</v>
      </c>
      <c r="AD74" s="402">
        <v>0</v>
      </c>
      <c r="AE74" s="402">
        <v>0</v>
      </c>
      <c r="AF74" s="404">
        <v>0</v>
      </c>
      <c r="AG74" s="402">
        <v>0</v>
      </c>
      <c r="AH74" s="402">
        <v>0</v>
      </c>
      <c r="AI74" s="402">
        <v>0</v>
      </c>
      <c r="AJ74" s="402">
        <v>0</v>
      </c>
      <c r="AK74" s="402">
        <v>0</v>
      </c>
      <c r="AL74" s="408">
        <v>0</v>
      </c>
      <c r="AM74" s="405">
        <v>1</v>
      </c>
      <c r="AN74" s="402">
        <v>0</v>
      </c>
      <c r="AO74" s="402">
        <v>0</v>
      </c>
      <c r="AP74" s="402">
        <v>0</v>
      </c>
      <c r="AQ74" s="402">
        <v>0</v>
      </c>
      <c r="AR74" s="402">
        <v>0</v>
      </c>
      <c r="AS74" s="402">
        <v>0</v>
      </c>
      <c r="AT74" s="402">
        <v>0</v>
      </c>
      <c r="AU74" s="402">
        <v>0</v>
      </c>
    </row>
    <row r="75" spans="2:47" s="12" customFormat="1" ht="16.5" customHeight="1" x14ac:dyDescent="0.15">
      <c r="B75" s="28" t="s">
        <v>10</v>
      </c>
      <c r="C75" s="401">
        <v>507</v>
      </c>
      <c r="D75" s="402">
        <v>195</v>
      </c>
      <c r="E75" s="402">
        <v>0</v>
      </c>
      <c r="F75" s="404"/>
      <c r="G75" s="405">
        <v>79</v>
      </c>
      <c r="H75" s="402">
        <v>4</v>
      </c>
      <c r="I75" s="402">
        <v>0</v>
      </c>
      <c r="J75" s="402">
        <v>8</v>
      </c>
      <c r="K75" s="402">
        <v>2</v>
      </c>
      <c r="L75" s="402">
        <v>0</v>
      </c>
      <c r="M75" s="402">
        <v>0</v>
      </c>
      <c r="N75" s="402">
        <v>40</v>
      </c>
      <c r="O75" s="402">
        <v>160</v>
      </c>
      <c r="P75" s="402">
        <v>1</v>
      </c>
      <c r="Q75" s="402">
        <v>3</v>
      </c>
      <c r="R75" s="402">
        <v>0</v>
      </c>
      <c r="S75" s="402">
        <v>10</v>
      </c>
      <c r="T75" s="402">
        <v>0</v>
      </c>
      <c r="U75" s="402">
        <v>1</v>
      </c>
      <c r="V75" s="402">
        <v>3</v>
      </c>
      <c r="W75" s="445">
        <f t="shared" si="16"/>
        <v>3</v>
      </c>
      <c r="X75" s="441">
        <f t="shared" si="15"/>
        <v>3</v>
      </c>
      <c r="Y75" s="444">
        <v>0</v>
      </c>
      <c r="Z75" s="402">
        <v>0</v>
      </c>
      <c r="AA75" s="402">
        <v>0</v>
      </c>
      <c r="AB75" s="402">
        <v>0</v>
      </c>
      <c r="AC75" s="402">
        <v>1</v>
      </c>
      <c r="AD75" s="402">
        <v>0</v>
      </c>
      <c r="AE75" s="402">
        <v>0</v>
      </c>
      <c r="AF75" s="404">
        <v>0</v>
      </c>
      <c r="AG75" s="402">
        <v>0</v>
      </c>
      <c r="AH75" s="402">
        <v>0</v>
      </c>
      <c r="AI75" s="402">
        <v>0</v>
      </c>
      <c r="AJ75" s="402">
        <v>0</v>
      </c>
      <c r="AK75" s="402">
        <v>0</v>
      </c>
      <c r="AL75" s="408">
        <v>0</v>
      </c>
      <c r="AM75" s="405">
        <v>0</v>
      </c>
      <c r="AN75" s="402">
        <v>0</v>
      </c>
      <c r="AO75" s="402">
        <v>0</v>
      </c>
      <c r="AP75" s="402">
        <v>0</v>
      </c>
      <c r="AQ75" s="402">
        <v>0</v>
      </c>
      <c r="AR75" s="402">
        <v>0</v>
      </c>
      <c r="AS75" s="402">
        <v>0</v>
      </c>
      <c r="AT75" s="402">
        <v>2</v>
      </c>
      <c r="AU75" s="402">
        <v>0</v>
      </c>
    </row>
    <row r="76" spans="2:47" s="12" customFormat="1" ht="16.5" customHeight="1" x14ac:dyDescent="0.15">
      <c r="B76" s="35" t="s">
        <v>11</v>
      </c>
      <c r="C76" s="410">
        <v>141</v>
      </c>
      <c r="D76" s="411">
        <v>49</v>
      </c>
      <c r="E76" s="411">
        <v>0</v>
      </c>
      <c r="F76" s="413"/>
      <c r="G76" s="414">
        <v>20</v>
      </c>
      <c r="H76" s="411">
        <v>1</v>
      </c>
      <c r="I76" s="411">
        <v>0</v>
      </c>
      <c r="J76" s="411">
        <v>5</v>
      </c>
      <c r="K76" s="411">
        <v>0</v>
      </c>
      <c r="L76" s="411">
        <v>0</v>
      </c>
      <c r="M76" s="411">
        <v>0</v>
      </c>
      <c r="N76" s="411">
        <v>11</v>
      </c>
      <c r="O76" s="411">
        <v>38</v>
      </c>
      <c r="P76" s="411">
        <v>6</v>
      </c>
      <c r="Q76" s="411">
        <v>1</v>
      </c>
      <c r="R76" s="411">
        <v>1</v>
      </c>
      <c r="S76" s="411">
        <v>5</v>
      </c>
      <c r="T76" s="411">
        <v>0</v>
      </c>
      <c r="U76" s="411">
        <v>1</v>
      </c>
      <c r="V76" s="411">
        <v>1</v>
      </c>
      <c r="W76" s="447">
        <f t="shared" si="16"/>
        <v>2</v>
      </c>
      <c r="X76" s="441">
        <f t="shared" si="15"/>
        <v>2</v>
      </c>
      <c r="Y76" s="449">
        <v>0</v>
      </c>
      <c r="Z76" s="411">
        <v>1</v>
      </c>
      <c r="AA76" s="411">
        <v>0</v>
      </c>
      <c r="AB76" s="411">
        <v>0</v>
      </c>
      <c r="AC76" s="411">
        <v>0</v>
      </c>
      <c r="AD76" s="411">
        <v>0</v>
      </c>
      <c r="AE76" s="411">
        <v>0</v>
      </c>
      <c r="AF76" s="413">
        <v>0</v>
      </c>
      <c r="AG76" s="411">
        <v>0</v>
      </c>
      <c r="AH76" s="411">
        <v>0</v>
      </c>
      <c r="AI76" s="411">
        <v>0</v>
      </c>
      <c r="AJ76" s="411">
        <v>0</v>
      </c>
      <c r="AK76" s="411">
        <v>0</v>
      </c>
      <c r="AL76" s="417">
        <v>0</v>
      </c>
      <c r="AM76" s="414">
        <v>0</v>
      </c>
      <c r="AN76" s="411">
        <v>0</v>
      </c>
      <c r="AO76" s="411">
        <v>0</v>
      </c>
      <c r="AP76" s="411">
        <v>0</v>
      </c>
      <c r="AQ76" s="411">
        <v>0</v>
      </c>
      <c r="AR76" s="411">
        <v>1</v>
      </c>
      <c r="AS76" s="411">
        <v>0</v>
      </c>
      <c r="AT76" s="411">
        <v>0</v>
      </c>
      <c r="AU76" s="411">
        <v>0</v>
      </c>
    </row>
    <row r="77" spans="2:47" s="12" customFormat="1" ht="16.5" customHeight="1" x14ac:dyDescent="0.15">
      <c r="B77" s="21" t="s">
        <v>684</v>
      </c>
      <c r="C77" s="393">
        <f>SUM(C78:C81)</f>
        <v>1519</v>
      </c>
      <c r="D77" s="394">
        <v>385</v>
      </c>
      <c r="E77" s="394">
        <v>12</v>
      </c>
      <c r="F77" s="867">
        <v>319</v>
      </c>
      <c r="G77" s="868"/>
      <c r="H77" s="394">
        <v>40</v>
      </c>
      <c r="I77" s="394">
        <v>3</v>
      </c>
      <c r="J77" s="394">
        <v>22</v>
      </c>
      <c r="K77" s="396">
        <v>0</v>
      </c>
      <c r="L77" s="394">
        <v>0</v>
      </c>
      <c r="M77" s="394">
        <v>0</v>
      </c>
      <c r="N77" s="394">
        <v>153</v>
      </c>
      <c r="O77" s="394">
        <v>441</v>
      </c>
      <c r="P77" s="394">
        <v>22</v>
      </c>
      <c r="Q77" s="394">
        <v>17</v>
      </c>
      <c r="R77" s="394">
        <v>4</v>
      </c>
      <c r="S77" s="394">
        <v>60</v>
      </c>
      <c r="T77" s="394">
        <v>6</v>
      </c>
      <c r="U77" s="394">
        <v>4</v>
      </c>
      <c r="V77" s="394">
        <v>20</v>
      </c>
      <c r="W77" s="397">
        <f t="shared" si="16"/>
        <v>11</v>
      </c>
      <c r="X77" s="398">
        <f t="shared" si="15"/>
        <v>11</v>
      </c>
      <c r="Y77" s="444">
        <v>0</v>
      </c>
      <c r="Z77" s="394">
        <v>0</v>
      </c>
      <c r="AA77" s="394">
        <v>0</v>
      </c>
      <c r="AB77" s="394">
        <v>0</v>
      </c>
      <c r="AC77" s="394">
        <v>2</v>
      </c>
      <c r="AD77" s="394">
        <v>0</v>
      </c>
      <c r="AE77" s="394">
        <v>1</v>
      </c>
      <c r="AF77" s="395">
        <v>1</v>
      </c>
      <c r="AG77" s="394">
        <v>1</v>
      </c>
      <c r="AH77" s="394">
        <v>1</v>
      </c>
      <c r="AI77" s="394">
        <v>1</v>
      </c>
      <c r="AJ77" s="394">
        <v>1</v>
      </c>
      <c r="AK77" s="394">
        <v>0</v>
      </c>
      <c r="AL77" s="418">
        <v>0</v>
      </c>
      <c r="AM77" s="396">
        <v>1</v>
      </c>
      <c r="AN77" s="394">
        <v>0</v>
      </c>
      <c r="AO77" s="394">
        <v>0</v>
      </c>
      <c r="AP77" s="394">
        <v>1</v>
      </c>
      <c r="AQ77" s="394">
        <v>0</v>
      </c>
      <c r="AR77" s="394">
        <v>1</v>
      </c>
      <c r="AS77" s="394">
        <v>0</v>
      </c>
      <c r="AT77" s="396">
        <v>0</v>
      </c>
      <c r="AU77" s="394">
        <v>0</v>
      </c>
    </row>
    <row r="78" spans="2:47" s="12" customFormat="1" ht="16.5" customHeight="1" x14ac:dyDescent="0.15">
      <c r="B78" s="28" t="s">
        <v>8</v>
      </c>
      <c r="C78" s="401">
        <v>174</v>
      </c>
      <c r="D78" s="402">
        <v>27</v>
      </c>
      <c r="E78" s="402">
        <v>3</v>
      </c>
      <c r="F78" s="404"/>
      <c r="G78" s="405">
        <v>30</v>
      </c>
      <c r="H78" s="402">
        <v>14</v>
      </c>
      <c r="I78" s="402">
        <v>0</v>
      </c>
      <c r="J78" s="402">
        <v>5</v>
      </c>
      <c r="K78" s="405">
        <v>0</v>
      </c>
      <c r="L78" s="402">
        <v>0</v>
      </c>
      <c r="M78" s="402">
        <v>0</v>
      </c>
      <c r="N78" s="402">
        <v>7</v>
      </c>
      <c r="O78" s="402">
        <v>33</v>
      </c>
      <c r="P78" s="402">
        <v>6</v>
      </c>
      <c r="Q78" s="402">
        <v>4</v>
      </c>
      <c r="R78" s="402">
        <v>3</v>
      </c>
      <c r="S78" s="402">
        <v>27</v>
      </c>
      <c r="T78" s="402">
        <v>0</v>
      </c>
      <c r="U78" s="402">
        <v>1</v>
      </c>
      <c r="V78" s="402">
        <v>11</v>
      </c>
      <c r="W78" s="445">
        <f t="shared" si="16"/>
        <v>3</v>
      </c>
      <c r="X78" s="441">
        <f t="shared" si="15"/>
        <v>3</v>
      </c>
      <c r="Y78" s="444">
        <v>0</v>
      </c>
      <c r="Z78" s="402">
        <v>0</v>
      </c>
      <c r="AA78" s="402">
        <v>0</v>
      </c>
      <c r="AB78" s="402">
        <v>0</v>
      </c>
      <c r="AC78" s="402">
        <v>0</v>
      </c>
      <c r="AD78" s="402">
        <v>0</v>
      </c>
      <c r="AE78" s="402">
        <v>0</v>
      </c>
      <c r="AF78" s="404">
        <v>0</v>
      </c>
      <c r="AG78" s="402">
        <v>1</v>
      </c>
      <c r="AH78" s="402">
        <v>0</v>
      </c>
      <c r="AI78" s="402">
        <v>1</v>
      </c>
      <c r="AJ78" s="402">
        <v>0</v>
      </c>
      <c r="AK78" s="402">
        <v>0</v>
      </c>
      <c r="AL78" s="408">
        <v>0</v>
      </c>
      <c r="AM78" s="405">
        <v>0</v>
      </c>
      <c r="AN78" s="402">
        <v>0</v>
      </c>
      <c r="AO78" s="402">
        <v>0</v>
      </c>
      <c r="AP78" s="402">
        <v>1</v>
      </c>
      <c r="AQ78" s="402">
        <v>0</v>
      </c>
      <c r="AR78" s="402">
        <v>0</v>
      </c>
      <c r="AS78" s="402">
        <v>0</v>
      </c>
      <c r="AT78" s="405">
        <v>0</v>
      </c>
      <c r="AU78" s="402">
        <v>0</v>
      </c>
    </row>
    <row r="79" spans="2:47" s="12" customFormat="1" ht="16.5" customHeight="1" x14ac:dyDescent="0.15">
      <c r="B79" s="28" t="s">
        <v>9</v>
      </c>
      <c r="C79" s="401">
        <v>630</v>
      </c>
      <c r="D79" s="402">
        <v>128</v>
      </c>
      <c r="E79" s="402">
        <v>9</v>
      </c>
      <c r="F79" s="404"/>
      <c r="G79" s="405">
        <v>199</v>
      </c>
      <c r="H79" s="402">
        <v>12</v>
      </c>
      <c r="I79" s="402">
        <v>3</v>
      </c>
      <c r="J79" s="402">
        <v>2</v>
      </c>
      <c r="K79" s="405">
        <v>0</v>
      </c>
      <c r="L79" s="402">
        <v>0</v>
      </c>
      <c r="M79" s="402">
        <v>0</v>
      </c>
      <c r="N79" s="402">
        <v>72</v>
      </c>
      <c r="O79" s="402">
        <v>165</v>
      </c>
      <c r="P79" s="402">
        <v>8</v>
      </c>
      <c r="Q79" s="402">
        <v>8</v>
      </c>
      <c r="R79" s="402">
        <v>0</v>
      </c>
      <c r="S79" s="402">
        <v>12</v>
      </c>
      <c r="T79" s="402">
        <v>6</v>
      </c>
      <c r="U79" s="402">
        <v>1</v>
      </c>
      <c r="V79" s="402">
        <v>3</v>
      </c>
      <c r="W79" s="445">
        <f t="shared" si="16"/>
        <v>2</v>
      </c>
      <c r="X79" s="441">
        <f t="shared" si="15"/>
        <v>2</v>
      </c>
      <c r="Y79" s="444">
        <v>0</v>
      </c>
      <c r="Z79" s="402">
        <v>0</v>
      </c>
      <c r="AA79" s="402">
        <v>0</v>
      </c>
      <c r="AB79" s="402">
        <v>0</v>
      </c>
      <c r="AC79" s="402">
        <v>0</v>
      </c>
      <c r="AD79" s="402">
        <v>0</v>
      </c>
      <c r="AE79" s="402">
        <v>0</v>
      </c>
      <c r="AF79" s="404">
        <v>1</v>
      </c>
      <c r="AG79" s="402">
        <v>0</v>
      </c>
      <c r="AH79" s="402">
        <v>0</v>
      </c>
      <c r="AI79" s="402">
        <v>0</v>
      </c>
      <c r="AJ79" s="402">
        <v>0</v>
      </c>
      <c r="AK79" s="402">
        <v>0</v>
      </c>
      <c r="AL79" s="408">
        <v>0</v>
      </c>
      <c r="AM79" s="405">
        <v>1</v>
      </c>
      <c r="AN79" s="402">
        <v>0</v>
      </c>
      <c r="AO79" s="402">
        <v>0</v>
      </c>
      <c r="AP79" s="402">
        <v>0</v>
      </c>
      <c r="AQ79" s="402">
        <v>0</v>
      </c>
      <c r="AR79" s="402">
        <v>0</v>
      </c>
      <c r="AS79" s="402">
        <v>0</v>
      </c>
      <c r="AT79" s="405">
        <v>0</v>
      </c>
      <c r="AU79" s="402">
        <v>0</v>
      </c>
    </row>
    <row r="80" spans="2:47" s="12" customFormat="1" ht="16.5" customHeight="1" x14ac:dyDescent="0.15">
      <c r="B80" s="28" t="s">
        <v>10</v>
      </c>
      <c r="C80" s="401">
        <v>568</v>
      </c>
      <c r="D80" s="402">
        <v>182</v>
      </c>
      <c r="E80" s="402">
        <v>0</v>
      </c>
      <c r="F80" s="404"/>
      <c r="G80" s="405">
        <v>70</v>
      </c>
      <c r="H80" s="402">
        <v>13</v>
      </c>
      <c r="I80" s="402">
        <v>0</v>
      </c>
      <c r="J80" s="402">
        <v>12</v>
      </c>
      <c r="K80" s="405">
        <v>0</v>
      </c>
      <c r="L80" s="402">
        <v>0</v>
      </c>
      <c r="M80" s="402">
        <v>0</v>
      </c>
      <c r="N80" s="402">
        <v>62</v>
      </c>
      <c r="O80" s="402">
        <v>198</v>
      </c>
      <c r="P80" s="402">
        <v>1</v>
      </c>
      <c r="Q80" s="402">
        <v>4</v>
      </c>
      <c r="R80" s="402">
        <v>0</v>
      </c>
      <c r="S80" s="402">
        <v>16</v>
      </c>
      <c r="T80" s="402">
        <v>0</v>
      </c>
      <c r="U80" s="402">
        <v>1</v>
      </c>
      <c r="V80" s="402">
        <v>5</v>
      </c>
      <c r="W80" s="445">
        <f t="shared" si="16"/>
        <v>4</v>
      </c>
      <c r="X80" s="441">
        <f t="shared" si="15"/>
        <v>4</v>
      </c>
      <c r="Y80" s="444">
        <v>0</v>
      </c>
      <c r="Z80" s="402">
        <v>0</v>
      </c>
      <c r="AA80" s="402">
        <v>0</v>
      </c>
      <c r="AB80" s="402">
        <v>0</v>
      </c>
      <c r="AC80" s="402">
        <v>2</v>
      </c>
      <c r="AD80" s="402">
        <v>0</v>
      </c>
      <c r="AE80" s="402">
        <v>1</v>
      </c>
      <c r="AF80" s="404">
        <v>0</v>
      </c>
      <c r="AG80" s="402">
        <v>0</v>
      </c>
      <c r="AH80" s="402">
        <v>1</v>
      </c>
      <c r="AI80" s="402">
        <v>0</v>
      </c>
      <c r="AJ80" s="402">
        <v>0</v>
      </c>
      <c r="AK80" s="402">
        <v>0</v>
      </c>
      <c r="AL80" s="408">
        <v>0</v>
      </c>
      <c r="AM80" s="405">
        <v>0</v>
      </c>
      <c r="AN80" s="402">
        <v>0</v>
      </c>
      <c r="AO80" s="402">
        <v>0</v>
      </c>
      <c r="AP80" s="402">
        <v>0</v>
      </c>
      <c r="AQ80" s="402">
        <v>0</v>
      </c>
      <c r="AR80" s="402">
        <v>0</v>
      </c>
      <c r="AS80" s="402">
        <v>0</v>
      </c>
      <c r="AT80" s="405">
        <v>0</v>
      </c>
      <c r="AU80" s="402">
        <v>0</v>
      </c>
    </row>
    <row r="81" spans="2:47" s="12" customFormat="1" ht="16.5" customHeight="1" x14ac:dyDescent="0.15">
      <c r="B81" s="35" t="s">
        <v>11</v>
      </c>
      <c r="C81" s="410">
        <v>147</v>
      </c>
      <c r="D81" s="411">
        <v>48</v>
      </c>
      <c r="E81" s="411">
        <v>0</v>
      </c>
      <c r="F81" s="413"/>
      <c r="G81" s="414">
        <v>20</v>
      </c>
      <c r="H81" s="411">
        <v>1</v>
      </c>
      <c r="I81" s="411">
        <v>0</v>
      </c>
      <c r="J81" s="411">
        <v>3</v>
      </c>
      <c r="K81" s="414">
        <v>0</v>
      </c>
      <c r="L81" s="411">
        <v>0</v>
      </c>
      <c r="M81" s="411">
        <v>0</v>
      </c>
      <c r="N81" s="411">
        <v>12</v>
      </c>
      <c r="O81" s="411">
        <v>45</v>
      </c>
      <c r="P81" s="411">
        <v>7</v>
      </c>
      <c r="Q81" s="411">
        <v>1</v>
      </c>
      <c r="R81" s="411">
        <v>1</v>
      </c>
      <c r="S81" s="411">
        <v>5</v>
      </c>
      <c r="T81" s="411">
        <v>0</v>
      </c>
      <c r="U81" s="411">
        <v>1</v>
      </c>
      <c r="V81" s="411">
        <v>1</v>
      </c>
      <c r="W81" s="447">
        <f t="shared" si="16"/>
        <v>2</v>
      </c>
      <c r="X81" s="441">
        <f t="shared" si="15"/>
        <v>2</v>
      </c>
      <c r="Y81" s="449">
        <v>0</v>
      </c>
      <c r="Z81" s="411">
        <v>0</v>
      </c>
      <c r="AA81" s="411">
        <v>0</v>
      </c>
      <c r="AB81" s="411">
        <v>0</v>
      </c>
      <c r="AC81" s="411">
        <v>0</v>
      </c>
      <c r="AD81" s="411">
        <v>0</v>
      </c>
      <c r="AE81" s="411">
        <v>0</v>
      </c>
      <c r="AF81" s="413">
        <v>0</v>
      </c>
      <c r="AG81" s="411">
        <v>0</v>
      </c>
      <c r="AH81" s="411">
        <v>0</v>
      </c>
      <c r="AI81" s="411">
        <v>0</v>
      </c>
      <c r="AJ81" s="411">
        <v>1</v>
      </c>
      <c r="AK81" s="411">
        <v>0</v>
      </c>
      <c r="AL81" s="417">
        <v>0</v>
      </c>
      <c r="AM81" s="414">
        <v>0</v>
      </c>
      <c r="AN81" s="411">
        <v>0</v>
      </c>
      <c r="AO81" s="411">
        <v>0</v>
      </c>
      <c r="AP81" s="411">
        <v>0</v>
      </c>
      <c r="AQ81" s="411">
        <v>0</v>
      </c>
      <c r="AR81" s="413">
        <v>1</v>
      </c>
      <c r="AS81" s="411">
        <v>0</v>
      </c>
      <c r="AT81" s="414">
        <v>0</v>
      </c>
      <c r="AU81" s="411">
        <v>0</v>
      </c>
    </row>
    <row r="82" spans="2:47" s="12" customFormat="1" ht="16.5" customHeight="1" x14ac:dyDescent="0.15">
      <c r="B82" s="21" t="s">
        <v>685</v>
      </c>
      <c r="C82" s="393">
        <f>SUM(C83:C86)</f>
        <v>1712</v>
      </c>
      <c r="D82" s="394">
        <v>382</v>
      </c>
      <c r="E82" s="394">
        <v>6</v>
      </c>
      <c r="F82" s="867">
        <v>309</v>
      </c>
      <c r="G82" s="868"/>
      <c r="H82" s="394">
        <v>49</v>
      </c>
      <c r="I82" s="394">
        <v>5</v>
      </c>
      <c r="J82" s="394">
        <v>30</v>
      </c>
      <c r="K82" s="396">
        <v>2</v>
      </c>
      <c r="L82" s="394">
        <v>2</v>
      </c>
      <c r="M82" s="394">
        <v>17</v>
      </c>
      <c r="N82" s="394">
        <v>191</v>
      </c>
      <c r="O82" s="394">
        <v>566</v>
      </c>
      <c r="P82" s="394">
        <v>31</v>
      </c>
      <c r="Q82" s="394">
        <v>15</v>
      </c>
      <c r="R82" s="394">
        <v>4</v>
      </c>
      <c r="S82" s="394">
        <v>58</v>
      </c>
      <c r="T82" s="394">
        <v>6</v>
      </c>
      <c r="U82" s="394">
        <v>4</v>
      </c>
      <c r="V82" s="394">
        <v>21</v>
      </c>
      <c r="W82" s="397">
        <f t="shared" si="16"/>
        <v>16</v>
      </c>
      <c r="X82" s="398">
        <f t="shared" si="15"/>
        <v>16</v>
      </c>
      <c r="Y82" s="444">
        <v>0</v>
      </c>
      <c r="Z82" s="394">
        <v>3</v>
      </c>
      <c r="AA82" s="394">
        <v>0</v>
      </c>
      <c r="AB82" s="394">
        <v>0</v>
      </c>
      <c r="AC82" s="394">
        <v>2</v>
      </c>
      <c r="AD82" s="394">
        <v>0</v>
      </c>
      <c r="AE82" s="394">
        <v>0</v>
      </c>
      <c r="AF82" s="395">
        <v>0</v>
      </c>
      <c r="AG82" s="394">
        <v>1</v>
      </c>
      <c r="AH82" s="394">
        <v>1</v>
      </c>
      <c r="AI82" s="394">
        <v>1</v>
      </c>
      <c r="AJ82" s="394">
        <v>0</v>
      </c>
      <c r="AK82" s="394">
        <v>1</v>
      </c>
      <c r="AL82" s="418">
        <v>2</v>
      </c>
      <c r="AM82" s="396">
        <v>1</v>
      </c>
      <c r="AN82" s="394">
        <v>0</v>
      </c>
      <c r="AO82" s="394">
        <v>0</v>
      </c>
      <c r="AP82" s="394">
        <v>1</v>
      </c>
      <c r="AQ82" s="394">
        <v>0</v>
      </c>
      <c r="AR82" s="394">
        <v>1</v>
      </c>
      <c r="AS82" s="394">
        <v>0</v>
      </c>
      <c r="AT82" s="396">
        <v>2</v>
      </c>
      <c r="AU82" s="394">
        <v>0</v>
      </c>
    </row>
    <row r="83" spans="2:47" s="12" customFormat="1" ht="16.5" customHeight="1" x14ac:dyDescent="0.15">
      <c r="B83" s="28" t="s">
        <v>8</v>
      </c>
      <c r="C83" s="401">
        <v>194</v>
      </c>
      <c r="D83" s="402">
        <v>23</v>
      </c>
      <c r="E83" s="402">
        <v>2</v>
      </c>
      <c r="F83" s="404"/>
      <c r="G83" s="405">
        <v>31</v>
      </c>
      <c r="H83" s="402">
        <v>18</v>
      </c>
      <c r="I83" s="402">
        <v>0</v>
      </c>
      <c r="J83" s="402">
        <v>5</v>
      </c>
      <c r="K83" s="405">
        <v>0</v>
      </c>
      <c r="L83" s="402">
        <v>0</v>
      </c>
      <c r="M83" s="402">
        <v>0</v>
      </c>
      <c r="N83" s="402">
        <v>20</v>
      </c>
      <c r="O83" s="402">
        <v>41</v>
      </c>
      <c r="P83" s="402">
        <v>6</v>
      </c>
      <c r="Q83" s="402">
        <v>4</v>
      </c>
      <c r="R83" s="402">
        <v>1</v>
      </c>
      <c r="S83" s="402">
        <v>27</v>
      </c>
      <c r="T83" s="402">
        <v>0</v>
      </c>
      <c r="U83" s="402">
        <v>1</v>
      </c>
      <c r="V83" s="402">
        <v>11</v>
      </c>
      <c r="W83" s="445">
        <f t="shared" si="16"/>
        <v>4</v>
      </c>
      <c r="X83" s="441">
        <f t="shared" si="15"/>
        <v>4</v>
      </c>
      <c r="Y83" s="444">
        <v>0</v>
      </c>
      <c r="Z83" s="402">
        <v>0</v>
      </c>
      <c r="AA83" s="402">
        <v>0</v>
      </c>
      <c r="AB83" s="402">
        <v>0</v>
      </c>
      <c r="AC83" s="402">
        <v>0</v>
      </c>
      <c r="AD83" s="402">
        <v>0</v>
      </c>
      <c r="AE83" s="402">
        <v>0</v>
      </c>
      <c r="AF83" s="404">
        <v>0</v>
      </c>
      <c r="AG83" s="402">
        <v>1</v>
      </c>
      <c r="AH83" s="402">
        <v>0</v>
      </c>
      <c r="AI83" s="402">
        <v>1</v>
      </c>
      <c r="AJ83" s="402">
        <v>0</v>
      </c>
      <c r="AK83" s="402">
        <v>1</v>
      </c>
      <c r="AL83" s="408">
        <v>0</v>
      </c>
      <c r="AM83" s="405">
        <v>0</v>
      </c>
      <c r="AN83" s="402">
        <v>0</v>
      </c>
      <c r="AO83" s="402">
        <v>0</v>
      </c>
      <c r="AP83" s="402">
        <v>1</v>
      </c>
      <c r="AQ83" s="402">
        <v>0</v>
      </c>
      <c r="AR83" s="402">
        <v>0</v>
      </c>
      <c r="AS83" s="402">
        <v>0</v>
      </c>
      <c r="AT83" s="405">
        <v>0</v>
      </c>
      <c r="AU83" s="402">
        <v>0</v>
      </c>
    </row>
    <row r="84" spans="2:47" s="12" customFormat="1" ht="16.5" customHeight="1" x14ac:dyDescent="0.15">
      <c r="B84" s="28" t="s">
        <v>9</v>
      </c>
      <c r="C84" s="401">
        <v>704</v>
      </c>
      <c r="D84" s="402">
        <v>127</v>
      </c>
      <c r="E84" s="402">
        <v>4</v>
      </c>
      <c r="F84" s="404"/>
      <c r="G84" s="405">
        <v>188</v>
      </c>
      <c r="H84" s="402">
        <v>15</v>
      </c>
      <c r="I84" s="402">
        <v>5</v>
      </c>
      <c r="J84" s="402">
        <v>9</v>
      </c>
      <c r="K84" s="405">
        <v>0</v>
      </c>
      <c r="L84" s="402">
        <v>0</v>
      </c>
      <c r="M84" s="402">
        <v>17</v>
      </c>
      <c r="N84" s="402">
        <v>80</v>
      </c>
      <c r="O84" s="402">
        <v>212</v>
      </c>
      <c r="P84" s="402">
        <v>13</v>
      </c>
      <c r="Q84" s="402">
        <v>7</v>
      </c>
      <c r="R84" s="402">
        <v>1</v>
      </c>
      <c r="S84" s="402">
        <v>10</v>
      </c>
      <c r="T84" s="402">
        <v>6</v>
      </c>
      <c r="U84" s="402">
        <v>1</v>
      </c>
      <c r="V84" s="402">
        <v>3</v>
      </c>
      <c r="W84" s="445">
        <f t="shared" si="16"/>
        <v>6</v>
      </c>
      <c r="X84" s="441">
        <f t="shared" si="15"/>
        <v>6</v>
      </c>
      <c r="Y84" s="444">
        <v>0</v>
      </c>
      <c r="Z84" s="402">
        <v>3</v>
      </c>
      <c r="AA84" s="402">
        <v>0</v>
      </c>
      <c r="AB84" s="402">
        <v>0</v>
      </c>
      <c r="AC84" s="402">
        <v>0</v>
      </c>
      <c r="AD84" s="402">
        <v>0</v>
      </c>
      <c r="AE84" s="402">
        <v>0</v>
      </c>
      <c r="AF84" s="404">
        <v>0</v>
      </c>
      <c r="AG84" s="402">
        <v>0</v>
      </c>
      <c r="AH84" s="402">
        <v>0</v>
      </c>
      <c r="AI84" s="402">
        <v>0</v>
      </c>
      <c r="AJ84" s="402">
        <v>0</v>
      </c>
      <c r="AK84" s="402">
        <v>0</v>
      </c>
      <c r="AL84" s="408">
        <v>2</v>
      </c>
      <c r="AM84" s="405">
        <v>1</v>
      </c>
      <c r="AN84" s="402">
        <v>0</v>
      </c>
      <c r="AO84" s="402">
        <v>0</v>
      </c>
      <c r="AP84" s="402">
        <v>0</v>
      </c>
      <c r="AQ84" s="402">
        <v>0</v>
      </c>
      <c r="AR84" s="402">
        <v>0</v>
      </c>
      <c r="AS84" s="402">
        <v>0</v>
      </c>
      <c r="AT84" s="405">
        <v>0</v>
      </c>
      <c r="AU84" s="402">
        <v>0</v>
      </c>
    </row>
    <row r="85" spans="2:47" s="12" customFormat="1" ht="16.5" customHeight="1" x14ac:dyDescent="0.15">
      <c r="B85" s="28" t="s">
        <v>10</v>
      </c>
      <c r="C85" s="401">
        <v>651</v>
      </c>
      <c r="D85" s="402">
        <v>189</v>
      </c>
      <c r="E85" s="402">
        <v>0</v>
      </c>
      <c r="F85" s="404"/>
      <c r="G85" s="405">
        <v>72</v>
      </c>
      <c r="H85" s="402">
        <v>15</v>
      </c>
      <c r="I85" s="402">
        <v>0</v>
      </c>
      <c r="J85" s="402">
        <v>13</v>
      </c>
      <c r="K85" s="405">
        <v>2</v>
      </c>
      <c r="L85" s="402">
        <v>2</v>
      </c>
      <c r="M85" s="402">
        <v>0</v>
      </c>
      <c r="N85" s="402">
        <v>80</v>
      </c>
      <c r="O85" s="402">
        <v>245</v>
      </c>
      <c r="P85" s="402">
        <v>2</v>
      </c>
      <c r="Q85" s="402">
        <v>4</v>
      </c>
      <c r="R85" s="402">
        <v>1</v>
      </c>
      <c r="S85" s="402">
        <v>16</v>
      </c>
      <c r="T85" s="402">
        <v>0</v>
      </c>
      <c r="U85" s="402">
        <v>1</v>
      </c>
      <c r="V85" s="402">
        <v>6</v>
      </c>
      <c r="W85" s="445">
        <f t="shared" si="16"/>
        <v>5</v>
      </c>
      <c r="X85" s="441">
        <f t="shared" si="15"/>
        <v>5</v>
      </c>
      <c r="Y85" s="444">
        <v>0</v>
      </c>
      <c r="Z85" s="402">
        <v>0</v>
      </c>
      <c r="AA85" s="402">
        <v>0</v>
      </c>
      <c r="AB85" s="402">
        <v>0</v>
      </c>
      <c r="AC85" s="402">
        <v>2</v>
      </c>
      <c r="AD85" s="402">
        <v>0</v>
      </c>
      <c r="AE85" s="402">
        <v>0</v>
      </c>
      <c r="AF85" s="404">
        <v>0</v>
      </c>
      <c r="AG85" s="402">
        <v>0</v>
      </c>
      <c r="AH85" s="402">
        <v>1</v>
      </c>
      <c r="AI85" s="402">
        <v>0</v>
      </c>
      <c r="AJ85" s="402">
        <v>0</v>
      </c>
      <c r="AK85" s="402">
        <v>0</v>
      </c>
      <c r="AL85" s="408">
        <v>0</v>
      </c>
      <c r="AM85" s="405">
        <v>0</v>
      </c>
      <c r="AN85" s="402">
        <v>0</v>
      </c>
      <c r="AO85" s="402">
        <v>0</v>
      </c>
      <c r="AP85" s="402">
        <v>0</v>
      </c>
      <c r="AQ85" s="402">
        <v>0</v>
      </c>
      <c r="AR85" s="402">
        <v>0</v>
      </c>
      <c r="AS85" s="402">
        <v>0</v>
      </c>
      <c r="AT85" s="405">
        <v>2</v>
      </c>
      <c r="AU85" s="402">
        <v>0</v>
      </c>
    </row>
    <row r="86" spans="2:47" s="12" customFormat="1" ht="16.5" customHeight="1" x14ac:dyDescent="0.15">
      <c r="B86" s="35" t="s">
        <v>11</v>
      </c>
      <c r="C86" s="410">
        <v>163</v>
      </c>
      <c r="D86" s="411">
        <v>43</v>
      </c>
      <c r="E86" s="411">
        <v>0</v>
      </c>
      <c r="F86" s="413"/>
      <c r="G86" s="414">
        <v>18</v>
      </c>
      <c r="H86" s="411">
        <v>1</v>
      </c>
      <c r="I86" s="411">
        <v>0</v>
      </c>
      <c r="J86" s="411">
        <v>3</v>
      </c>
      <c r="K86" s="414">
        <v>0</v>
      </c>
      <c r="L86" s="411">
        <v>0</v>
      </c>
      <c r="M86" s="411">
        <v>0</v>
      </c>
      <c r="N86" s="411">
        <v>11</v>
      </c>
      <c r="O86" s="411">
        <v>68</v>
      </c>
      <c r="P86" s="411">
        <v>10</v>
      </c>
      <c r="Q86" s="411">
        <v>0</v>
      </c>
      <c r="R86" s="411">
        <v>1</v>
      </c>
      <c r="S86" s="411">
        <v>5</v>
      </c>
      <c r="T86" s="411">
        <v>0</v>
      </c>
      <c r="U86" s="411">
        <v>1</v>
      </c>
      <c r="V86" s="411">
        <v>1</v>
      </c>
      <c r="W86" s="447">
        <f t="shared" si="16"/>
        <v>1</v>
      </c>
      <c r="X86" s="448">
        <f t="shared" si="15"/>
        <v>1</v>
      </c>
      <c r="Y86" s="449">
        <v>0</v>
      </c>
      <c r="Z86" s="411">
        <v>0</v>
      </c>
      <c r="AA86" s="411">
        <v>0</v>
      </c>
      <c r="AB86" s="411">
        <v>0</v>
      </c>
      <c r="AC86" s="411">
        <v>0</v>
      </c>
      <c r="AD86" s="411">
        <v>0</v>
      </c>
      <c r="AE86" s="411">
        <v>0</v>
      </c>
      <c r="AF86" s="413">
        <v>0</v>
      </c>
      <c r="AG86" s="411">
        <v>0</v>
      </c>
      <c r="AH86" s="411">
        <v>0</v>
      </c>
      <c r="AI86" s="411">
        <v>0</v>
      </c>
      <c r="AJ86" s="411">
        <v>0</v>
      </c>
      <c r="AK86" s="411">
        <v>0</v>
      </c>
      <c r="AL86" s="417">
        <v>0</v>
      </c>
      <c r="AM86" s="414">
        <v>0</v>
      </c>
      <c r="AN86" s="411">
        <v>0</v>
      </c>
      <c r="AO86" s="411">
        <v>0</v>
      </c>
      <c r="AP86" s="411">
        <v>0</v>
      </c>
      <c r="AQ86" s="411">
        <v>0</v>
      </c>
      <c r="AR86" s="411">
        <v>1</v>
      </c>
      <c r="AS86" s="411">
        <v>0</v>
      </c>
      <c r="AT86" s="414">
        <v>0</v>
      </c>
      <c r="AU86" s="411">
        <v>0</v>
      </c>
    </row>
    <row r="87" spans="2:47" s="12" customFormat="1" ht="16.5" customHeight="1" x14ac:dyDescent="0.15">
      <c r="B87" s="21" t="s">
        <v>687</v>
      </c>
      <c r="C87" s="393">
        <f>SUM(C88:C91)</f>
        <v>1655</v>
      </c>
      <c r="D87" s="394">
        <v>334</v>
      </c>
      <c r="E87" s="394">
        <v>6</v>
      </c>
      <c r="F87" s="867">
        <v>294</v>
      </c>
      <c r="G87" s="868"/>
      <c r="H87" s="394">
        <v>57</v>
      </c>
      <c r="I87" s="394">
        <v>9</v>
      </c>
      <c r="J87" s="394">
        <v>35</v>
      </c>
      <c r="K87" s="394">
        <v>4</v>
      </c>
      <c r="L87" s="394">
        <v>2</v>
      </c>
      <c r="M87" s="394">
        <v>3</v>
      </c>
      <c r="N87" s="394">
        <v>196</v>
      </c>
      <c r="O87" s="394">
        <v>556</v>
      </c>
      <c r="P87" s="394">
        <v>35</v>
      </c>
      <c r="Q87" s="394">
        <v>15</v>
      </c>
      <c r="R87" s="394">
        <v>3</v>
      </c>
      <c r="S87" s="394">
        <v>62</v>
      </c>
      <c r="T87" s="394">
        <v>6</v>
      </c>
      <c r="U87" s="394">
        <v>4</v>
      </c>
      <c r="V87" s="394">
        <v>15</v>
      </c>
      <c r="W87" s="397">
        <f t="shared" si="16"/>
        <v>19</v>
      </c>
      <c r="X87" s="441">
        <f t="shared" si="15"/>
        <v>19</v>
      </c>
      <c r="Y87" s="444">
        <v>0</v>
      </c>
      <c r="Z87" s="394">
        <v>2</v>
      </c>
      <c r="AA87" s="394">
        <v>0</v>
      </c>
      <c r="AB87" s="394">
        <v>0</v>
      </c>
      <c r="AC87" s="394">
        <v>2</v>
      </c>
      <c r="AD87" s="394">
        <v>0</v>
      </c>
      <c r="AE87" s="394">
        <v>1</v>
      </c>
      <c r="AF87" s="395">
        <v>0</v>
      </c>
      <c r="AG87" s="394">
        <v>1</v>
      </c>
      <c r="AH87" s="394">
        <v>1</v>
      </c>
      <c r="AI87" s="394">
        <v>0</v>
      </c>
      <c r="AJ87" s="394">
        <v>1</v>
      </c>
      <c r="AK87" s="394">
        <v>1</v>
      </c>
      <c r="AL87" s="418">
        <v>3</v>
      </c>
      <c r="AM87" s="396">
        <v>1</v>
      </c>
      <c r="AN87" s="394">
        <v>0</v>
      </c>
      <c r="AO87" s="394">
        <v>0</v>
      </c>
      <c r="AP87" s="394">
        <v>1</v>
      </c>
      <c r="AQ87" s="394">
        <v>0</v>
      </c>
      <c r="AR87" s="394">
        <v>1</v>
      </c>
      <c r="AS87" s="394">
        <v>0</v>
      </c>
      <c r="AT87" s="394">
        <v>4</v>
      </c>
      <c r="AU87" s="394">
        <v>0</v>
      </c>
    </row>
    <row r="88" spans="2:47" s="12" customFormat="1" ht="16.5" customHeight="1" x14ac:dyDescent="0.15">
      <c r="B88" s="28" t="s">
        <v>8</v>
      </c>
      <c r="C88" s="401">
        <f>SUM(D88:W88)</f>
        <v>223</v>
      </c>
      <c r="D88" s="402">
        <v>22</v>
      </c>
      <c r="E88" s="402">
        <v>3</v>
      </c>
      <c r="F88" s="404"/>
      <c r="G88" s="405">
        <v>30</v>
      </c>
      <c r="H88" s="402">
        <v>21</v>
      </c>
      <c r="I88" s="402">
        <v>0</v>
      </c>
      <c r="J88" s="402">
        <v>5</v>
      </c>
      <c r="K88" s="402">
        <v>1</v>
      </c>
      <c r="L88" s="402">
        <v>0</v>
      </c>
      <c r="M88" s="402">
        <v>0</v>
      </c>
      <c r="N88" s="402">
        <v>39</v>
      </c>
      <c r="O88" s="402">
        <v>46</v>
      </c>
      <c r="P88" s="402">
        <v>9</v>
      </c>
      <c r="Q88" s="402">
        <v>4</v>
      </c>
      <c r="R88" s="402">
        <v>1</v>
      </c>
      <c r="S88" s="402">
        <v>28</v>
      </c>
      <c r="T88" s="402">
        <v>0</v>
      </c>
      <c r="U88" s="402">
        <v>1</v>
      </c>
      <c r="V88" s="402">
        <v>8</v>
      </c>
      <c r="W88" s="445">
        <f t="shared" si="16"/>
        <v>5</v>
      </c>
      <c r="X88" s="441">
        <f t="shared" si="15"/>
        <v>5</v>
      </c>
      <c r="Y88" s="446">
        <v>0</v>
      </c>
      <c r="Z88" s="402">
        <v>0</v>
      </c>
      <c r="AA88" s="402">
        <v>0</v>
      </c>
      <c r="AB88" s="402">
        <v>0</v>
      </c>
      <c r="AC88" s="402">
        <v>0</v>
      </c>
      <c r="AD88" s="402">
        <v>0</v>
      </c>
      <c r="AE88" s="402">
        <v>0</v>
      </c>
      <c r="AF88" s="404">
        <v>0</v>
      </c>
      <c r="AG88" s="402">
        <v>1</v>
      </c>
      <c r="AH88" s="402">
        <v>0</v>
      </c>
      <c r="AI88" s="402">
        <v>0</v>
      </c>
      <c r="AJ88" s="402">
        <v>0</v>
      </c>
      <c r="AK88" s="402">
        <v>1</v>
      </c>
      <c r="AL88" s="408">
        <v>1</v>
      </c>
      <c r="AM88" s="405">
        <v>0</v>
      </c>
      <c r="AN88" s="402">
        <v>0</v>
      </c>
      <c r="AO88" s="402">
        <v>0</v>
      </c>
      <c r="AP88" s="402">
        <v>1</v>
      </c>
      <c r="AQ88" s="402">
        <v>0</v>
      </c>
      <c r="AR88" s="402">
        <v>0</v>
      </c>
      <c r="AS88" s="402">
        <v>0</v>
      </c>
      <c r="AT88" s="402">
        <v>1</v>
      </c>
      <c r="AU88" s="402">
        <v>0</v>
      </c>
    </row>
    <row r="89" spans="2:47" s="12" customFormat="1" ht="16.5" customHeight="1" x14ac:dyDescent="0.15">
      <c r="B89" s="28" t="s">
        <v>9</v>
      </c>
      <c r="C89" s="401">
        <f>SUM(D89:W89)</f>
        <v>636</v>
      </c>
      <c r="D89" s="402">
        <v>112</v>
      </c>
      <c r="E89" s="402">
        <v>2</v>
      </c>
      <c r="F89" s="404"/>
      <c r="G89" s="405">
        <v>180</v>
      </c>
      <c r="H89" s="402">
        <v>16</v>
      </c>
      <c r="I89" s="402">
        <v>9</v>
      </c>
      <c r="J89" s="402">
        <v>9</v>
      </c>
      <c r="K89" s="402">
        <v>0</v>
      </c>
      <c r="L89" s="402">
        <v>0</v>
      </c>
      <c r="M89" s="402">
        <v>0</v>
      </c>
      <c r="N89" s="402">
        <v>74</v>
      </c>
      <c r="O89" s="402">
        <v>185</v>
      </c>
      <c r="P89" s="402">
        <v>15</v>
      </c>
      <c r="Q89" s="402">
        <v>7</v>
      </c>
      <c r="R89" s="402">
        <v>0</v>
      </c>
      <c r="S89" s="402">
        <v>12</v>
      </c>
      <c r="T89" s="402">
        <v>6</v>
      </c>
      <c r="U89" s="402">
        <v>1</v>
      </c>
      <c r="V89" s="402">
        <v>3</v>
      </c>
      <c r="W89" s="445">
        <f t="shared" si="16"/>
        <v>5</v>
      </c>
      <c r="X89" s="441">
        <f t="shared" si="15"/>
        <v>5</v>
      </c>
      <c r="Y89" s="446">
        <v>0</v>
      </c>
      <c r="Z89" s="402">
        <v>2</v>
      </c>
      <c r="AA89" s="402">
        <v>0</v>
      </c>
      <c r="AB89" s="402">
        <v>0</v>
      </c>
      <c r="AC89" s="402">
        <v>0</v>
      </c>
      <c r="AD89" s="402">
        <v>0</v>
      </c>
      <c r="AE89" s="402">
        <v>0</v>
      </c>
      <c r="AF89" s="404">
        <v>0</v>
      </c>
      <c r="AG89" s="402">
        <v>0</v>
      </c>
      <c r="AH89" s="402">
        <v>0</v>
      </c>
      <c r="AI89" s="402">
        <v>0</v>
      </c>
      <c r="AJ89" s="402">
        <v>0</v>
      </c>
      <c r="AK89" s="402">
        <v>0</v>
      </c>
      <c r="AL89" s="408">
        <v>2</v>
      </c>
      <c r="AM89" s="405">
        <v>1</v>
      </c>
      <c r="AN89" s="402">
        <v>0</v>
      </c>
      <c r="AO89" s="402">
        <v>0</v>
      </c>
      <c r="AP89" s="402">
        <v>0</v>
      </c>
      <c r="AQ89" s="402">
        <v>0</v>
      </c>
      <c r="AR89" s="402">
        <v>0</v>
      </c>
      <c r="AS89" s="402">
        <v>0</v>
      </c>
      <c r="AT89" s="402">
        <v>0</v>
      </c>
      <c r="AU89" s="402">
        <v>0</v>
      </c>
    </row>
    <row r="90" spans="2:47" s="12" customFormat="1" ht="16.5" customHeight="1" x14ac:dyDescent="0.15">
      <c r="B90" s="28" t="s">
        <v>10</v>
      </c>
      <c r="C90" s="401">
        <f>SUM(D90:W90)</f>
        <v>629</v>
      </c>
      <c r="D90" s="402">
        <v>164</v>
      </c>
      <c r="E90" s="402">
        <v>1</v>
      </c>
      <c r="F90" s="404"/>
      <c r="G90" s="405">
        <v>68</v>
      </c>
      <c r="H90" s="402">
        <v>15</v>
      </c>
      <c r="I90" s="402">
        <v>0</v>
      </c>
      <c r="J90" s="402">
        <v>15</v>
      </c>
      <c r="K90" s="402">
        <v>3</v>
      </c>
      <c r="L90" s="402">
        <v>2</v>
      </c>
      <c r="M90" s="402">
        <v>3</v>
      </c>
      <c r="N90" s="402">
        <v>69</v>
      </c>
      <c r="O90" s="402">
        <v>259</v>
      </c>
      <c r="P90" s="402">
        <v>1</v>
      </c>
      <c r="Q90" s="402">
        <v>2</v>
      </c>
      <c r="R90" s="402">
        <v>1</v>
      </c>
      <c r="S90" s="402">
        <v>15</v>
      </c>
      <c r="T90" s="402">
        <v>0</v>
      </c>
      <c r="U90" s="402">
        <v>1</v>
      </c>
      <c r="V90" s="402">
        <v>3</v>
      </c>
      <c r="W90" s="445">
        <f t="shared" si="16"/>
        <v>7</v>
      </c>
      <c r="X90" s="441">
        <f t="shared" si="15"/>
        <v>7</v>
      </c>
      <c r="Y90" s="446">
        <v>0</v>
      </c>
      <c r="Z90" s="402">
        <v>0</v>
      </c>
      <c r="AA90" s="402">
        <v>0</v>
      </c>
      <c r="AB90" s="402">
        <v>0</v>
      </c>
      <c r="AC90" s="402">
        <v>2</v>
      </c>
      <c r="AD90" s="402">
        <v>0</v>
      </c>
      <c r="AE90" s="402">
        <v>1</v>
      </c>
      <c r="AF90" s="404">
        <v>0</v>
      </c>
      <c r="AG90" s="402">
        <v>0</v>
      </c>
      <c r="AH90" s="402">
        <v>1</v>
      </c>
      <c r="AI90" s="402">
        <v>0</v>
      </c>
      <c r="AJ90" s="402">
        <v>0</v>
      </c>
      <c r="AK90" s="402">
        <v>0</v>
      </c>
      <c r="AL90" s="408">
        <v>0</v>
      </c>
      <c r="AM90" s="405">
        <v>0</v>
      </c>
      <c r="AN90" s="402">
        <v>0</v>
      </c>
      <c r="AO90" s="402">
        <v>0</v>
      </c>
      <c r="AP90" s="402">
        <v>0</v>
      </c>
      <c r="AQ90" s="402">
        <v>0</v>
      </c>
      <c r="AR90" s="402">
        <v>0</v>
      </c>
      <c r="AS90" s="402">
        <v>0</v>
      </c>
      <c r="AT90" s="402">
        <v>3</v>
      </c>
      <c r="AU90" s="402">
        <v>0</v>
      </c>
    </row>
    <row r="91" spans="2:47" s="12" customFormat="1" ht="16.5" customHeight="1" x14ac:dyDescent="0.15">
      <c r="B91" s="35" t="s">
        <v>11</v>
      </c>
      <c r="C91" s="410">
        <f>SUM(D91:W91)</f>
        <v>167</v>
      </c>
      <c r="D91" s="411">
        <v>36</v>
      </c>
      <c r="E91" s="411">
        <v>0</v>
      </c>
      <c r="F91" s="413"/>
      <c r="G91" s="414">
        <v>16</v>
      </c>
      <c r="H91" s="411">
        <v>5</v>
      </c>
      <c r="I91" s="411">
        <v>0</v>
      </c>
      <c r="J91" s="411">
        <v>6</v>
      </c>
      <c r="K91" s="411">
        <v>0</v>
      </c>
      <c r="L91" s="411">
        <v>0</v>
      </c>
      <c r="M91" s="411">
        <v>0</v>
      </c>
      <c r="N91" s="411">
        <v>14</v>
      </c>
      <c r="O91" s="411">
        <v>66</v>
      </c>
      <c r="P91" s="411">
        <v>10</v>
      </c>
      <c r="Q91" s="411">
        <v>2</v>
      </c>
      <c r="R91" s="411">
        <v>1</v>
      </c>
      <c r="S91" s="411">
        <v>7</v>
      </c>
      <c r="T91" s="411">
        <v>0</v>
      </c>
      <c r="U91" s="411">
        <v>1</v>
      </c>
      <c r="V91" s="411">
        <v>1</v>
      </c>
      <c r="W91" s="447">
        <f>X91</f>
        <v>2</v>
      </c>
      <c r="X91" s="441">
        <f t="shared" si="15"/>
        <v>2</v>
      </c>
      <c r="Y91" s="449">
        <v>0</v>
      </c>
      <c r="Z91" s="411">
        <v>0</v>
      </c>
      <c r="AA91" s="411">
        <v>0</v>
      </c>
      <c r="AB91" s="411">
        <v>0</v>
      </c>
      <c r="AC91" s="411">
        <v>0</v>
      </c>
      <c r="AD91" s="411">
        <v>0</v>
      </c>
      <c r="AE91" s="411">
        <v>0</v>
      </c>
      <c r="AF91" s="413">
        <v>0</v>
      </c>
      <c r="AG91" s="411">
        <v>0</v>
      </c>
      <c r="AH91" s="411">
        <v>0</v>
      </c>
      <c r="AI91" s="411">
        <v>0</v>
      </c>
      <c r="AJ91" s="411">
        <v>1</v>
      </c>
      <c r="AK91" s="411">
        <v>0</v>
      </c>
      <c r="AL91" s="417">
        <v>0</v>
      </c>
      <c r="AM91" s="414">
        <v>0</v>
      </c>
      <c r="AN91" s="411">
        <v>0</v>
      </c>
      <c r="AO91" s="411">
        <v>0</v>
      </c>
      <c r="AP91" s="411">
        <v>0</v>
      </c>
      <c r="AQ91" s="411">
        <v>0</v>
      </c>
      <c r="AR91" s="411">
        <v>1</v>
      </c>
      <c r="AS91" s="411">
        <v>0</v>
      </c>
      <c r="AT91" s="411">
        <v>0</v>
      </c>
      <c r="AU91" s="411">
        <v>0</v>
      </c>
    </row>
    <row r="92" spans="2:47" s="12" customFormat="1" ht="16.5" customHeight="1" x14ac:dyDescent="0.15">
      <c r="B92" s="21" t="s">
        <v>689</v>
      </c>
      <c r="C92" s="393">
        <f>SUM(C93:C96)</f>
        <v>1379</v>
      </c>
      <c r="D92" s="394">
        <f>SUM(D93:D96)</f>
        <v>264</v>
      </c>
      <c r="E92" s="394">
        <f>SUM(E93:E96)</f>
        <v>5</v>
      </c>
      <c r="F92" s="867">
        <f>SUM(G93:G96)</f>
        <v>278</v>
      </c>
      <c r="G92" s="868"/>
      <c r="H92" s="394">
        <f t="shared" ref="H92:V92" si="17">SUM(H93:H96)</f>
        <v>47</v>
      </c>
      <c r="I92" s="394">
        <f t="shared" si="17"/>
        <v>9</v>
      </c>
      <c r="J92" s="394">
        <f t="shared" si="17"/>
        <v>29</v>
      </c>
      <c r="K92" s="394">
        <f t="shared" si="17"/>
        <v>0</v>
      </c>
      <c r="L92" s="394">
        <f t="shared" si="17"/>
        <v>2</v>
      </c>
      <c r="M92" s="394">
        <f t="shared" si="17"/>
        <v>4</v>
      </c>
      <c r="N92" s="394">
        <f t="shared" si="17"/>
        <v>169</v>
      </c>
      <c r="O92" s="394">
        <f>SUM(O93:O96)</f>
        <v>414</v>
      </c>
      <c r="P92" s="394">
        <f>SUM(P93:P96)</f>
        <v>26</v>
      </c>
      <c r="Q92" s="394">
        <f>SUM(Q93:Q96)</f>
        <v>15</v>
      </c>
      <c r="R92" s="394">
        <f>SUM(R93:R96)</f>
        <v>4</v>
      </c>
      <c r="S92" s="394">
        <f t="shared" si="17"/>
        <v>69</v>
      </c>
      <c r="T92" s="394">
        <f>SUM(T93:T96)</f>
        <v>6</v>
      </c>
      <c r="U92" s="394">
        <f>SUM(U93:U96)</f>
        <v>4</v>
      </c>
      <c r="V92" s="394">
        <f t="shared" si="17"/>
        <v>19</v>
      </c>
      <c r="W92" s="397">
        <f t="shared" ref="W92:W95" si="18">X92</f>
        <v>15</v>
      </c>
      <c r="X92" s="398">
        <f t="shared" si="15"/>
        <v>15</v>
      </c>
      <c r="Y92" s="444">
        <f t="shared" ref="Y92:AU92" si="19">SUM(Y93:Y96)</f>
        <v>0</v>
      </c>
      <c r="Z92" s="394">
        <f t="shared" si="19"/>
        <v>2</v>
      </c>
      <c r="AA92" s="394">
        <f t="shared" si="19"/>
        <v>1</v>
      </c>
      <c r="AB92" s="394">
        <f t="shared" si="19"/>
        <v>1</v>
      </c>
      <c r="AC92" s="394">
        <f t="shared" si="19"/>
        <v>2</v>
      </c>
      <c r="AD92" s="394">
        <f t="shared" si="19"/>
        <v>1</v>
      </c>
      <c r="AE92" s="394">
        <f t="shared" si="19"/>
        <v>1</v>
      </c>
      <c r="AF92" s="395">
        <f t="shared" si="19"/>
        <v>0</v>
      </c>
      <c r="AG92" s="394">
        <f t="shared" si="19"/>
        <v>1</v>
      </c>
      <c r="AH92" s="394">
        <f t="shared" si="19"/>
        <v>0</v>
      </c>
      <c r="AI92" s="394">
        <f>SUM(AI93:AI96)</f>
        <v>0</v>
      </c>
      <c r="AJ92" s="394">
        <f t="shared" si="19"/>
        <v>1</v>
      </c>
      <c r="AK92" s="394">
        <f t="shared" si="19"/>
        <v>0</v>
      </c>
      <c r="AL92" s="418">
        <f t="shared" si="19"/>
        <v>2</v>
      </c>
      <c r="AM92" s="394">
        <f t="shared" si="19"/>
        <v>1</v>
      </c>
      <c r="AN92" s="394">
        <f t="shared" si="19"/>
        <v>0</v>
      </c>
      <c r="AO92" s="444">
        <f t="shared" si="19"/>
        <v>0</v>
      </c>
      <c r="AP92" s="394">
        <f t="shared" si="19"/>
        <v>1</v>
      </c>
      <c r="AQ92" s="394">
        <f t="shared" si="19"/>
        <v>0</v>
      </c>
      <c r="AR92" s="394">
        <f t="shared" si="19"/>
        <v>1</v>
      </c>
      <c r="AS92" s="394">
        <f t="shared" si="19"/>
        <v>0</v>
      </c>
      <c r="AT92" s="394">
        <f>SUM(AT93:AT96)</f>
        <v>0</v>
      </c>
      <c r="AU92" s="394">
        <f t="shared" si="19"/>
        <v>0</v>
      </c>
    </row>
    <row r="93" spans="2:47" s="12" customFormat="1" ht="16.5" customHeight="1" x14ac:dyDescent="0.15">
      <c r="B93" s="28" t="s">
        <v>8</v>
      </c>
      <c r="C93" s="401">
        <f>SUM(D93:W93)</f>
        <v>189</v>
      </c>
      <c r="D93" s="402">
        <v>24</v>
      </c>
      <c r="E93" s="402">
        <v>2</v>
      </c>
      <c r="F93" s="404"/>
      <c r="G93" s="405">
        <v>29</v>
      </c>
      <c r="H93" s="402">
        <v>17</v>
      </c>
      <c r="I93" s="402">
        <v>0</v>
      </c>
      <c r="J93" s="402">
        <v>4</v>
      </c>
      <c r="K93" s="402">
        <v>0</v>
      </c>
      <c r="L93" s="402">
        <v>0</v>
      </c>
      <c r="M93" s="402">
        <v>1</v>
      </c>
      <c r="N93" s="402">
        <v>36</v>
      </c>
      <c r="O93" s="402">
        <v>27</v>
      </c>
      <c r="P93" s="402">
        <v>5</v>
      </c>
      <c r="Q93" s="402">
        <v>3</v>
      </c>
      <c r="R93" s="402">
        <v>1</v>
      </c>
      <c r="S93" s="402">
        <v>25</v>
      </c>
      <c r="T93" s="402">
        <v>0</v>
      </c>
      <c r="U93" s="402">
        <v>1</v>
      </c>
      <c r="V93" s="402">
        <v>11</v>
      </c>
      <c r="W93" s="445">
        <f t="shared" si="18"/>
        <v>3</v>
      </c>
      <c r="X93" s="441">
        <f t="shared" si="15"/>
        <v>3</v>
      </c>
      <c r="Y93" s="446">
        <v>0</v>
      </c>
      <c r="Z93" s="402">
        <v>0</v>
      </c>
      <c r="AA93" s="402">
        <v>0</v>
      </c>
      <c r="AB93" s="402">
        <v>0</v>
      </c>
      <c r="AC93" s="402">
        <v>0</v>
      </c>
      <c r="AD93" s="402">
        <v>1</v>
      </c>
      <c r="AE93" s="402">
        <v>0</v>
      </c>
      <c r="AF93" s="404">
        <v>0</v>
      </c>
      <c r="AG93" s="402">
        <v>1</v>
      </c>
      <c r="AH93" s="402">
        <v>0</v>
      </c>
      <c r="AI93" s="402">
        <v>0</v>
      </c>
      <c r="AJ93" s="402">
        <v>0</v>
      </c>
      <c r="AK93" s="402">
        <v>0</v>
      </c>
      <c r="AL93" s="408">
        <v>0</v>
      </c>
      <c r="AM93" s="405">
        <v>0</v>
      </c>
      <c r="AN93" s="402">
        <v>0</v>
      </c>
      <c r="AO93" s="402">
        <v>0</v>
      </c>
      <c r="AP93" s="402">
        <v>1</v>
      </c>
      <c r="AQ93" s="402">
        <v>0</v>
      </c>
      <c r="AR93" s="402">
        <v>0</v>
      </c>
      <c r="AS93" s="402">
        <v>0</v>
      </c>
      <c r="AT93" s="402">
        <v>0</v>
      </c>
      <c r="AU93" s="402">
        <v>0</v>
      </c>
    </row>
    <row r="94" spans="2:47" s="12" customFormat="1" ht="16.5" customHeight="1" x14ac:dyDescent="0.15">
      <c r="B94" s="28" t="s">
        <v>9</v>
      </c>
      <c r="C94" s="401">
        <f>SUM(D94:W94)</f>
        <v>559</v>
      </c>
      <c r="D94" s="402">
        <v>93</v>
      </c>
      <c r="E94" s="402">
        <v>2</v>
      </c>
      <c r="F94" s="404"/>
      <c r="G94" s="405">
        <v>174</v>
      </c>
      <c r="H94" s="402">
        <v>13</v>
      </c>
      <c r="I94" s="402">
        <v>9</v>
      </c>
      <c r="J94" s="402">
        <v>10</v>
      </c>
      <c r="K94" s="402">
        <v>0</v>
      </c>
      <c r="L94" s="402">
        <v>0</v>
      </c>
      <c r="M94" s="402">
        <v>0</v>
      </c>
      <c r="N94" s="402">
        <v>64</v>
      </c>
      <c r="O94" s="402">
        <v>144</v>
      </c>
      <c r="P94" s="402">
        <v>13</v>
      </c>
      <c r="Q94" s="402">
        <v>8</v>
      </c>
      <c r="R94" s="402">
        <v>0</v>
      </c>
      <c r="S94" s="402">
        <v>14</v>
      </c>
      <c r="T94" s="402">
        <v>6</v>
      </c>
      <c r="U94" s="402">
        <v>1</v>
      </c>
      <c r="V94" s="402">
        <v>3</v>
      </c>
      <c r="W94" s="445">
        <f t="shared" si="18"/>
        <v>5</v>
      </c>
      <c r="X94" s="441">
        <f t="shared" si="15"/>
        <v>5</v>
      </c>
      <c r="Y94" s="446">
        <v>0</v>
      </c>
      <c r="Z94" s="402">
        <v>2</v>
      </c>
      <c r="AA94" s="402">
        <v>0</v>
      </c>
      <c r="AB94" s="402">
        <v>0</v>
      </c>
      <c r="AC94" s="402">
        <v>0</v>
      </c>
      <c r="AD94" s="402">
        <v>0</v>
      </c>
      <c r="AE94" s="402">
        <v>0</v>
      </c>
      <c r="AF94" s="404">
        <v>0</v>
      </c>
      <c r="AG94" s="402">
        <v>0</v>
      </c>
      <c r="AH94" s="402">
        <v>0</v>
      </c>
      <c r="AI94" s="402">
        <v>0</v>
      </c>
      <c r="AJ94" s="402">
        <v>0</v>
      </c>
      <c r="AK94" s="402">
        <v>0</v>
      </c>
      <c r="AL94" s="408">
        <v>2</v>
      </c>
      <c r="AM94" s="405">
        <v>1</v>
      </c>
      <c r="AN94" s="402">
        <v>0</v>
      </c>
      <c r="AO94" s="402">
        <v>0</v>
      </c>
      <c r="AP94" s="402">
        <v>0</v>
      </c>
      <c r="AQ94" s="402">
        <v>0</v>
      </c>
      <c r="AR94" s="402">
        <v>0</v>
      </c>
      <c r="AS94" s="402">
        <v>0</v>
      </c>
      <c r="AT94" s="402">
        <v>0</v>
      </c>
      <c r="AU94" s="402">
        <v>0</v>
      </c>
    </row>
    <row r="95" spans="2:47" s="12" customFormat="1" ht="16.5" customHeight="1" x14ac:dyDescent="0.15">
      <c r="B95" s="28" t="s">
        <v>10</v>
      </c>
      <c r="C95" s="401">
        <f>SUM(D95:W95)</f>
        <v>501</v>
      </c>
      <c r="D95" s="402">
        <v>120</v>
      </c>
      <c r="E95" s="402">
        <v>1</v>
      </c>
      <c r="F95" s="404"/>
      <c r="G95" s="405">
        <v>60</v>
      </c>
      <c r="H95" s="402">
        <v>12</v>
      </c>
      <c r="I95" s="402">
        <v>0</v>
      </c>
      <c r="J95" s="402">
        <v>12</v>
      </c>
      <c r="K95" s="402">
        <v>0</v>
      </c>
      <c r="L95" s="402">
        <v>2</v>
      </c>
      <c r="M95" s="402">
        <v>3</v>
      </c>
      <c r="N95" s="402">
        <v>58</v>
      </c>
      <c r="O95" s="402">
        <v>193</v>
      </c>
      <c r="P95" s="402">
        <v>3</v>
      </c>
      <c r="Q95" s="402">
        <v>2</v>
      </c>
      <c r="R95" s="402">
        <v>2</v>
      </c>
      <c r="S95" s="402">
        <v>23</v>
      </c>
      <c r="T95" s="402">
        <v>0</v>
      </c>
      <c r="U95" s="402">
        <v>1</v>
      </c>
      <c r="V95" s="402">
        <v>4</v>
      </c>
      <c r="W95" s="445">
        <f t="shared" si="18"/>
        <v>5</v>
      </c>
      <c r="X95" s="441">
        <f t="shared" si="15"/>
        <v>5</v>
      </c>
      <c r="Y95" s="446">
        <v>0</v>
      </c>
      <c r="Z95" s="402">
        <v>0</v>
      </c>
      <c r="AA95" s="402">
        <v>1</v>
      </c>
      <c r="AB95" s="402">
        <v>1</v>
      </c>
      <c r="AC95" s="402">
        <v>2</v>
      </c>
      <c r="AD95" s="402">
        <v>0</v>
      </c>
      <c r="AE95" s="402">
        <v>1</v>
      </c>
      <c r="AF95" s="404">
        <v>0</v>
      </c>
      <c r="AG95" s="402">
        <v>0</v>
      </c>
      <c r="AH95" s="402">
        <v>0</v>
      </c>
      <c r="AI95" s="402">
        <v>0</v>
      </c>
      <c r="AJ95" s="402">
        <v>0</v>
      </c>
      <c r="AK95" s="402">
        <v>0</v>
      </c>
      <c r="AL95" s="408">
        <v>0</v>
      </c>
      <c r="AM95" s="405">
        <v>0</v>
      </c>
      <c r="AN95" s="402">
        <v>0</v>
      </c>
      <c r="AO95" s="402">
        <v>0</v>
      </c>
      <c r="AP95" s="402">
        <v>0</v>
      </c>
      <c r="AQ95" s="402">
        <v>0</v>
      </c>
      <c r="AR95" s="402">
        <v>0</v>
      </c>
      <c r="AS95" s="402">
        <v>0</v>
      </c>
      <c r="AT95" s="402">
        <v>0</v>
      </c>
      <c r="AU95" s="402">
        <v>0</v>
      </c>
    </row>
    <row r="96" spans="2:47" s="12" customFormat="1" ht="16.5" customHeight="1" x14ac:dyDescent="0.15">
      <c r="B96" s="35" t="s">
        <v>11</v>
      </c>
      <c r="C96" s="410">
        <f>SUM(D96:W96)</f>
        <v>130</v>
      </c>
      <c r="D96" s="411">
        <v>27</v>
      </c>
      <c r="E96" s="411">
        <v>0</v>
      </c>
      <c r="F96" s="413"/>
      <c r="G96" s="414">
        <v>15</v>
      </c>
      <c r="H96" s="411">
        <v>5</v>
      </c>
      <c r="I96" s="411">
        <v>0</v>
      </c>
      <c r="J96" s="411">
        <v>3</v>
      </c>
      <c r="K96" s="411">
        <v>0</v>
      </c>
      <c r="L96" s="411">
        <v>0</v>
      </c>
      <c r="M96" s="411">
        <v>0</v>
      </c>
      <c r="N96" s="411">
        <v>11</v>
      </c>
      <c r="O96" s="411">
        <v>50</v>
      </c>
      <c r="P96" s="411">
        <v>5</v>
      </c>
      <c r="Q96" s="411">
        <v>2</v>
      </c>
      <c r="R96" s="411">
        <v>1</v>
      </c>
      <c r="S96" s="411">
        <v>7</v>
      </c>
      <c r="T96" s="411">
        <v>0</v>
      </c>
      <c r="U96" s="411">
        <v>1</v>
      </c>
      <c r="V96" s="411">
        <v>1</v>
      </c>
      <c r="W96" s="447">
        <f>X96</f>
        <v>2</v>
      </c>
      <c r="X96" s="441">
        <f t="shared" si="15"/>
        <v>2</v>
      </c>
      <c r="Y96" s="449">
        <v>0</v>
      </c>
      <c r="Z96" s="411">
        <v>0</v>
      </c>
      <c r="AA96" s="411">
        <v>0</v>
      </c>
      <c r="AB96" s="411">
        <v>0</v>
      </c>
      <c r="AC96" s="411">
        <v>0</v>
      </c>
      <c r="AD96" s="411">
        <v>0</v>
      </c>
      <c r="AE96" s="411">
        <v>0</v>
      </c>
      <c r="AF96" s="413">
        <v>0</v>
      </c>
      <c r="AG96" s="411">
        <v>0</v>
      </c>
      <c r="AH96" s="411">
        <v>0</v>
      </c>
      <c r="AI96" s="411">
        <v>0</v>
      </c>
      <c r="AJ96" s="411">
        <v>1</v>
      </c>
      <c r="AK96" s="411">
        <v>0</v>
      </c>
      <c r="AL96" s="417">
        <v>0</v>
      </c>
      <c r="AM96" s="414">
        <v>0</v>
      </c>
      <c r="AN96" s="411">
        <v>0</v>
      </c>
      <c r="AO96" s="411">
        <v>0</v>
      </c>
      <c r="AP96" s="411">
        <v>0</v>
      </c>
      <c r="AQ96" s="411">
        <v>0</v>
      </c>
      <c r="AR96" s="411">
        <v>1</v>
      </c>
      <c r="AS96" s="411">
        <v>0</v>
      </c>
      <c r="AT96" s="411">
        <v>0</v>
      </c>
      <c r="AU96" s="411">
        <v>0</v>
      </c>
    </row>
    <row r="97" spans="2:47" s="12" customFormat="1" ht="16.5" customHeight="1" x14ac:dyDescent="0.15">
      <c r="B97" s="21" t="s">
        <v>690</v>
      </c>
      <c r="C97" s="393">
        <f>SUM(C98:C101)</f>
        <v>1619</v>
      </c>
      <c r="D97" s="394">
        <f>SUM(D98:D101)</f>
        <v>217</v>
      </c>
      <c r="E97" s="394">
        <f>SUM(E98:E101)</f>
        <v>5</v>
      </c>
      <c r="F97" s="867">
        <f>SUM(G98:G101)</f>
        <v>266</v>
      </c>
      <c r="G97" s="868"/>
      <c r="H97" s="394">
        <f t="shared" ref="H97:V97" si="20">SUM(H98:H101)</f>
        <v>136</v>
      </c>
      <c r="I97" s="394">
        <f t="shared" si="20"/>
        <v>27</v>
      </c>
      <c r="J97" s="394">
        <f t="shared" si="20"/>
        <v>41</v>
      </c>
      <c r="K97" s="394">
        <f t="shared" si="20"/>
        <v>6</v>
      </c>
      <c r="L97" s="394">
        <f t="shared" si="20"/>
        <v>4</v>
      </c>
      <c r="M97" s="394">
        <f t="shared" si="20"/>
        <v>3</v>
      </c>
      <c r="N97" s="394">
        <f t="shared" si="20"/>
        <v>216</v>
      </c>
      <c r="O97" s="394">
        <f>SUM(O98:O101)</f>
        <v>503</v>
      </c>
      <c r="P97" s="394">
        <f>SUM(P98:P101)</f>
        <v>50</v>
      </c>
      <c r="Q97" s="394">
        <f>SUM(Q98:Q101)</f>
        <v>20</v>
      </c>
      <c r="R97" s="394">
        <f>SUM(R98:R101)</f>
        <v>4</v>
      </c>
      <c r="S97" s="394">
        <f t="shared" si="20"/>
        <v>73</v>
      </c>
      <c r="T97" s="394">
        <f>SUM(T98:T101)</f>
        <v>9</v>
      </c>
      <c r="U97" s="394">
        <f>SUM(U98:U101)</f>
        <v>3</v>
      </c>
      <c r="V97" s="394">
        <f t="shared" si="20"/>
        <v>16</v>
      </c>
      <c r="W97" s="397">
        <f t="shared" ref="W97:W100" si="21">X97</f>
        <v>20</v>
      </c>
      <c r="X97" s="398">
        <f t="shared" si="15"/>
        <v>20</v>
      </c>
      <c r="Y97" s="444">
        <f t="shared" ref="Y97:AU97" si="22">SUM(Y98:Y101)</f>
        <v>0</v>
      </c>
      <c r="Z97" s="394">
        <f t="shared" si="22"/>
        <v>2</v>
      </c>
      <c r="AA97" s="394">
        <f t="shared" si="22"/>
        <v>2</v>
      </c>
      <c r="AB97" s="394">
        <f t="shared" si="22"/>
        <v>2</v>
      </c>
      <c r="AC97" s="394">
        <f t="shared" si="22"/>
        <v>0</v>
      </c>
      <c r="AD97" s="394">
        <f t="shared" si="22"/>
        <v>1</v>
      </c>
      <c r="AE97" s="394">
        <f t="shared" si="22"/>
        <v>1</v>
      </c>
      <c r="AF97" s="395">
        <f t="shared" si="22"/>
        <v>0</v>
      </c>
      <c r="AG97" s="394">
        <f t="shared" si="22"/>
        <v>1</v>
      </c>
      <c r="AH97" s="394">
        <f t="shared" si="22"/>
        <v>1</v>
      </c>
      <c r="AI97" s="394">
        <f>SUM(AI98:AI101)</f>
        <v>0</v>
      </c>
      <c r="AJ97" s="394">
        <f t="shared" si="22"/>
        <v>0</v>
      </c>
      <c r="AK97" s="394">
        <f t="shared" si="22"/>
        <v>1</v>
      </c>
      <c r="AL97" s="418">
        <f t="shared" si="22"/>
        <v>2</v>
      </c>
      <c r="AM97" s="394">
        <f t="shared" si="22"/>
        <v>2</v>
      </c>
      <c r="AN97" s="394">
        <f t="shared" si="22"/>
        <v>0</v>
      </c>
      <c r="AO97" s="444">
        <f t="shared" si="22"/>
        <v>0</v>
      </c>
      <c r="AP97" s="394">
        <f t="shared" si="22"/>
        <v>1</v>
      </c>
      <c r="AQ97" s="394">
        <f t="shared" si="22"/>
        <v>2</v>
      </c>
      <c r="AR97" s="394">
        <f t="shared" si="22"/>
        <v>1</v>
      </c>
      <c r="AS97" s="394">
        <f t="shared" si="22"/>
        <v>0</v>
      </c>
      <c r="AT97" s="394">
        <f>SUM(AT98:AT101)</f>
        <v>1</v>
      </c>
      <c r="AU97" s="394">
        <f t="shared" si="22"/>
        <v>0</v>
      </c>
    </row>
    <row r="98" spans="2:47" s="12" customFormat="1" ht="16.5" customHeight="1" x14ac:dyDescent="0.15">
      <c r="B98" s="28" t="s">
        <v>8</v>
      </c>
      <c r="C98" s="401">
        <f>SUM(D98:W98)</f>
        <v>224</v>
      </c>
      <c r="D98" s="402">
        <v>22</v>
      </c>
      <c r="E98" s="402">
        <v>3</v>
      </c>
      <c r="F98" s="404"/>
      <c r="G98" s="405">
        <f>24+4</f>
        <v>28</v>
      </c>
      <c r="H98" s="402">
        <v>28</v>
      </c>
      <c r="I98" s="402">
        <v>2</v>
      </c>
      <c r="J98" s="402">
        <v>10</v>
      </c>
      <c r="K98" s="402">
        <v>1</v>
      </c>
      <c r="L98" s="402">
        <v>0</v>
      </c>
      <c r="M98" s="402">
        <v>0</v>
      </c>
      <c r="N98" s="402">
        <v>49</v>
      </c>
      <c r="O98" s="402">
        <v>28</v>
      </c>
      <c r="P98" s="402">
        <v>6</v>
      </c>
      <c r="Q98" s="402">
        <v>4</v>
      </c>
      <c r="R98" s="402">
        <v>1</v>
      </c>
      <c r="S98" s="402">
        <v>26</v>
      </c>
      <c r="T98" s="402">
        <v>0</v>
      </c>
      <c r="U98" s="402">
        <v>1</v>
      </c>
      <c r="V98" s="402">
        <v>9</v>
      </c>
      <c r="W98" s="445">
        <f t="shared" si="21"/>
        <v>6</v>
      </c>
      <c r="X98" s="441">
        <f t="shared" si="15"/>
        <v>6</v>
      </c>
      <c r="Y98" s="446">
        <v>0</v>
      </c>
      <c r="Z98" s="402">
        <v>0</v>
      </c>
      <c r="AA98" s="402">
        <v>2</v>
      </c>
      <c r="AB98" s="402">
        <v>0</v>
      </c>
      <c r="AC98" s="402">
        <v>0</v>
      </c>
      <c r="AD98" s="402">
        <v>1</v>
      </c>
      <c r="AE98" s="402">
        <v>0</v>
      </c>
      <c r="AF98" s="404">
        <v>0</v>
      </c>
      <c r="AG98" s="402">
        <v>1</v>
      </c>
      <c r="AH98" s="402">
        <v>0</v>
      </c>
      <c r="AI98" s="402">
        <v>0</v>
      </c>
      <c r="AJ98" s="402">
        <v>0</v>
      </c>
      <c r="AK98" s="402">
        <v>1</v>
      </c>
      <c r="AL98" s="408">
        <v>0</v>
      </c>
      <c r="AM98" s="405">
        <v>0</v>
      </c>
      <c r="AN98" s="402">
        <v>0</v>
      </c>
      <c r="AO98" s="402">
        <v>0</v>
      </c>
      <c r="AP98" s="402">
        <v>1</v>
      </c>
      <c r="AQ98" s="402">
        <v>0</v>
      </c>
      <c r="AR98" s="402">
        <v>0</v>
      </c>
      <c r="AS98" s="402">
        <v>0</v>
      </c>
      <c r="AT98" s="402">
        <v>0</v>
      </c>
      <c r="AU98" s="402">
        <v>0</v>
      </c>
    </row>
    <row r="99" spans="2:47" s="12" customFormat="1" ht="16.5" customHeight="1" x14ac:dyDescent="0.15">
      <c r="B99" s="28" t="s">
        <v>9</v>
      </c>
      <c r="C99" s="401">
        <f>SUM(D99:W99)</f>
        <v>648</v>
      </c>
      <c r="D99" s="402">
        <v>74</v>
      </c>
      <c r="E99" s="402">
        <v>2</v>
      </c>
      <c r="F99" s="404"/>
      <c r="G99" s="405">
        <f>130+36</f>
        <v>166</v>
      </c>
      <c r="H99" s="402">
        <v>44</v>
      </c>
      <c r="I99" s="402">
        <v>18</v>
      </c>
      <c r="J99" s="402">
        <v>13</v>
      </c>
      <c r="K99" s="402">
        <v>0</v>
      </c>
      <c r="L99" s="402">
        <v>0</v>
      </c>
      <c r="M99" s="402">
        <v>0</v>
      </c>
      <c r="N99" s="402">
        <v>70</v>
      </c>
      <c r="O99" s="402">
        <v>187</v>
      </c>
      <c r="P99" s="402">
        <v>28</v>
      </c>
      <c r="Q99" s="402">
        <v>9</v>
      </c>
      <c r="R99" s="402">
        <v>0</v>
      </c>
      <c r="S99" s="402">
        <v>15</v>
      </c>
      <c r="T99" s="402">
        <v>9</v>
      </c>
      <c r="U99" s="402">
        <v>0</v>
      </c>
      <c r="V99" s="402">
        <v>4</v>
      </c>
      <c r="W99" s="445">
        <f t="shared" si="21"/>
        <v>9</v>
      </c>
      <c r="X99" s="441">
        <f t="shared" si="15"/>
        <v>9</v>
      </c>
      <c r="Y99" s="446">
        <v>0</v>
      </c>
      <c r="Z99" s="402">
        <v>2</v>
      </c>
      <c r="AA99" s="402">
        <v>0</v>
      </c>
      <c r="AB99" s="402">
        <v>0</v>
      </c>
      <c r="AC99" s="402">
        <v>0</v>
      </c>
      <c r="AD99" s="402">
        <v>0</v>
      </c>
      <c r="AE99" s="402">
        <v>0</v>
      </c>
      <c r="AF99" s="404">
        <v>0</v>
      </c>
      <c r="AG99" s="402">
        <v>0</v>
      </c>
      <c r="AH99" s="402">
        <v>0</v>
      </c>
      <c r="AI99" s="402">
        <v>0</v>
      </c>
      <c r="AJ99" s="402">
        <v>0</v>
      </c>
      <c r="AK99" s="402">
        <v>0</v>
      </c>
      <c r="AL99" s="408">
        <v>2</v>
      </c>
      <c r="AM99" s="405">
        <v>2</v>
      </c>
      <c r="AN99" s="402">
        <v>0</v>
      </c>
      <c r="AO99" s="402">
        <v>0</v>
      </c>
      <c r="AP99" s="402">
        <v>0</v>
      </c>
      <c r="AQ99" s="402">
        <v>2</v>
      </c>
      <c r="AR99" s="402">
        <v>0</v>
      </c>
      <c r="AS99" s="402">
        <v>0</v>
      </c>
      <c r="AT99" s="402">
        <v>1</v>
      </c>
      <c r="AU99" s="402">
        <v>0</v>
      </c>
    </row>
    <row r="100" spans="2:47" s="12" customFormat="1" ht="16.5" customHeight="1" x14ac:dyDescent="0.15">
      <c r="B100" s="28" t="s">
        <v>10</v>
      </c>
      <c r="C100" s="401">
        <f>SUM(D100:W100)</f>
        <v>593</v>
      </c>
      <c r="D100" s="402">
        <v>92</v>
      </c>
      <c r="E100" s="402">
        <v>0</v>
      </c>
      <c r="F100" s="404"/>
      <c r="G100" s="405">
        <f>53+5</f>
        <v>58</v>
      </c>
      <c r="H100" s="402">
        <v>50</v>
      </c>
      <c r="I100" s="402">
        <v>0</v>
      </c>
      <c r="J100" s="402">
        <v>13</v>
      </c>
      <c r="K100" s="402">
        <v>5</v>
      </c>
      <c r="L100" s="402">
        <v>3</v>
      </c>
      <c r="M100" s="402">
        <v>3</v>
      </c>
      <c r="N100" s="402">
        <v>88</v>
      </c>
      <c r="O100" s="402">
        <v>233</v>
      </c>
      <c r="P100" s="402">
        <v>9</v>
      </c>
      <c r="Q100" s="402">
        <v>5</v>
      </c>
      <c r="R100" s="402">
        <v>2</v>
      </c>
      <c r="S100" s="402">
        <v>25</v>
      </c>
      <c r="T100" s="402">
        <v>0</v>
      </c>
      <c r="U100" s="402">
        <v>1</v>
      </c>
      <c r="V100" s="402">
        <v>2</v>
      </c>
      <c r="W100" s="445">
        <f t="shared" si="21"/>
        <v>4</v>
      </c>
      <c r="X100" s="441">
        <f t="shared" si="15"/>
        <v>4</v>
      </c>
      <c r="Y100" s="446">
        <v>0</v>
      </c>
      <c r="Z100" s="402">
        <v>0</v>
      </c>
      <c r="AA100" s="402">
        <v>0</v>
      </c>
      <c r="AB100" s="402">
        <v>2</v>
      </c>
      <c r="AC100" s="402">
        <v>0</v>
      </c>
      <c r="AD100" s="402">
        <v>0</v>
      </c>
      <c r="AE100" s="402">
        <v>1</v>
      </c>
      <c r="AF100" s="404">
        <v>0</v>
      </c>
      <c r="AG100" s="402">
        <v>0</v>
      </c>
      <c r="AH100" s="402">
        <v>1</v>
      </c>
      <c r="AI100" s="402">
        <v>0</v>
      </c>
      <c r="AJ100" s="402">
        <v>0</v>
      </c>
      <c r="AK100" s="402">
        <v>0</v>
      </c>
      <c r="AL100" s="408">
        <v>0</v>
      </c>
      <c r="AM100" s="405">
        <v>0</v>
      </c>
      <c r="AN100" s="402">
        <v>0</v>
      </c>
      <c r="AO100" s="402">
        <v>0</v>
      </c>
      <c r="AP100" s="402">
        <v>0</v>
      </c>
      <c r="AQ100" s="402">
        <v>0</v>
      </c>
      <c r="AR100" s="402">
        <v>0</v>
      </c>
      <c r="AS100" s="402">
        <v>0</v>
      </c>
      <c r="AT100" s="402">
        <v>0</v>
      </c>
      <c r="AU100" s="402">
        <v>0</v>
      </c>
    </row>
    <row r="101" spans="2:47" s="12" customFormat="1" ht="16.5" customHeight="1" x14ac:dyDescent="0.15">
      <c r="B101" s="35" t="s">
        <v>11</v>
      </c>
      <c r="C101" s="410">
        <f>SUM(D101:W101)</f>
        <v>154</v>
      </c>
      <c r="D101" s="411">
        <v>29</v>
      </c>
      <c r="E101" s="411">
        <v>0</v>
      </c>
      <c r="F101" s="413"/>
      <c r="G101" s="414">
        <f>11+3</f>
        <v>14</v>
      </c>
      <c r="H101" s="411">
        <v>14</v>
      </c>
      <c r="I101" s="411">
        <v>7</v>
      </c>
      <c r="J101" s="411">
        <v>5</v>
      </c>
      <c r="K101" s="411">
        <v>0</v>
      </c>
      <c r="L101" s="411">
        <v>1</v>
      </c>
      <c r="M101" s="411">
        <v>0</v>
      </c>
      <c r="N101" s="411">
        <v>9</v>
      </c>
      <c r="O101" s="411">
        <v>55</v>
      </c>
      <c r="P101" s="411">
        <v>7</v>
      </c>
      <c r="Q101" s="411">
        <v>2</v>
      </c>
      <c r="R101" s="411">
        <v>1</v>
      </c>
      <c r="S101" s="411">
        <v>7</v>
      </c>
      <c r="T101" s="411">
        <v>0</v>
      </c>
      <c r="U101" s="411">
        <v>1</v>
      </c>
      <c r="V101" s="411">
        <v>1</v>
      </c>
      <c r="W101" s="447">
        <f>X101</f>
        <v>1</v>
      </c>
      <c r="X101" s="441">
        <f t="shared" si="15"/>
        <v>1</v>
      </c>
      <c r="Y101" s="449">
        <v>0</v>
      </c>
      <c r="Z101" s="411">
        <v>0</v>
      </c>
      <c r="AA101" s="411">
        <v>0</v>
      </c>
      <c r="AB101" s="411">
        <v>0</v>
      </c>
      <c r="AC101" s="411">
        <v>0</v>
      </c>
      <c r="AD101" s="411">
        <v>0</v>
      </c>
      <c r="AE101" s="411">
        <v>0</v>
      </c>
      <c r="AF101" s="413">
        <v>0</v>
      </c>
      <c r="AG101" s="411">
        <v>0</v>
      </c>
      <c r="AH101" s="411">
        <v>0</v>
      </c>
      <c r="AI101" s="411">
        <v>0</v>
      </c>
      <c r="AJ101" s="411">
        <v>0</v>
      </c>
      <c r="AK101" s="411">
        <v>0</v>
      </c>
      <c r="AL101" s="417">
        <v>0</v>
      </c>
      <c r="AM101" s="414">
        <v>0</v>
      </c>
      <c r="AN101" s="411">
        <v>0</v>
      </c>
      <c r="AO101" s="411">
        <v>0</v>
      </c>
      <c r="AP101" s="411">
        <v>0</v>
      </c>
      <c r="AQ101" s="411">
        <v>0</v>
      </c>
      <c r="AR101" s="411">
        <v>1</v>
      </c>
      <c r="AS101" s="411">
        <v>0</v>
      </c>
      <c r="AT101" s="411">
        <v>0</v>
      </c>
      <c r="AU101" s="411">
        <v>0</v>
      </c>
    </row>
    <row r="102" spans="2:47" ht="16.5" customHeight="1" x14ac:dyDescent="0.15">
      <c r="B102" s="64" t="s">
        <v>691</v>
      </c>
      <c r="W102" s="65"/>
      <c r="X102" s="450"/>
      <c r="AL102" s="379"/>
    </row>
    <row r="103" spans="2:47" ht="16.5" customHeight="1" x14ac:dyDescent="0.15">
      <c r="B103" s="64" t="s">
        <v>692</v>
      </c>
      <c r="W103" s="65"/>
    </row>
    <row r="104" spans="2:47" ht="16.5" customHeight="1" x14ac:dyDescent="0.15">
      <c r="B104" s="451" t="s">
        <v>693</v>
      </c>
    </row>
    <row r="105" spans="2:47" x14ac:dyDescent="0.15">
      <c r="B105" s="64"/>
    </row>
    <row r="107" spans="2:47" x14ac:dyDescent="0.15"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  <c r="AB107" s="378"/>
      <c r="AC107" s="378"/>
      <c r="AD107" s="378"/>
      <c r="AE107" s="378"/>
      <c r="AF107" s="378"/>
      <c r="AG107" s="378"/>
      <c r="AH107" s="378"/>
      <c r="AI107" s="378"/>
      <c r="AJ107" s="378"/>
      <c r="AK107" s="378"/>
      <c r="AL107" s="378"/>
      <c r="AN107" s="378"/>
      <c r="AO107" s="378"/>
      <c r="AP107" s="378"/>
      <c r="AQ107" s="378"/>
      <c r="AR107" s="378"/>
      <c r="AS107" s="378"/>
      <c r="AT107" s="378"/>
      <c r="AU107" s="378"/>
    </row>
    <row r="108" spans="2:47" x14ac:dyDescent="0.15">
      <c r="C108" s="452"/>
      <c r="M108" s="453"/>
      <c r="AM108" s="453"/>
    </row>
    <row r="120" spans="3:39" x14ac:dyDescent="0.15">
      <c r="C120" s="452"/>
      <c r="M120" s="453"/>
      <c r="AM120" s="453"/>
    </row>
    <row r="132" spans="3:39" x14ac:dyDescent="0.15">
      <c r="C132" s="452"/>
      <c r="M132" s="453"/>
      <c r="AM132" s="453"/>
    </row>
    <row r="144" spans="3:39" x14ac:dyDescent="0.15">
      <c r="C144" s="452"/>
      <c r="M144" s="453"/>
      <c r="AM144" s="453"/>
    </row>
    <row r="156" spans="3:39" x14ac:dyDescent="0.15">
      <c r="C156" s="452"/>
      <c r="M156" s="453"/>
      <c r="AM156" s="453"/>
    </row>
    <row r="170" spans="3:41" x14ac:dyDescent="0.15">
      <c r="S170" s="454"/>
    </row>
    <row r="171" spans="3:41" x14ac:dyDescent="0.15">
      <c r="C171" s="452"/>
      <c r="M171" s="453"/>
      <c r="R171" s="455"/>
      <c r="S171" s="456"/>
      <c r="AM171" s="453"/>
      <c r="AO171" s="455"/>
    </row>
    <row r="172" spans="3:41" x14ac:dyDescent="0.15">
      <c r="C172" s="452"/>
      <c r="M172" s="453"/>
      <c r="S172" s="456"/>
      <c r="AM172" s="453"/>
    </row>
    <row r="173" spans="3:41" x14ac:dyDescent="0.15">
      <c r="C173" s="452"/>
      <c r="M173" s="453"/>
      <c r="S173" s="456"/>
      <c r="AM173" s="453"/>
    </row>
    <row r="174" spans="3:41" x14ac:dyDescent="0.15">
      <c r="C174" s="452"/>
      <c r="M174" s="453"/>
      <c r="S174" s="456"/>
      <c r="AM174" s="453"/>
    </row>
    <row r="175" spans="3:41" x14ac:dyDescent="0.15">
      <c r="C175" s="452"/>
      <c r="M175" s="453"/>
      <c r="S175" s="456"/>
      <c r="AM175" s="453"/>
    </row>
    <row r="176" spans="3:41" x14ac:dyDescent="0.15">
      <c r="C176" s="452"/>
      <c r="M176" s="453"/>
      <c r="S176" s="456"/>
      <c r="AM176" s="453"/>
    </row>
    <row r="177" spans="3:41" x14ac:dyDescent="0.15">
      <c r="C177" s="452"/>
      <c r="M177" s="453"/>
      <c r="S177" s="456"/>
      <c r="AM177" s="453"/>
    </row>
    <row r="178" spans="3:41" x14ac:dyDescent="0.15">
      <c r="C178" s="452"/>
      <c r="M178" s="453"/>
      <c r="S178" s="456"/>
      <c r="AM178" s="453"/>
    </row>
    <row r="179" spans="3:41" x14ac:dyDescent="0.15">
      <c r="C179" s="452"/>
      <c r="M179" s="453"/>
      <c r="S179" s="456"/>
      <c r="AM179" s="453"/>
    </row>
    <row r="180" spans="3:41" x14ac:dyDescent="0.15">
      <c r="C180" s="452"/>
      <c r="M180" s="453"/>
      <c r="R180" s="455"/>
      <c r="S180" s="456"/>
      <c r="AM180" s="453"/>
      <c r="AO180" s="455"/>
    </row>
    <row r="181" spans="3:41" x14ac:dyDescent="0.15">
      <c r="C181" s="452"/>
      <c r="M181" s="453"/>
      <c r="S181" s="456"/>
      <c r="AM181" s="453"/>
    </row>
    <row r="182" spans="3:41" x14ac:dyDescent="0.15">
      <c r="C182" s="452"/>
      <c r="M182" s="453"/>
      <c r="S182" s="456"/>
      <c r="AM182" s="453"/>
    </row>
    <row r="183" spans="3:41" x14ac:dyDescent="0.15">
      <c r="C183" s="452"/>
      <c r="M183" s="453"/>
      <c r="S183" s="456"/>
      <c r="AM183" s="453"/>
    </row>
    <row r="184" spans="3:41" x14ac:dyDescent="0.15">
      <c r="C184" s="452"/>
      <c r="M184" s="453"/>
      <c r="S184" s="456"/>
      <c r="AM184" s="453"/>
    </row>
    <row r="185" spans="3:41" x14ac:dyDescent="0.15">
      <c r="C185" s="452"/>
      <c r="M185" s="453"/>
      <c r="S185" s="456"/>
      <c r="AM185" s="453"/>
    </row>
    <row r="186" spans="3:41" x14ac:dyDescent="0.15">
      <c r="C186" s="452"/>
      <c r="M186" s="453"/>
      <c r="S186" s="456"/>
      <c r="AM186" s="453"/>
    </row>
    <row r="187" spans="3:41" x14ac:dyDescent="0.15">
      <c r="C187" s="452"/>
      <c r="M187" s="453"/>
      <c r="S187" s="456"/>
      <c r="AM187" s="453"/>
    </row>
    <row r="188" spans="3:41" x14ac:dyDescent="0.15">
      <c r="C188" s="452"/>
      <c r="M188" s="453"/>
      <c r="S188" s="456"/>
      <c r="AM188" s="453"/>
    </row>
    <row r="189" spans="3:41" x14ac:dyDescent="0.15">
      <c r="C189" s="452"/>
      <c r="M189" s="453"/>
      <c r="R189" s="455"/>
      <c r="S189" s="456"/>
      <c r="AM189" s="453"/>
      <c r="AO189" s="455"/>
    </row>
    <row r="190" spans="3:41" x14ac:dyDescent="0.15">
      <c r="C190" s="452"/>
      <c r="M190" s="453"/>
      <c r="S190" s="456"/>
      <c r="AM190" s="453"/>
    </row>
    <row r="191" spans="3:41" x14ac:dyDescent="0.15">
      <c r="C191" s="452"/>
      <c r="M191" s="453"/>
      <c r="S191" s="456"/>
      <c r="AM191" s="453"/>
    </row>
    <row r="192" spans="3:41" x14ac:dyDescent="0.15">
      <c r="C192" s="452"/>
      <c r="M192" s="453"/>
      <c r="S192" s="456"/>
      <c r="AM192" s="453"/>
    </row>
    <row r="193" spans="3:41" x14ac:dyDescent="0.15">
      <c r="C193" s="452"/>
      <c r="M193" s="453"/>
      <c r="S193" s="456"/>
      <c r="AM193" s="453"/>
    </row>
    <row r="194" spans="3:41" x14ac:dyDescent="0.15">
      <c r="C194" s="452"/>
      <c r="M194" s="453"/>
      <c r="S194" s="456"/>
      <c r="AM194" s="453"/>
    </row>
    <row r="195" spans="3:41" x14ac:dyDescent="0.15">
      <c r="C195" s="452"/>
      <c r="M195" s="453"/>
      <c r="S195" s="456"/>
      <c r="AM195" s="453"/>
    </row>
    <row r="196" spans="3:41" x14ac:dyDescent="0.15">
      <c r="C196" s="452"/>
      <c r="M196" s="453"/>
      <c r="S196" s="456"/>
      <c r="AM196" s="453"/>
    </row>
    <row r="197" spans="3:41" x14ac:dyDescent="0.15">
      <c r="C197" s="452"/>
      <c r="M197" s="453"/>
      <c r="S197" s="456"/>
      <c r="AM197" s="453"/>
    </row>
    <row r="198" spans="3:41" x14ac:dyDescent="0.15">
      <c r="C198" s="452"/>
      <c r="M198" s="453"/>
      <c r="R198" s="455"/>
      <c r="S198" s="456"/>
      <c r="AM198" s="453"/>
      <c r="AO198" s="455"/>
    </row>
    <row r="199" spans="3:41" x14ac:dyDescent="0.15">
      <c r="C199" s="452"/>
      <c r="M199" s="453"/>
      <c r="S199" s="456"/>
      <c r="AM199" s="453"/>
    </row>
    <row r="200" spans="3:41" x14ac:dyDescent="0.15">
      <c r="C200" s="452"/>
      <c r="M200" s="453"/>
      <c r="S200" s="456"/>
      <c r="AM200" s="453"/>
    </row>
    <row r="201" spans="3:41" x14ac:dyDescent="0.15">
      <c r="C201" s="452"/>
      <c r="M201" s="453"/>
      <c r="S201" s="456"/>
      <c r="AM201" s="453"/>
    </row>
    <row r="202" spans="3:41" x14ac:dyDescent="0.15">
      <c r="C202" s="452"/>
      <c r="M202" s="453"/>
      <c r="S202" s="456"/>
      <c r="AM202" s="453"/>
    </row>
    <row r="203" spans="3:41" x14ac:dyDescent="0.15">
      <c r="C203" s="452"/>
      <c r="M203" s="453"/>
      <c r="S203" s="456"/>
      <c r="AM203" s="453"/>
    </row>
    <row r="204" spans="3:41" x14ac:dyDescent="0.15">
      <c r="C204" s="452"/>
      <c r="M204" s="453"/>
      <c r="S204" s="456"/>
      <c r="AM204" s="453"/>
    </row>
    <row r="205" spans="3:41" x14ac:dyDescent="0.15">
      <c r="C205" s="452"/>
      <c r="M205" s="453"/>
      <c r="S205" s="456"/>
      <c r="AM205" s="453"/>
    </row>
    <row r="206" spans="3:41" x14ac:dyDescent="0.15">
      <c r="C206" s="452"/>
      <c r="M206" s="453"/>
      <c r="S206" s="456"/>
      <c r="AM206" s="453"/>
    </row>
    <row r="207" spans="3:41" x14ac:dyDescent="0.15">
      <c r="C207" s="452"/>
      <c r="M207" s="453"/>
      <c r="R207" s="455"/>
      <c r="S207" s="456"/>
      <c r="AM207" s="453"/>
      <c r="AO207" s="455"/>
    </row>
    <row r="208" spans="3:41" x14ac:dyDescent="0.15">
      <c r="C208" s="452"/>
      <c r="M208" s="453"/>
      <c r="S208" s="456"/>
      <c r="AM208" s="453"/>
    </row>
    <row r="209" spans="3:41" x14ac:dyDescent="0.15">
      <c r="C209" s="452"/>
      <c r="M209" s="453"/>
      <c r="S209" s="456"/>
      <c r="AM209" s="453"/>
    </row>
    <row r="210" spans="3:41" x14ac:dyDescent="0.15">
      <c r="C210" s="452"/>
      <c r="M210" s="453"/>
      <c r="S210" s="456"/>
      <c r="AM210" s="453"/>
    </row>
    <row r="211" spans="3:41" x14ac:dyDescent="0.15">
      <c r="C211" s="452"/>
      <c r="M211" s="453"/>
      <c r="S211" s="456"/>
      <c r="AM211" s="453"/>
    </row>
    <row r="212" spans="3:41" x14ac:dyDescent="0.15">
      <c r="C212" s="452"/>
      <c r="M212" s="453"/>
      <c r="S212" s="456"/>
      <c r="AM212" s="453"/>
    </row>
    <row r="213" spans="3:41" x14ac:dyDescent="0.15">
      <c r="C213" s="452"/>
      <c r="M213" s="453"/>
      <c r="S213" s="456"/>
      <c r="AM213" s="453"/>
    </row>
    <row r="214" spans="3:41" x14ac:dyDescent="0.15">
      <c r="C214" s="452"/>
      <c r="M214" s="453"/>
      <c r="S214" s="456"/>
      <c r="AM214" s="453"/>
    </row>
    <row r="215" spans="3:41" x14ac:dyDescent="0.15">
      <c r="C215" s="452"/>
      <c r="M215" s="453"/>
      <c r="S215" s="456"/>
      <c r="AM215" s="453"/>
    </row>
    <row r="216" spans="3:41" x14ac:dyDescent="0.15">
      <c r="C216" s="452"/>
      <c r="M216" s="453"/>
      <c r="R216" s="455"/>
      <c r="S216" s="456"/>
      <c r="AM216" s="453"/>
      <c r="AO216" s="455"/>
    </row>
    <row r="217" spans="3:41" x14ac:dyDescent="0.15">
      <c r="C217" s="452"/>
      <c r="M217" s="453"/>
      <c r="S217" s="456"/>
      <c r="AM217" s="453"/>
    </row>
    <row r="218" spans="3:41" x14ac:dyDescent="0.15">
      <c r="C218" s="452"/>
      <c r="M218" s="453"/>
      <c r="S218" s="456"/>
      <c r="AM218" s="453"/>
    </row>
    <row r="219" spans="3:41" x14ac:dyDescent="0.15">
      <c r="C219" s="452"/>
      <c r="M219" s="453"/>
      <c r="S219" s="456"/>
      <c r="AM219" s="453"/>
    </row>
    <row r="220" spans="3:41" x14ac:dyDescent="0.15">
      <c r="C220" s="452"/>
      <c r="M220" s="453"/>
      <c r="S220" s="456"/>
      <c r="AM220" s="453"/>
    </row>
    <row r="221" spans="3:41" x14ac:dyDescent="0.15">
      <c r="C221" s="452"/>
      <c r="M221" s="453"/>
      <c r="S221" s="456"/>
      <c r="AM221" s="453"/>
    </row>
    <row r="222" spans="3:41" x14ac:dyDescent="0.15">
      <c r="S222" s="456"/>
    </row>
    <row r="223" spans="3:41" x14ac:dyDescent="0.15">
      <c r="S223" s="456"/>
    </row>
    <row r="224" spans="3:41" x14ac:dyDescent="0.15">
      <c r="S224" s="456"/>
    </row>
  </sheetData>
  <mergeCells count="33">
    <mergeCell ref="F87:G87"/>
    <mergeCell ref="F92:G92"/>
    <mergeCell ref="F97:G97"/>
    <mergeCell ref="F57:G57"/>
    <mergeCell ref="F62:G62"/>
    <mergeCell ref="F67:G67"/>
    <mergeCell ref="F72:G72"/>
    <mergeCell ref="F77:G77"/>
    <mergeCell ref="F82:G82"/>
    <mergeCell ref="F52:G52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36:G36"/>
    <mergeCell ref="F5:G5"/>
    <mergeCell ref="F10:G10"/>
    <mergeCell ref="F15:G15"/>
    <mergeCell ref="F20:G20"/>
    <mergeCell ref="F25:G25"/>
    <mergeCell ref="F30:G30"/>
    <mergeCell ref="F31:G31"/>
    <mergeCell ref="F32:G32"/>
    <mergeCell ref="F33:G33"/>
    <mergeCell ref="F34:G34"/>
    <mergeCell ref="F35:G35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Ｐゴシック,標準"2.人      口</oddHeader>
    <oddFooter>&amp;C&amp;"ＭＳ Ｐゴシック,標準"-17-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12</vt:i4>
      </vt:variant>
    </vt:vector>
  </HeadingPairs>
  <TitlesOfParts>
    <vt:vector size="31" baseType="lpstr">
      <vt:lpstr>目次</vt:lpstr>
      <vt:lpstr>B-1-1</vt:lpstr>
      <vt:lpstr>B-1-2</vt:lpstr>
      <vt:lpstr>B-2</vt:lpstr>
      <vt:lpstr>B-3</vt:lpstr>
      <vt:lpstr>B-4-1</vt:lpstr>
      <vt:lpstr>B-4-2</vt:lpstr>
      <vt:lpstr>B-4-3</vt:lpstr>
      <vt:lpstr>B-5</vt:lpstr>
      <vt:lpstr>B-6</vt:lpstr>
      <vt:lpstr>B-7</vt:lpstr>
      <vt:lpstr>B-8</vt:lpstr>
      <vt:lpstr>B-9</vt:lpstr>
      <vt:lpstr>B-10</vt:lpstr>
      <vt:lpstr>B-11</vt:lpstr>
      <vt:lpstr>B-12</vt:lpstr>
      <vt:lpstr>B-13</vt:lpstr>
      <vt:lpstr>B-14</vt:lpstr>
      <vt:lpstr>グラフ用</vt:lpstr>
      <vt:lpstr>'B-10'!Print_Area</vt:lpstr>
      <vt:lpstr>'B-1-1'!Print_Area</vt:lpstr>
      <vt:lpstr>'B-1-2'!Print_Area</vt:lpstr>
      <vt:lpstr>'B-2'!Print_Area</vt:lpstr>
      <vt:lpstr>'B-3'!Print_Area</vt:lpstr>
      <vt:lpstr>'B-5'!Print_Area</vt:lpstr>
      <vt:lpstr>'B-6'!Print_Area</vt:lpstr>
      <vt:lpstr>'B-7'!Print_Area</vt:lpstr>
      <vt:lpstr>'B-8'!Print_Area</vt:lpstr>
      <vt:lpstr>'B-3'!Print_Titles</vt:lpstr>
      <vt:lpstr>'B-6'!Print_Titles</vt:lpstr>
      <vt:lpstr>'B-7'!Print_Titles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諒子</dc:creator>
  <cp:lastModifiedBy>井上 真梨夏</cp:lastModifiedBy>
  <cp:lastPrinted>2024-06-24T04:13:21Z</cp:lastPrinted>
  <dcterms:created xsi:type="dcterms:W3CDTF">2006-12-19T02:13:48Z</dcterms:created>
  <dcterms:modified xsi:type="dcterms:W3CDTF">2024-06-24T08:08:00Z</dcterms:modified>
</cp:coreProperties>
</file>