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C760A376-8A4C-4427-84CE-19F9F937C917}" xr6:coauthVersionLast="47" xr6:coauthVersionMax="47" xr10:uidLastSave="{00000000-0000-0000-0000-000000000000}"/>
  <bookViews>
    <workbookView xWindow="34395" yWindow="2340" windowWidth="21630" windowHeight="11250" tabRatio="515" activeTab="3" xr2:uid="{00000000-000D-0000-FFFF-FFFF00000000}"/>
  </bookViews>
  <sheets>
    <sheet name="目次" sheetId="31" r:id="rId1"/>
    <sheet name="O-1" sheetId="32" r:id="rId2"/>
    <sheet name="O-2" sheetId="33" r:id="rId3"/>
    <sheet name="O-3" sheetId="44" r:id="rId4"/>
    <sheet name="O-4" sheetId="35" r:id="rId5"/>
    <sheet name="O-5" sheetId="36" r:id="rId6"/>
    <sheet name="O-6" sheetId="37" r:id="rId7"/>
    <sheet name="O-7" sheetId="38" r:id="rId8"/>
    <sheet name="O-8" sheetId="39" r:id="rId9"/>
    <sheet name="O-9" sheetId="40" r:id="rId10"/>
    <sheet name="O-10" sheetId="41" r:id="rId11"/>
    <sheet name="O-11" sheetId="42" r:id="rId12"/>
    <sheet name="O-12" sheetId="43" r:id="rId13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5">'O-5'!$A$1:$L$55</definedName>
    <definedName name="_xlnm.Print_Area" localSheetId="6">'O-6'!$A$1:$V$41</definedName>
    <definedName name="_xlnm.Print_Area" localSheetId="9">'O-9'!$A$1:$O$117</definedName>
    <definedName name="_xlnm.Print_Titles" localSheetId="10">'O-10'!$4:$5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6" i="43" l="1"/>
  <c r="E116" i="43"/>
  <c r="D116" i="43"/>
  <c r="C116" i="43"/>
  <c r="F111" i="43"/>
  <c r="E111" i="43"/>
  <c r="D111" i="43"/>
  <c r="C111" i="43"/>
  <c r="F106" i="43"/>
  <c r="E106" i="43"/>
  <c r="D106" i="43"/>
  <c r="C106" i="43"/>
  <c r="G90" i="43"/>
  <c r="G89" i="43"/>
  <c r="G88" i="43"/>
  <c r="G87" i="43"/>
  <c r="F86" i="43"/>
  <c r="E86" i="43"/>
  <c r="D86" i="43"/>
  <c r="G86" i="43" s="1"/>
  <c r="C86" i="43"/>
  <c r="G85" i="43"/>
  <c r="G84" i="43"/>
  <c r="G83" i="43"/>
  <c r="G82" i="43"/>
  <c r="F81" i="43"/>
  <c r="E81" i="43"/>
  <c r="D81" i="43"/>
  <c r="G81" i="43" s="1"/>
  <c r="C81" i="43"/>
  <c r="G80" i="43"/>
  <c r="G79" i="43"/>
  <c r="G78" i="43"/>
  <c r="G77" i="43"/>
  <c r="G76" i="43"/>
  <c r="F76" i="43"/>
  <c r="E76" i="43"/>
  <c r="D76" i="43"/>
  <c r="C76" i="43"/>
  <c r="G75" i="43"/>
  <c r="G74" i="43"/>
  <c r="G73" i="43"/>
  <c r="G72" i="43"/>
  <c r="F71" i="43"/>
  <c r="E71" i="43"/>
  <c r="D71" i="43"/>
  <c r="G71" i="43" s="1"/>
  <c r="G70" i="43"/>
  <c r="G69" i="43"/>
  <c r="G68" i="43"/>
  <c r="G67" i="43"/>
  <c r="F66" i="43"/>
  <c r="E66" i="43"/>
  <c r="D66" i="43"/>
  <c r="G66" i="43" s="1"/>
  <c r="C66" i="43"/>
  <c r="G65" i="43"/>
  <c r="G64" i="43"/>
  <c r="G63" i="43"/>
  <c r="G62" i="43"/>
  <c r="F61" i="43"/>
  <c r="E61" i="43"/>
  <c r="D61" i="43"/>
  <c r="G61" i="43" s="1"/>
  <c r="C61" i="43"/>
  <c r="G60" i="43"/>
  <c r="G59" i="43"/>
  <c r="G58" i="43"/>
  <c r="G57" i="43"/>
  <c r="G56" i="43"/>
  <c r="F56" i="43"/>
  <c r="E56" i="43"/>
  <c r="D56" i="43"/>
  <c r="C56" i="43"/>
  <c r="G55" i="43"/>
  <c r="G54" i="43"/>
  <c r="G53" i="43"/>
  <c r="G52" i="43"/>
  <c r="F51" i="43"/>
  <c r="E51" i="43"/>
  <c r="D51" i="43"/>
  <c r="G51" i="43" s="1"/>
  <c r="C51" i="43"/>
  <c r="G50" i="43"/>
  <c r="G49" i="43"/>
  <c r="G48" i="43"/>
  <c r="G47" i="43"/>
  <c r="F46" i="43"/>
  <c r="E46" i="43"/>
  <c r="D46" i="43"/>
  <c r="G46" i="43" s="1"/>
  <c r="C46" i="43"/>
  <c r="G45" i="43"/>
  <c r="G44" i="43"/>
  <c r="G43" i="43"/>
  <c r="G42" i="43"/>
  <c r="G41" i="43"/>
  <c r="F41" i="43"/>
  <c r="E41" i="43"/>
  <c r="D41" i="43"/>
  <c r="C41" i="43"/>
  <c r="G40" i="43"/>
  <c r="G39" i="43"/>
  <c r="G38" i="43"/>
  <c r="G37" i="43"/>
  <c r="G36" i="43"/>
  <c r="F36" i="43"/>
  <c r="E36" i="43"/>
  <c r="D36" i="43"/>
  <c r="C36" i="43"/>
  <c r="G35" i="43"/>
  <c r="G34" i="43"/>
  <c r="G33" i="43"/>
  <c r="G32" i="43"/>
  <c r="F31" i="43"/>
  <c r="E31" i="43"/>
  <c r="D31" i="43"/>
  <c r="G31" i="43" s="1"/>
  <c r="C31" i="43"/>
  <c r="G30" i="43"/>
  <c r="G29" i="43"/>
  <c r="G28" i="43"/>
  <c r="G27" i="43"/>
  <c r="F26" i="43"/>
  <c r="E26" i="43"/>
  <c r="D26" i="43"/>
  <c r="G26" i="43" s="1"/>
  <c r="C26" i="43"/>
  <c r="G25" i="43"/>
  <c r="G24" i="43"/>
  <c r="G23" i="43"/>
  <c r="G22" i="43"/>
  <c r="G21" i="43"/>
  <c r="F21" i="43"/>
  <c r="E21" i="43"/>
  <c r="D21" i="43"/>
  <c r="C21" i="43"/>
  <c r="G20" i="43"/>
  <c r="G19" i="43"/>
  <c r="G18" i="43"/>
  <c r="G17" i="43"/>
  <c r="G16" i="43"/>
  <c r="F16" i="43"/>
  <c r="E16" i="43"/>
  <c r="D16" i="43"/>
  <c r="C16" i="43"/>
  <c r="G14" i="43"/>
  <c r="G13" i="43"/>
  <c r="D11" i="43"/>
  <c r="G11" i="43" s="1"/>
  <c r="C11" i="43"/>
  <c r="G9" i="43"/>
  <c r="G8" i="43"/>
  <c r="D6" i="43"/>
  <c r="G6" i="43" s="1"/>
  <c r="C6" i="43"/>
  <c r="K52" i="42"/>
  <c r="H52" i="42"/>
  <c r="C52" i="42"/>
  <c r="K51" i="42"/>
  <c r="H51" i="42"/>
  <c r="C51" i="42"/>
  <c r="K50" i="42"/>
  <c r="H50" i="42"/>
  <c r="C50" i="42"/>
  <c r="K49" i="42"/>
  <c r="H49" i="42"/>
  <c r="C49" i="42"/>
  <c r="K48" i="42"/>
  <c r="H48" i="42"/>
  <c r="D48" i="42"/>
  <c r="C48" i="42"/>
  <c r="L43" i="42"/>
  <c r="H43" i="42"/>
  <c r="D43" i="42"/>
  <c r="C43" i="42"/>
  <c r="L36" i="42"/>
  <c r="H36" i="42"/>
  <c r="D36" i="42"/>
  <c r="C36" i="42"/>
  <c r="L35" i="42"/>
  <c r="H35" i="42"/>
  <c r="D35" i="42"/>
  <c r="C35" i="42"/>
  <c r="L34" i="42"/>
  <c r="H34" i="42"/>
  <c r="D34" i="42"/>
  <c r="C34" i="42"/>
  <c r="L33" i="42"/>
  <c r="L32" i="42" s="1"/>
  <c r="H33" i="42"/>
  <c r="H32" i="42" s="1"/>
  <c r="D33" i="42"/>
  <c r="D32" i="42" s="1"/>
  <c r="C33" i="42"/>
  <c r="C32" i="42" s="1"/>
  <c r="N32" i="42"/>
  <c r="M32" i="42"/>
  <c r="J32" i="42"/>
  <c r="I32" i="42"/>
  <c r="F32" i="42"/>
  <c r="E32" i="42"/>
  <c r="L31" i="42"/>
  <c r="H31" i="42"/>
  <c r="D31" i="42"/>
  <c r="C31" i="42"/>
  <c r="L30" i="42"/>
  <c r="H30" i="42"/>
  <c r="D30" i="42"/>
  <c r="C30" i="42"/>
  <c r="L29" i="42"/>
  <c r="H29" i="42"/>
  <c r="D29" i="42"/>
  <c r="C29" i="42"/>
  <c r="L28" i="42"/>
  <c r="L27" i="42" s="1"/>
  <c r="H28" i="42"/>
  <c r="H27" i="42" s="1"/>
  <c r="D28" i="42"/>
  <c r="C28" i="42"/>
  <c r="N27" i="42"/>
  <c r="M27" i="42"/>
  <c r="J27" i="42"/>
  <c r="I27" i="42"/>
  <c r="F27" i="42"/>
  <c r="E27" i="42"/>
  <c r="D27" i="42"/>
  <c r="C27" i="42"/>
  <c r="L26" i="42"/>
  <c r="H26" i="42"/>
  <c r="D26" i="42"/>
  <c r="C26" i="42" s="1"/>
  <c r="L25" i="42"/>
  <c r="H25" i="42"/>
  <c r="D25" i="42"/>
  <c r="C25" i="42"/>
  <c r="L24" i="42"/>
  <c r="L22" i="42" s="1"/>
  <c r="H24" i="42"/>
  <c r="D24" i="42"/>
  <c r="D22" i="42" s="1"/>
  <c r="C24" i="42"/>
  <c r="L23" i="42"/>
  <c r="H23" i="42"/>
  <c r="D23" i="42"/>
  <c r="C23" i="42"/>
  <c r="N22" i="42"/>
  <c r="M22" i="42"/>
  <c r="K22" i="42"/>
  <c r="J22" i="42"/>
  <c r="I22" i="42"/>
  <c r="H22" i="42"/>
  <c r="F22" i="42"/>
  <c r="E22" i="42"/>
  <c r="L21" i="42"/>
  <c r="H21" i="42"/>
  <c r="D21" i="42"/>
  <c r="C21" i="42"/>
  <c r="L20" i="42"/>
  <c r="H20" i="42"/>
  <c r="H17" i="42" s="1"/>
  <c r="D20" i="42"/>
  <c r="C20" i="42"/>
  <c r="L19" i="42"/>
  <c r="L17" i="42" s="1"/>
  <c r="H19" i="42"/>
  <c r="D19" i="42"/>
  <c r="C19" i="42" s="1"/>
  <c r="L18" i="42"/>
  <c r="H18" i="42"/>
  <c r="D18" i="42"/>
  <c r="D17" i="42" s="1"/>
  <c r="C18" i="42"/>
  <c r="C17" i="42" s="1"/>
  <c r="N17" i="42"/>
  <c r="M17" i="42"/>
  <c r="K17" i="42"/>
  <c r="J17" i="42"/>
  <c r="I17" i="42"/>
  <c r="F17" i="42"/>
  <c r="E17" i="42"/>
  <c r="L16" i="42"/>
  <c r="H16" i="42"/>
  <c r="D16" i="42"/>
  <c r="C16" i="42"/>
  <c r="L15" i="42"/>
  <c r="H15" i="42"/>
  <c r="D15" i="42"/>
  <c r="C15" i="42"/>
  <c r="L14" i="42"/>
  <c r="H14" i="42"/>
  <c r="D14" i="42"/>
  <c r="C14" i="42"/>
  <c r="L13" i="42"/>
  <c r="L12" i="42" s="1"/>
  <c r="H13" i="42"/>
  <c r="H12" i="42" s="1"/>
  <c r="D13" i="42"/>
  <c r="D12" i="42" s="1"/>
  <c r="C13" i="42"/>
  <c r="C12" i="42" s="1"/>
  <c r="N12" i="42"/>
  <c r="M12" i="42"/>
  <c r="K12" i="42"/>
  <c r="J12" i="42"/>
  <c r="I12" i="42"/>
  <c r="F12" i="42"/>
  <c r="E12" i="42"/>
  <c r="L11" i="42"/>
  <c r="H11" i="42"/>
  <c r="D11" i="42"/>
  <c r="C11" i="42" s="1"/>
  <c r="L10" i="42"/>
  <c r="H10" i="42"/>
  <c r="D10" i="42"/>
  <c r="C10" i="42"/>
  <c r="L9" i="42"/>
  <c r="H9" i="42"/>
  <c r="D9" i="42"/>
  <c r="C9" i="42"/>
  <c r="L8" i="42"/>
  <c r="L7" i="42" s="1"/>
  <c r="H8" i="42"/>
  <c r="H7" i="42" s="1"/>
  <c r="D8" i="42"/>
  <c r="C8" i="42" s="1"/>
  <c r="C7" i="42" s="1"/>
  <c r="N7" i="42"/>
  <c r="M7" i="42"/>
  <c r="K7" i="42"/>
  <c r="J7" i="42"/>
  <c r="I7" i="42"/>
  <c r="F7" i="42"/>
  <c r="E7" i="42"/>
  <c r="E116" i="40"/>
  <c r="D116" i="40"/>
  <c r="E115" i="40"/>
  <c r="D115" i="40"/>
  <c r="E114" i="40"/>
  <c r="D114" i="40"/>
  <c r="E113" i="40"/>
  <c r="D113" i="40"/>
  <c r="E112" i="40"/>
  <c r="D112" i="40"/>
  <c r="E111" i="40"/>
  <c r="D111" i="40"/>
  <c r="E110" i="40"/>
  <c r="D110" i="40"/>
  <c r="E109" i="40"/>
  <c r="D109" i="40"/>
  <c r="E108" i="40"/>
  <c r="D108" i="40"/>
  <c r="E107" i="40"/>
  <c r="D107" i="40"/>
  <c r="E106" i="40"/>
  <c r="D106" i="40"/>
  <c r="E105" i="40"/>
  <c r="D105" i="40"/>
  <c r="E104" i="40"/>
  <c r="D104" i="40"/>
  <c r="E103" i="40"/>
  <c r="D103" i="40"/>
  <c r="E102" i="40"/>
  <c r="D102" i="40"/>
  <c r="E101" i="40"/>
  <c r="D101" i="40"/>
  <c r="G100" i="40"/>
  <c r="F100" i="40"/>
  <c r="E100" i="40"/>
  <c r="D100" i="40"/>
  <c r="E99" i="40"/>
  <c r="D99" i="40"/>
  <c r="E98" i="40"/>
  <c r="D98" i="40"/>
  <c r="E94" i="40"/>
  <c r="D94" i="40"/>
  <c r="E93" i="40"/>
  <c r="D93" i="40"/>
  <c r="E92" i="40"/>
  <c r="D92" i="40"/>
  <c r="E91" i="40"/>
  <c r="D91" i="40"/>
  <c r="E90" i="40"/>
  <c r="D90" i="40"/>
  <c r="E83" i="40"/>
  <c r="D83" i="40"/>
  <c r="E82" i="40"/>
  <c r="D82" i="40"/>
  <c r="O81" i="40"/>
  <c r="N81" i="40"/>
  <c r="M81" i="40"/>
  <c r="L81" i="40"/>
  <c r="K81" i="40"/>
  <c r="J81" i="40"/>
  <c r="I81" i="40"/>
  <c r="H81" i="40"/>
  <c r="G81" i="40"/>
  <c r="F81" i="40"/>
  <c r="E81" i="40"/>
  <c r="D81" i="40"/>
  <c r="E80" i="40"/>
  <c r="D80" i="40"/>
  <c r="E79" i="40"/>
  <c r="D79" i="40"/>
  <c r="O78" i="40"/>
  <c r="N78" i="40"/>
  <c r="M78" i="40"/>
  <c r="L78" i="40"/>
  <c r="K78" i="40"/>
  <c r="J78" i="40"/>
  <c r="I78" i="40"/>
  <c r="H78" i="40"/>
  <c r="G78" i="40"/>
  <c r="F78" i="40"/>
  <c r="E78" i="40"/>
  <c r="D78" i="40"/>
  <c r="E77" i="40"/>
  <c r="E75" i="40" s="1"/>
  <c r="D77" i="40"/>
  <c r="D75" i="40" s="1"/>
  <c r="E76" i="40"/>
  <c r="D76" i="40"/>
  <c r="O75" i="40"/>
  <c r="N75" i="40"/>
  <c r="M75" i="40"/>
  <c r="L75" i="40"/>
  <c r="K75" i="40"/>
  <c r="J75" i="40"/>
  <c r="I75" i="40"/>
  <c r="H75" i="40"/>
  <c r="G75" i="40"/>
  <c r="F75" i="40"/>
  <c r="E74" i="40"/>
  <c r="E72" i="40" s="1"/>
  <c r="D74" i="40"/>
  <c r="E73" i="40"/>
  <c r="D73" i="40"/>
  <c r="O72" i="40"/>
  <c r="N72" i="40"/>
  <c r="M72" i="40"/>
  <c r="L72" i="40"/>
  <c r="K72" i="40"/>
  <c r="J72" i="40"/>
  <c r="I72" i="40"/>
  <c r="H72" i="40"/>
  <c r="G72" i="40"/>
  <c r="F72" i="40"/>
  <c r="D72" i="40"/>
  <c r="E71" i="40"/>
  <c r="D71" i="40"/>
  <c r="E70" i="40"/>
  <c r="D70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E68" i="40"/>
  <c r="E66" i="40" s="1"/>
  <c r="D68" i="40"/>
  <c r="D66" i="40" s="1"/>
  <c r="E67" i="40"/>
  <c r="D67" i="40"/>
  <c r="O66" i="40"/>
  <c r="N66" i="40"/>
  <c r="M66" i="40"/>
  <c r="L66" i="40"/>
  <c r="K66" i="40"/>
  <c r="J66" i="40"/>
  <c r="I66" i="40"/>
  <c r="H66" i="40"/>
  <c r="G66" i="40"/>
  <c r="F66" i="40"/>
  <c r="E65" i="40"/>
  <c r="D65" i="40"/>
  <c r="E64" i="40"/>
  <c r="D64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E62" i="40"/>
  <c r="D62" i="40"/>
  <c r="E61" i="40"/>
  <c r="D61" i="40"/>
  <c r="D60" i="40" s="1"/>
  <c r="O60" i="40"/>
  <c r="N60" i="40"/>
  <c r="M60" i="40"/>
  <c r="L60" i="40"/>
  <c r="K60" i="40"/>
  <c r="J60" i="40"/>
  <c r="I60" i="40"/>
  <c r="H60" i="40"/>
  <c r="G60" i="40"/>
  <c r="F60" i="40"/>
  <c r="E60" i="40"/>
  <c r="E59" i="40"/>
  <c r="E57" i="40" s="1"/>
  <c r="D59" i="40"/>
  <c r="D57" i="40" s="1"/>
  <c r="E58" i="40"/>
  <c r="D58" i="40"/>
  <c r="O57" i="40"/>
  <c r="N57" i="40"/>
  <c r="M57" i="40"/>
  <c r="L57" i="40"/>
  <c r="K57" i="40"/>
  <c r="J57" i="40"/>
  <c r="I57" i="40"/>
  <c r="H57" i="40"/>
  <c r="G57" i="40"/>
  <c r="F57" i="40"/>
  <c r="E56" i="40"/>
  <c r="D56" i="40"/>
  <c r="E55" i="40"/>
  <c r="D55" i="40"/>
  <c r="D54" i="40" s="1"/>
  <c r="O54" i="40"/>
  <c r="N54" i="40"/>
  <c r="M54" i="40"/>
  <c r="L54" i="40"/>
  <c r="K54" i="40"/>
  <c r="J54" i="40"/>
  <c r="I54" i="40"/>
  <c r="H54" i="40"/>
  <c r="G54" i="40"/>
  <c r="F54" i="40"/>
  <c r="E54" i="40"/>
  <c r="E53" i="40"/>
  <c r="D53" i="40"/>
  <c r="E52" i="40"/>
  <c r="E51" i="40" s="1"/>
  <c r="D52" i="40"/>
  <c r="O51" i="40"/>
  <c r="N51" i="40"/>
  <c r="M51" i="40"/>
  <c r="L51" i="40"/>
  <c r="K51" i="40"/>
  <c r="J51" i="40"/>
  <c r="I51" i="40"/>
  <c r="H51" i="40"/>
  <c r="G51" i="40"/>
  <c r="F51" i="40"/>
  <c r="D51" i="40"/>
  <c r="E50" i="40"/>
  <c r="E48" i="40" s="1"/>
  <c r="D50" i="40"/>
  <c r="D48" i="40" s="1"/>
  <c r="E49" i="40"/>
  <c r="D49" i="40"/>
  <c r="O48" i="40"/>
  <c r="N48" i="40"/>
  <c r="M48" i="40"/>
  <c r="L48" i="40"/>
  <c r="K48" i="40"/>
  <c r="J48" i="40"/>
  <c r="I48" i="40"/>
  <c r="H48" i="40"/>
  <c r="G48" i="40"/>
  <c r="F48" i="40"/>
  <c r="E47" i="40"/>
  <c r="D47" i="40"/>
  <c r="E46" i="40"/>
  <c r="D46" i="40"/>
  <c r="O45" i="40"/>
  <c r="N45" i="40"/>
  <c r="M45" i="40"/>
  <c r="L45" i="40"/>
  <c r="K45" i="40"/>
  <c r="J45" i="40"/>
  <c r="I45" i="40"/>
  <c r="H45" i="40"/>
  <c r="G45" i="40"/>
  <c r="F45" i="40"/>
  <c r="E45" i="40"/>
  <c r="D45" i="40"/>
  <c r="E44" i="40"/>
  <c r="D44" i="40"/>
  <c r="E43" i="40"/>
  <c r="E42" i="40" s="1"/>
  <c r="D43" i="40"/>
  <c r="O42" i="40"/>
  <c r="N42" i="40"/>
  <c r="M42" i="40"/>
  <c r="L42" i="40"/>
  <c r="K42" i="40"/>
  <c r="J42" i="40"/>
  <c r="I42" i="40"/>
  <c r="H42" i="40"/>
  <c r="G42" i="40"/>
  <c r="F42" i="40"/>
  <c r="D42" i="40"/>
  <c r="E41" i="40"/>
  <c r="E39" i="40" s="1"/>
  <c r="D41" i="40"/>
  <c r="D39" i="40" s="1"/>
  <c r="E40" i="40"/>
  <c r="D40" i="40"/>
  <c r="O39" i="40"/>
  <c r="N39" i="40"/>
  <c r="M39" i="40"/>
  <c r="L39" i="40"/>
  <c r="K39" i="40"/>
  <c r="J39" i="40"/>
  <c r="I39" i="40"/>
  <c r="H39" i="40"/>
  <c r="G39" i="40"/>
  <c r="F39" i="40"/>
  <c r="E38" i="40"/>
  <c r="D38" i="40"/>
  <c r="G37" i="40"/>
  <c r="F37" i="40"/>
  <c r="F36" i="40" s="1"/>
  <c r="E37" i="40"/>
  <c r="E36" i="40" s="1"/>
  <c r="D37" i="40"/>
  <c r="O36" i="40"/>
  <c r="N36" i="40"/>
  <c r="M36" i="40"/>
  <c r="L36" i="40"/>
  <c r="K36" i="40"/>
  <c r="J36" i="40"/>
  <c r="I36" i="40"/>
  <c r="H36" i="40"/>
  <c r="G36" i="40"/>
  <c r="D36" i="40"/>
  <c r="E35" i="40"/>
  <c r="D35" i="40"/>
  <c r="E34" i="40"/>
  <c r="D34" i="40"/>
  <c r="O33" i="40"/>
  <c r="N33" i="40"/>
  <c r="M33" i="40"/>
  <c r="L33" i="40"/>
  <c r="K33" i="40"/>
  <c r="J33" i="40"/>
  <c r="I33" i="40"/>
  <c r="H33" i="40"/>
  <c r="G33" i="40"/>
  <c r="F33" i="40"/>
  <c r="E33" i="40"/>
  <c r="D33" i="40"/>
  <c r="E32" i="40"/>
  <c r="E30" i="40" s="1"/>
  <c r="D32" i="40"/>
  <c r="D30" i="40" s="1"/>
  <c r="E31" i="40"/>
  <c r="D31" i="40"/>
  <c r="O30" i="40"/>
  <c r="N30" i="40"/>
  <c r="M30" i="40"/>
  <c r="L30" i="40"/>
  <c r="K30" i="40"/>
  <c r="J30" i="40"/>
  <c r="I30" i="40"/>
  <c r="H30" i="40"/>
  <c r="G30" i="40"/>
  <c r="F30" i="40"/>
  <c r="O27" i="40"/>
  <c r="N27" i="40"/>
  <c r="M27" i="40"/>
  <c r="L27" i="40"/>
  <c r="K27" i="40"/>
  <c r="J27" i="40"/>
  <c r="I27" i="40"/>
  <c r="H27" i="40"/>
  <c r="G27" i="40"/>
  <c r="F27" i="40"/>
  <c r="E27" i="40"/>
  <c r="D27" i="40"/>
  <c r="O21" i="40"/>
  <c r="N21" i="40"/>
  <c r="M21" i="40"/>
  <c r="L21" i="40"/>
  <c r="K21" i="40"/>
  <c r="J21" i="40"/>
  <c r="I21" i="40"/>
  <c r="H21" i="40"/>
  <c r="E21" i="40"/>
  <c r="D21" i="40"/>
  <c r="E20" i="40"/>
  <c r="D20" i="40"/>
  <c r="G19" i="40"/>
  <c r="F19" i="40"/>
  <c r="F18" i="40" s="1"/>
  <c r="E19" i="40"/>
  <c r="E18" i="40" s="1"/>
  <c r="D19" i="40"/>
  <c r="O18" i="40"/>
  <c r="N18" i="40"/>
  <c r="M18" i="40"/>
  <c r="L18" i="40"/>
  <c r="K18" i="40"/>
  <c r="J18" i="40"/>
  <c r="I18" i="40"/>
  <c r="H18" i="40"/>
  <c r="G18" i="40"/>
  <c r="D18" i="40"/>
  <c r="E17" i="40"/>
  <c r="D17" i="40"/>
  <c r="G16" i="40"/>
  <c r="E16" i="40" s="1"/>
  <c r="E15" i="40" s="1"/>
  <c r="F16" i="40"/>
  <c r="D16" i="40" s="1"/>
  <c r="D15" i="40" s="1"/>
  <c r="O15" i="40"/>
  <c r="N15" i="40"/>
  <c r="M15" i="40"/>
  <c r="L15" i="40"/>
  <c r="K15" i="40"/>
  <c r="J15" i="40"/>
  <c r="I15" i="40"/>
  <c r="H15" i="40"/>
  <c r="E14" i="40"/>
  <c r="D14" i="40"/>
  <c r="G13" i="40"/>
  <c r="F13" i="40"/>
  <c r="E13" i="40"/>
  <c r="E12" i="40" s="1"/>
  <c r="D13" i="40"/>
  <c r="D12" i="40" s="1"/>
  <c r="O12" i="40"/>
  <c r="N12" i="40"/>
  <c r="M12" i="40"/>
  <c r="L12" i="40"/>
  <c r="K12" i="40"/>
  <c r="J12" i="40"/>
  <c r="I12" i="40"/>
  <c r="H12" i="40"/>
  <c r="G12" i="40"/>
  <c r="F12" i="40"/>
  <c r="E11" i="40"/>
  <c r="D11" i="40"/>
  <c r="G10" i="40"/>
  <c r="E10" i="40" s="1"/>
  <c r="E9" i="40" s="1"/>
  <c r="F10" i="40"/>
  <c r="D10" i="40" s="1"/>
  <c r="D9" i="40" s="1"/>
  <c r="O9" i="40"/>
  <c r="N9" i="40"/>
  <c r="M9" i="40"/>
  <c r="L9" i="40"/>
  <c r="K9" i="40"/>
  <c r="J9" i="40"/>
  <c r="I9" i="40"/>
  <c r="H9" i="40"/>
  <c r="G9" i="40"/>
  <c r="F9" i="40"/>
  <c r="E8" i="40"/>
  <c r="D8" i="40"/>
  <c r="G7" i="40"/>
  <c r="F7" i="40"/>
  <c r="F6" i="40" s="1"/>
  <c r="E7" i="40"/>
  <c r="E6" i="40" s="1"/>
  <c r="D7" i="40"/>
  <c r="D6" i="40" s="1"/>
  <c r="O6" i="40"/>
  <c r="N6" i="40"/>
  <c r="M6" i="40"/>
  <c r="L6" i="40"/>
  <c r="K6" i="40"/>
  <c r="J6" i="40"/>
  <c r="I6" i="40"/>
  <c r="H6" i="40"/>
  <c r="G6" i="40"/>
  <c r="O105" i="39"/>
  <c r="D105" i="39"/>
  <c r="F101" i="39"/>
  <c r="F100" i="39"/>
  <c r="D100" i="39" s="1"/>
  <c r="D98" i="39"/>
  <c r="D96" i="39"/>
  <c r="F93" i="39"/>
  <c r="F92" i="39"/>
  <c r="D92" i="39"/>
  <c r="F91" i="39"/>
  <c r="F90" i="39"/>
  <c r="D90" i="39" s="1"/>
  <c r="F89" i="39"/>
  <c r="F88" i="39"/>
  <c r="D88" i="39"/>
  <c r="F87" i="39"/>
  <c r="F86" i="39"/>
  <c r="D86" i="39"/>
  <c r="F85" i="39"/>
  <c r="F84" i="39"/>
  <c r="D84" i="39"/>
  <c r="F83" i="39"/>
  <c r="F82" i="39"/>
  <c r="D82" i="39" s="1"/>
  <c r="F81" i="39"/>
  <c r="F80" i="39"/>
  <c r="D80" i="39"/>
  <c r="F79" i="39"/>
  <c r="F78" i="39"/>
  <c r="D78" i="39"/>
  <c r="F77" i="39"/>
  <c r="F76" i="39"/>
  <c r="D76" i="39"/>
  <c r="F75" i="39"/>
  <c r="F74" i="39"/>
  <c r="D74" i="39" s="1"/>
  <c r="F73" i="39"/>
  <c r="F72" i="39"/>
  <c r="D72" i="39"/>
  <c r="F71" i="39"/>
  <c r="F70" i="39"/>
  <c r="D70" i="39"/>
  <c r="F69" i="39"/>
  <c r="F68" i="39"/>
  <c r="D68" i="39"/>
  <c r="F67" i="39"/>
  <c r="F66" i="39"/>
  <c r="D66" i="39" s="1"/>
  <c r="F65" i="39"/>
  <c r="F64" i="39"/>
  <c r="D64" i="39"/>
  <c r="F63" i="39"/>
  <c r="F62" i="39"/>
  <c r="D62" i="39"/>
  <c r="F61" i="39"/>
  <c r="F60" i="39"/>
  <c r="D60" i="39"/>
  <c r="F59" i="39"/>
  <c r="F58" i="39"/>
  <c r="D58" i="39" s="1"/>
  <c r="P57" i="39"/>
  <c r="O57" i="39"/>
  <c r="N57" i="39"/>
  <c r="M57" i="39"/>
  <c r="L57" i="39"/>
  <c r="K57" i="39"/>
  <c r="J57" i="39"/>
  <c r="I57" i="39"/>
  <c r="H57" i="39"/>
  <c r="G57" i="39"/>
  <c r="F57" i="39"/>
  <c r="D56" i="39" s="1"/>
  <c r="P56" i="39"/>
  <c r="O56" i="39"/>
  <c r="N56" i="39"/>
  <c r="M56" i="39"/>
  <c r="L56" i="39"/>
  <c r="K56" i="39"/>
  <c r="J56" i="39"/>
  <c r="I56" i="39"/>
  <c r="H56" i="39"/>
  <c r="G56" i="39"/>
  <c r="F56" i="39"/>
  <c r="F55" i="39"/>
  <c r="F54" i="39"/>
  <c r="D54" i="39" s="1"/>
  <c r="F53" i="39"/>
  <c r="F52" i="39"/>
  <c r="D52" i="39"/>
  <c r="F51" i="39"/>
  <c r="F50" i="39"/>
  <c r="D50" i="39"/>
  <c r="F49" i="39"/>
  <c r="F48" i="39"/>
  <c r="D48" i="39"/>
  <c r="P47" i="39"/>
  <c r="O47" i="39"/>
  <c r="N47" i="39"/>
  <c r="M47" i="39"/>
  <c r="L47" i="39"/>
  <c r="K47" i="39"/>
  <c r="J47" i="39"/>
  <c r="I47" i="39"/>
  <c r="H47" i="39"/>
  <c r="G47" i="39"/>
  <c r="F47" i="39"/>
  <c r="P46" i="39"/>
  <c r="F46" i="39" s="1"/>
  <c r="D46" i="39" s="1"/>
  <c r="O46" i="39"/>
  <c r="N46" i="39"/>
  <c r="M46" i="39"/>
  <c r="L46" i="39"/>
  <c r="K46" i="39"/>
  <c r="J46" i="39"/>
  <c r="I46" i="39"/>
  <c r="H46" i="39"/>
  <c r="G46" i="39"/>
  <c r="F45" i="39"/>
  <c r="D44" i="39" s="1"/>
  <c r="F44" i="39"/>
  <c r="F43" i="39"/>
  <c r="F42" i="39"/>
  <c r="D42" i="39" s="1"/>
  <c r="F41" i="39"/>
  <c r="F40" i="39"/>
  <c r="D40" i="39"/>
  <c r="F39" i="39"/>
  <c r="F38" i="39"/>
  <c r="D38" i="39"/>
  <c r="P37" i="39"/>
  <c r="F37" i="39" s="1"/>
  <c r="O37" i="39"/>
  <c r="N37" i="39"/>
  <c r="M37" i="39"/>
  <c r="L37" i="39"/>
  <c r="K37" i="39"/>
  <c r="J37" i="39"/>
  <c r="I37" i="39"/>
  <c r="H37" i="39"/>
  <c r="G37" i="39"/>
  <c r="P36" i="39"/>
  <c r="O36" i="39"/>
  <c r="F36" i="39" s="1"/>
  <c r="N36" i="39"/>
  <c r="M36" i="39"/>
  <c r="L36" i="39"/>
  <c r="K36" i="39"/>
  <c r="J36" i="39"/>
  <c r="I36" i="39"/>
  <c r="H36" i="39"/>
  <c r="G36" i="39"/>
  <c r="F35" i="39"/>
  <c r="F34" i="39"/>
  <c r="D34" i="39" s="1"/>
  <c r="F33" i="39"/>
  <c r="F32" i="39"/>
  <c r="D32" i="39"/>
  <c r="F31" i="39"/>
  <c r="F30" i="39"/>
  <c r="D30" i="39"/>
  <c r="F29" i="39"/>
  <c r="F28" i="39"/>
  <c r="D28" i="39"/>
  <c r="P27" i="39"/>
  <c r="O27" i="39"/>
  <c r="F27" i="39" s="1"/>
  <c r="N27" i="39"/>
  <c r="M27" i="39"/>
  <c r="L27" i="39"/>
  <c r="K27" i="39"/>
  <c r="J27" i="39"/>
  <c r="I27" i="39"/>
  <c r="H27" i="39"/>
  <c r="G27" i="39"/>
  <c r="P26" i="39"/>
  <c r="O26" i="39"/>
  <c r="N26" i="39"/>
  <c r="F26" i="39" s="1"/>
  <c r="M26" i="39"/>
  <c r="L26" i="39"/>
  <c r="K26" i="39"/>
  <c r="J26" i="39"/>
  <c r="I26" i="39"/>
  <c r="H26" i="39"/>
  <c r="G26" i="39"/>
  <c r="F25" i="39"/>
  <c r="F24" i="39"/>
  <c r="D24" i="39"/>
  <c r="F23" i="39"/>
  <c r="F22" i="39"/>
  <c r="D22" i="39" s="1"/>
  <c r="F21" i="39"/>
  <c r="F20" i="39"/>
  <c r="D20" i="39"/>
  <c r="F19" i="39"/>
  <c r="F18" i="39"/>
  <c r="D18" i="39"/>
  <c r="P17" i="39"/>
  <c r="O17" i="39"/>
  <c r="N17" i="39"/>
  <c r="F17" i="39" s="1"/>
  <c r="M17" i="39"/>
  <c r="L17" i="39"/>
  <c r="K17" i="39"/>
  <c r="J17" i="39"/>
  <c r="I17" i="39"/>
  <c r="H17" i="39"/>
  <c r="G17" i="39"/>
  <c r="P16" i="39"/>
  <c r="O16" i="39"/>
  <c r="N16" i="39"/>
  <c r="M16" i="39"/>
  <c r="F16" i="39" s="1"/>
  <c r="L16" i="39"/>
  <c r="K16" i="39"/>
  <c r="J16" i="39"/>
  <c r="I16" i="39"/>
  <c r="H16" i="39"/>
  <c r="G16" i="39"/>
  <c r="F15" i="39"/>
  <c r="F14" i="39"/>
  <c r="D14" i="39"/>
  <c r="F13" i="39"/>
  <c r="D12" i="39" s="1"/>
  <c r="F12" i="39"/>
  <c r="F11" i="39"/>
  <c r="F10" i="39"/>
  <c r="D10" i="39" s="1"/>
  <c r="F9" i="39"/>
  <c r="F8" i="39"/>
  <c r="D8" i="39"/>
  <c r="P7" i="39"/>
  <c r="O7" i="39"/>
  <c r="N7" i="39"/>
  <c r="M7" i="39"/>
  <c r="F7" i="39" s="1"/>
  <c r="L7" i="39"/>
  <c r="K7" i="39"/>
  <c r="J7" i="39"/>
  <c r="I7" i="39"/>
  <c r="H7" i="39"/>
  <c r="G7" i="39"/>
  <c r="P6" i="39"/>
  <c r="O6" i="39"/>
  <c r="N6" i="39"/>
  <c r="M6" i="39"/>
  <c r="L6" i="39"/>
  <c r="F6" i="39" s="1"/>
  <c r="K6" i="39"/>
  <c r="J6" i="39"/>
  <c r="I6" i="39"/>
  <c r="H6" i="39"/>
  <c r="G6" i="39"/>
  <c r="D56" i="38"/>
  <c r="C56" i="38" s="1"/>
  <c r="C33" i="37"/>
  <c r="C32" i="37"/>
  <c r="I22" i="37"/>
  <c r="D22" i="37"/>
  <c r="C22" i="37"/>
  <c r="I21" i="37"/>
  <c r="D21" i="37"/>
  <c r="C21" i="37"/>
  <c r="I20" i="37"/>
  <c r="D20" i="37"/>
  <c r="C20" i="37"/>
  <c r="I19" i="37"/>
  <c r="C19" i="37" s="1"/>
  <c r="D19" i="37"/>
  <c r="I18" i="37"/>
  <c r="D18" i="37"/>
  <c r="C18" i="37"/>
  <c r="I17" i="37"/>
  <c r="D17" i="37"/>
  <c r="C17" i="37"/>
  <c r="I16" i="37"/>
  <c r="D16" i="37"/>
  <c r="C16" i="37"/>
  <c r="I15" i="37"/>
  <c r="C15" i="37" s="1"/>
  <c r="D15" i="37"/>
  <c r="I14" i="37"/>
  <c r="D14" i="37"/>
  <c r="C14" i="37"/>
  <c r="I13" i="37"/>
  <c r="D13" i="37"/>
  <c r="C13" i="37"/>
  <c r="I12" i="37"/>
  <c r="D12" i="37"/>
  <c r="C12" i="37"/>
  <c r="I11" i="37"/>
  <c r="C11" i="37" s="1"/>
  <c r="D11" i="37"/>
  <c r="I10" i="37"/>
  <c r="D10" i="37"/>
  <c r="C10" i="37"/>
  <c r="I9" i="37"/>
  <c r="D9" i="37"/>
  <c r="C9" i="37"/>
  <c r="I8" i="37"/>
  <c r="D8" i="37"/>
  <c r="C8" i="37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L9" i="36"/>
  <c r="K9" i="36"/>
  <c r="J9" i="36"/>
  <c r="I9" i="36"/>
  <c r="H9" i="36"/>
  <c r="G9" i="36"/>
  <c r="F9" i="36"/>
  <c r="E9" i="36"/>
  <c r="D9" i="36"/>
  <c r="C9" i="36"/>
  <c r="C8" i="36"/>
  <c r="C7" i="36"/>
  <c r="C6" i="36"/>
  <c r="I24" i="33"/>
  <c r="K24" i="33" s="1"/>
  <c r="I23" i="33"/>
  <c r="K23" i="33" s="1"/>
  <c r="K21" i="33"/>
  <c r="I20" i="33"/>
  <c r="K20" i="33" s="1"/>
  <c r="I18" i="33"/>
  <c r="K15" i="33"/>
  <c r="J15" i="33"/>
  <c r="I15" i="33"/>
  <c r="K13" i="33"/>
  <c r="J13" i="33"/>
  <c r="I13" i="33"/>
  <c r="K12" i="33"/>
  <c r="J12" i="33"/>
  <c r="C61" i="32"/>
  <c r="E61" i="32" s="1"/>
  <c r="C60" i="32"/>
  <c r="E60" i="32" s="1"/>
  <c r="C59" i="32"/>
  <c r="E59" i="32" s="1"/>
  <c r="C58" i="32"/>
  <c r="E58" i="32" s="1"/>
  <c r="C57" i="32"/>
  <c r="E57" i="32" s="1"/>
  <c r="C22" i="42" l="1"/>
  <c r="D7" i="42"/>
  <c r="F15" i="40"/>
  <c r="G15" i="40"/>
  <c r="D6" i="39"/>
  <c r="D26" i="39"/>
  <c r="D16" i="39"/>
  <c r="D36" i="39"/>
</calcChain>
</file>

<file path=xl/sharedStrings.xml><?xml version="1.0" encoding="utf-8"?>
<sst xmlns="http://schemas.openxmlformats.org/spreadsheetml/2006/main" count="1388" uniqueCount="512">
  <si>
    <t>O-1．道路現況</t>
    <rPh sb="4" eb="6">
      <t>ドウロ</t>
    </rPh>
    <rPh sb="6" eb="8">
      <t>ゲンキョウ</t>
    </rPh>
    <phoneticPr fontId="10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</si>
  <si>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10"/>
  </si>
  <si>
    <t>単位：km</t>
    <rPh sb="0" eb="2">
      <t>タンイ</t>
    </rPh>
    <phoneticPr fontId="10"/>
  </si>
  <si>
    <t>年次</t>
    <rPh sb="0" eb="2">
      <t>ネンジ</t>
    </rPh>
    <phoneticPr fontId="10"/>
  </si>
  <si>
    <t>実延長</t>
    <rPh sb="0" eb="1">
      <t>ジツ</t>
    </rPh>
    <rPh sb="1" eb="3">
      <t>エンチョウ</t>
    </rPh>
    <phoneticPr fontId="10"/>
  </si>
  <si>
    <t>路面別実延長内訳</t>
    <rPh sb="0" eb="2">
      <t>ロメン</t>
    </rPh>
    <rPh sb="2" eb="3">
      <t>ベツ</t>
    </rPh>
    <rPh sb="3" eb="4">
      <t>ジツ</t>
    </rPh>
    <rPh sb="4" eb="6">
      <t>エンチョウ</t>
    </rPh>
    <rPh sb="6" eb="8">
      <t>ウチワケ</t>
    </rPh>
    <phoneticPr fontId="10"/>
  </si>
  <si>
    <t>国道</t>
    <rPh sb="0" eb="2">
      <t>コクドウ</t>
    </rPh>
    <phoneticPr fontId="10"/>
  </si>
  <si>
    <t>県道</t>
    <rPh sb="0" eb="2">
      <t>ケンドウ</t>
    </rPh>
    <phoneticPr fontId="10"/>
  </si>
  <si>
    <t>市 （町） 道</t>
    <rPh sb="0" eb="1">
      <t>シ</t>
    </rPh>
    <rPh sb="3" eb="4">
      <t>マチ</t>
    </rPh>
    <rPh sb="6" eb="7">
      <t>ミチ</t>
    </rPh>
    <phoneticPr fontId="10"/>
  </si>
  <si>
    <t>砂利</t>
    <rPh sb="0" eb="2">
      <t>ジャリ</t>
    </rPh>
    <phoneticPr fontId="10"/>
  </si>
  <si>
    <t>舗装</t>
    <rPh sb="0" eb="2">
      <t>ホソウ</t>
    </rPh>
    <phoneticPr fontId="10"/>
  </si>
  <si>
    <t>平成10年</t>
    <rPh sb="0" eb="2">
      <t>ヘイセイ</t>
    </rPh>
    <rPh sb="4" eb="5">
      <t>ネン</t>
    </rPh>
    <phoneticPr fontId="10"/>
  </si>
  <si>
    <t>三国町</t>
    <rPh sb="0" eb="3">
      <t>ミクニチョウ</t>
    </rPh>
    <phoneticPr fontId="10"/>
  </si>
  <si>
    <t>丸岡町</t>
    <rPh sb="0" eb="3">
      <t>マルオカチョウ</t>
    </rPh>
    <phoneticPr fontId="10"/>
  </si>
  <si>
    <t>春江町</t>
    <rPh sb="0" eb="3">
      <t>ハルエチョウ</t>
    </rPh>
    <phoneticPr fontId="10"/>
  </si>
  <si>
    <t>坂井町</t>
    <rPh sb="0" eb="2">
      <t>サカイ</t>
    </rPh>
    <rPh sb="2" eb="3">
      <t>チョウ</t>
    </rPh>
    <phoneticPr fontId="10"/>
  </si>
  <si>
    <t>平成11年</t>
    <rPh sb="0" eb="2">
      <t>ヘイセイ</t>
    </rPh>
    <rPh sb="4" eb="5">
      <t>ネン</t>
    </rPh>
    <phoneticPr fontId="10"/>
  </si>
  <si>
    <t>平成12年</t>
    <rPh sb="0" eb="2">
      <t>ヘイセイ</t>
    </rPh>
    <rPh sb="4" eb="5">
      <t>ネン</t>
    </rPh>
    <phoneticPr fontId="10"/>
  </si>
  <si>
    <t>平成13年</t>
    <rPh sb="0" eb="2">
      <t>ヘイセイ</t>
    </rPh>
    <rPh sb="4" eb="5">
      <t>ネン</t>
    </rPh>
    <phoneticPr fontId="10"/>
  </si>
  <si>
    <t>平成14年</t>
    <rPh sb="0" eb="2">
      <t>ヘイセイ</t>
    </rPh>
    <rPh sb="4" eb="5">
      <t>ネン</t>
    </rPh>
    <phoneticPr fontId="10"/>
  </si>
  <si>
    <t>平成15年</t>
    <rPh sb="0" eb="2">
      <t>ヘイセイ</t>
    </rPh>
    <rPh sb="4" eb="5">
      <t>ネン</t>
    </rPh>
    <phoneticPr fontId="10"/>
  </si>
  <si>
    <t>平成16年</t>
    <rPh sb="0" eb="2">
      <t>ヘイセイ</t>
    </rPh>
    <rPh sb="4" eb="5">
      <t>ネン</t>
    </rPh>
    <phoneticPr fontId="10"/>
  </si>
  <si>
    <t>-</t>
  </si>
  <si>
    <t>平成17年</t>
    <rPh sb="0" eb="2">
      <t>ヘイセイ</t>
    </rPh>
    <rPh sb="4" eb="5">
      <t>ネン</t>
    </rPh>
    <phoneticPr fontId="10"/>
  </si>
  <si>
    <t>平成18年</t>
    <rPh sb="0" eb="2">
      <t>ヘイセイ</t>
    </rPh>
    <rPh sb="4" eb="5">
      <t>ネン</t>
    </rPh>
    <phoneticPr fontId="10"/>
  </si>
  <si>
    <t>平成19年</t>
    <rPh sb="0" eb="2">
      <t>ヘイセイ</t>
    </rPh>
    <rPh sb="4" eb="5">
      <t>ネン</t>
    </rPh>
    <phoneticPr fontId="10"/>
  </si>
  <si>
    <t>平成20年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</si>
  <si>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</si>
  <si>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平成22年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</si>
  <si>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</si>
  <si>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</si>
  <si>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</si>
  <si>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</si>
  <si>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</si>
  <si>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</si>
  <si>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</si>
  <si>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</si>
  <si>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平成31年</t>
    <rPh sb="0" eb="2">
      <t>ヘイセイ</t>
    </rPh>
    <rPh sb="4" eb="5">
      <t>ネン</t>
    </rPh>
    <phoneticPr fontId="10"/>
  </si>
  <si>
    <t>令和 2年</t>
    <rPh sb="0" eb="2">
      <t>レイワ</t>
    </rPh>
    <rPh sb="4" eb="5">
      <t>ネン</t>
    </rPh>
    <phoneticPr fontId="10"/>
  </si>
  <si>
    <t>令和 3年</t>
    <rPh sb="0" eb="2">
      <t>レイワ</t>
    </rPh>
    <rPh sb="4" eb="5">
      <t>ネン</t>
    </rPh>
    <phoneticPr fontId="10"/>
  </si>
  <si>
    <t>令和 4年</t>
    <rPh sb="0" eb="2">
      <t>レイワ</t>
    </rPh>
    <rPh sb="4" eb="5">
      <t>ネン</t>
    </rPh>
    <phoneticPr fontId="10"/>
  </si>
  <si>
    <t>令和 5年</t>
    <rPh sb="0" eb="2">
      <t>レイワ</t>
    </rPh>
    <rPh sb="4" eb="5">
      <t>ネン</t>
    </rPh>
    <phoneticPr fontId="10"/>
  </si>
  <si>
    <t>資料：道路現況表 （福井県土木部道路保全課）</t>
    <rPh sb="0" eb="2">
      <t>シリョウ</t>
    </rPh>
    <phoneticPr fontId="14"/>
  </si>
  <si>
    <t>O-2．主要地方道・一般県道の状況</t>
    <rPh sb="10" eb="12">
      <t>イッパン</t>
    </rPh>
    <rPh sb="15" eb="17">
      <t>ジョウキョウ</t>
    </rPh>
    <phoneticPr fontId="10"/>
  </si>
  <si>
    <t>単位：ｍ</t>
  </si>
  <si>
    <t>種類</t>
  </si>
  <si>
    <t>路線
番号</t>
    <phoneticPr fontId="10"/>
  </si>
  <si>
    <t>路線名</t>
  </si>
  <si>
    <t>起点</t>
    <phoneticPr fontId="17"/>
  </si>
  <si>
    <t>終点</t>
    <phoneticPr fontId="17"/>
  </si>
  <si>
    <t>路線</t>
    <phoneticPr fontId="10"/>
  </si>
  <si>
    <t>市域内</t>
    <phoneticPr fontId="10"/>
  </si>
  <si>
    <t>総延長</t>
    <rPh sb="0" eb="3">
      <t>ソウエンチョウ</t>
    </rPh>
    <phoneticPr fontId="10"/>
  </si>
  <si>
    <t>実延長</t>
    <phoneticPr fontId="10"/>
  </si>
  <si>
    <t>舗装済
延長</t>
    <rPh sb="0" eb="2">
      <t>ホソウ</t>
    </rPh>
    <rPh sb="2" eb="3">
      <t>スミ</t>
    </rPh>
    <rPh sb="4" eb="6">
      <t>エンチョウ</t>
    </rPh>
    <phoneticPr fontId="10"/>
  </si>
  <si>
    <t>改良済
延長</t>
    <rPh sb="0" eb="2">
      <t>カイリョウ</t>
    </rPh>
    <rPh sb="2" eb="3">
      <t>スミ</t>
    </rPh>
    <rPh sb="4" eb="6">
      <t>エンチョウ</t>
    </rPh>
    <phoneticPr fontId="10"/>
  </si>
  <si>
    <t>８号</t>
    <phoneticPr fontId="10"/>
  </si>
  <si>
    <t>新潟県新潟市</t>
    <rPh sb="0" eb="3">
      <t>ニイガタケン</t>
    </rPh>
    <rPh sb="3" eb="6">
      <t>ニイガタシ</t>
    </rPh>
    <phoneticPr fontId="10"/>
  </si>
  <si>
    <t>京都府京都市</t>
    <rPh sb="0" eb="3">
      <t>キョウトフ</t>
    </rPh>
    <rPh sb="3" eb="6">
      <t>キョウトシ</t>
    </rPh>
    <phoneticPr fontId="10"/>
  </si>
  <si>
    <t>一般国道</t>
  </si>
  <si>
    <t>３０５号</t>
  </si>
  <si>
    <t>石川県金沢市</t>
    <rPh sb="0" eb="3">
      <t>イシカワケン</t>
    </rPh>
    <rPh sb="3" eb="6">
      <t>カナザワシ</t>
    </rPh>
    <phoneticPr fontId="10"/>
  </si>
  <si>
    <t>南条郡南越前町</t>
    <rPh sb="0" eb="3">
      <t>ナンジョウグン</t>
    </rPh>
    <rPh sb="3" eb="4">
      <t>ミナミ</t>
    </rPh>
    <rPh sb="4" eb="7">
      <t>エチゼンチョウ</t>
    </rPh>
    <phoneticPr fontId="10"/>
  </si>
  <si>
    <t>３６４号</t>
  </si>
  <si>
    <t>福井県大野市</t>
    <rPh sb="0" eb="3">
      <t>フクイケン</t>
    </rPh>
    <rPh sb="3" eb="6">
      <t>オオノシ</t>
    </rPh>
    <phoneticPr fontId="10"/>
  </si>
  <si>
    <t>石川県加賀市</t>
    <rPh sb="0" eb="3">
      <t>イシカワケン</t>
    </rPh>
    <rPh sb="3" eb="6">
      <t>カガシ</t>
    </rPh>
    <phoneticPr fontId="10"/>
  </si>
  <si>
    <t>主要
地方道</t>
    <phoneticPr fontId="10"/>
  </si>
  <si>
    <t>福井加賀線</t>
  </si>
  <si>
    <t>福井市淵上町</t>
  </si>
  <si>
    <t>三国東尋坊芦原線</t>
  </si>
  <si>
    <t>坂井市三国町中元</t>
    <rPh sb="0" eb="2">
      <t>サカイ</t>
    </rPh>
    <rPh sb="2" eb="3">
      <t>シ</t>
    </rPh>
    <rPh sb="3" eb="6">
      <t>ミクニチョウ</t>
    </rPh>
    <rPh sb="6" eb="8">
      <t>ナカモト</t>
    </rPh>
    <phoneticPr fontId="10"/>
  </si>
  <si>
    <t>あわら市舟津</t>
    <rPh sb="3" eb="4">
      <t>シ</t>
    </rPh>
    <rPh sb="4" eb="5">
      <t>フネ</t>
    </rPh>
    <rPh sb="5" eb="6">
      <t>ツ</t>
    </rPh>
    <phoneticPr fontId="17"/>
  </si>
  <si>
    <t>芦原丸岡線</t>
  </si>
  <si>
    <t>あわら市温泉３丁目</t>
    <rPh sb="3" eb="4">
      <t>シ</t>
    </rPh>
    <phoneticPr fontId="17"/>
  </si>
  <si>
    <t>坂井市丸岡町朝陽2丁目</t>
    <rPh sb="2" eb="3">
      <t>シ</t>
    </rPh>
    <rPh sb="3" eb="6">
      <t>マルオカチョウ</t>
    </rPh>
    <phoneticPr fontId="10"/>
  </si>
  <si>
    <t>丸岡川西線</t>
  </si>
  <si>
    <t>坂井市丸岡町山口</t>
    <rPh sb="2" eb="3">
      <t>シ</t>
    </rPh>
    <phoneticPr fontId="10"/>
  </si>
  <si>
    <t>福井市佐野町</t>
  </si>
  <si>
    <t>勝山丸岡線</t>
  </si>
  <si>
    <t>勝山市平泉寺町大渡り</t>
    <rPh sb="0" eb="3">
      <t>カツヤマシ</t>
    </rPh>
    <rPh sb="3" eb="4">
      <t>ヘイ</t>
    </rPh>
    <rPh sb="4" eb="5">
      <t>セン</t>
    </rPh>
    <rPh sb="5" eb="6">
      <t>ジ</t>
    </rPh>
    <rPh sb="6" eb="7">
      <t>チョウ</t>
    </rPh>
    <rPh sb="7" eb="8">
      <t>オオ</t>
    </rPh>
    <rPh sb="8" eb="9">
      <t>ワタ</t>
    </rPh>
    <phoneticPr fontId="10"/>
  </si>
  <si>
    <t>坂井市丸岡町朝陽1丁目</t>
    <rPh sb="2" eb="3">
      <t>シ</t>
    </rPh>
    <rPh sb="3" eb="6">
      <t>マルオカチョウ</t>
    </rPh>
    <phoneticPr fontId="10"/>
  </si>
  <si>
    <t>三国春江線</t>
  </si>
  <si>
    <t>坂井市三国町山岸</t>
    <rPh sb="0" eb="2">
      <t>サカイ</t>
    </rPh>
    <rPh sb="2" eb="3">
      <t>シ</t>
    </rPh>
    <rPh sb="3" eb="6">
      <t>ミクニチョウ</t>
    </rPh>
    <rPh sb="6" eb="8">
      <t>ヤマギシ</t>
    </rPh>
    <phoneticPr fontId="10"/>
  </si>
  <si>
    <t>坂井市春江町西長田</t>
    <rPh sb="0" eb="2">
      <t>サカイ</t>
    </rPh>
    <rPh sb="2" eb="3">
      <t>シ</t>
    </rPh>
    <rPh sb="3" eb="6">
      <t>ハルエチョウ</t>
    </rPh>
    <rPh sb="6" eb="9">
      <t>ニシナガタ</t>
    </rPh>
    <phoneticPr fontId="10"/>
  </si>
  <si>
    <t>福井金津線</t>
  </si>
  <si>
    <t>福井市天池町</t>
  </si>
  <si>
    <t>あわら市吉崎</t>
    <rPh sb="3" eb="4">
      <t>シ</t>
    </rPh>
    <phoneticPr fontId="17"/>
  </si>
  <si>
    <t>福井丸岡線</t>
  </si>
  <si>
    <t>福井市順化1丁目</t>
    <rPh sb="0" eb="3">
      <t>フクイシ</t>
    </rPh>
    <rPh sb="3" eb="5">
      <t>ジュンカ</t>
    </rPh>
    <rPh sb="6" eb="8">
      <t>チョウメ</t>
    </rPh>
    <phoneticPr fontId="10"/>
  </si>
  <si>
    <t>坂井市丸岡町今福</t>
    <rPh sb="0" eb="2">
      <t>サカイ</t>
    </rPh>
    <rPh sb="2" eb="3">
      <t>シ</t>
    </rPh>
    <rPh sb="3" eb="6">
      <t>マルオカチョウ</t>
    </rPh>
    <rPh sb="6" eb="8">
      <t>イマフク</t>
    </rPh>
    <phoneticPr fontId="10"/>
  </si>
  <si>
    <t>丸岡インター線</t>
  </si>
  <si>
    <t>丸岡インター</t>
    <rPh sb="0" eb="2">
      <t>マルオカ</t>
    </rPh>
    <phoneticPr fontId="10"/>
  </si>
  <si>
    <t>一般県道</t>
  </si>
  <si>
    <t>三国金津線</t>
  </si>
  <si>
    <t>あわら市六日</t>
    <rPh sb="3" eb="4">
      <t>シ</t>
    </rPh>
    <rPh sb="4" eb="6">
      <t>ムイカ</t>
    </rPh>
    <phoneticPr fontId="10"/>
  </si>
  <si>
    <t>春江川西線</t>
  </si>
  <si>
    <t>坂井市春江町中筋</t>
    <rPh sb="0" eb="2">
      <t>サカイ</t>
    </rPh>
    <rPh sb="2" eb="3">
      <t>シ</t>
    </rPh>
    <rPh sb="3" eb="5">
      <t>ハルエ</t>
    </rPh>
    <rPh sb="5" eb="6">
      <t>チョウ</t>
    </rPh>
    <rPh sb="6" eb="8">
      <t>ナカスジ</t>
    </rPh>
    <phoneticPr fontId="10"/>
  </si>
  <si>
    <t>福井市砂子坂町</t>
    <rPh sb="3" eb="4">
      <t>スナ</t>
    </rPh>
    <rPh sb="4" eb="5">
      <t>コ</t>
    </rPh>
    <rPh sb="5" eb="6">
      <t>サカ</t>
    </rPh>
    <rPh sb="6" eb="7">
      <t>チョウ</t>
    </rPh>
    <phoneticPr fontId="10"/>
  </si>
  <si>
    <t>福井三国線</t>
  </si>
  <si>
    <t>福井市三ツ屋町</t>
  </si>
  <si>
    <t>坂井市三国町岩崎</t>
    <rPh sb="2" eb="3">
      <t>シ</t>
    </rPh>
    <phoneticPr fontId="10"/>
  </si>
  <si>
    <t>三国丸岡停車場線</t>
  </si>
  <si>
    <t>坂井市三国町山王５丁目</t>
  </si>
  <si>
    <t>丸岡停車場</t>
  </si>
  <si>
    <t>春江丸岡線</t>
  </si>
  <si>
    <t>坂井市春江町江留中</t>
  </si>
  <si>
    <t>坂井市丸岡町本町３丁目</t>
  </si>
  <si>
    <t>南横地芦原線</t>
  </si>
  <si>
    <t>坂井市丸岡町南横地</t>
  </si>
  <si>
    <t>あわら市下番</t>
    <rPh sb="3" eb="4">
      <t>シ</t>
    </rPh>
    <phoneticPr fontId="17"/>
  </si>
  <si>
    <t>中川松岡線</t>
  </si>
  <si>
    <t>あわら市中川</t>
    <rPh sb="3" eb="4">
      <t>シ</t>
    </rPh>
    <rPh sb="4" eb="6">
      <t>ナカガワ</t>
    </rPh>
    <phoneticPr fontId="17"/>
  </si>
  <si>
    <t>永平寺町春日一丁目</t>
    <rPh sb="0" eb="3">
      <t>エイヘイジ</t>
    </rPh>
    <rPh sb="3" eb="4">
      <t>チョウ</t>
    </rPh>
    <rPh sb="4" eb="6">
      <t>カスガ</t>
    </rPh>
    <rPh sb="6" eb="9">
      <t>１チョウメ</t>
    </rPh>
    <phoneticPr fontId="10"/>
  </si>
  <si>
    <t>栃神谷鳴鹿森田線</t>
  </si>
  <si>
    <t>勝山市村岡町栃神谷</t>
    <rPh sb="0" eb="3">
      <t>カツヤマシ</t>
    </rPh>
    <rPh sb="3" eb="6">
      <t>ムラオカチョウ</t>
    </rPh>
    <rPh sb="6" eb="9">
      <t>トチガミヤ</t>
    </rPh>
    <phoneticPr fontId="10"/>
  </si>
  <si>
    <t>福井市栄町</t>
    <rPh sb="0" eb="3">
      <t>フクイシ</t>
    </rPh>
    <rPh sb="3" eb="4">
      <t>サカエ</t>
    </rPh>
    <rPh sb="4" eb="5">
      <t>マチ</t>
    </rPh>
    <phoneticPr fontId="10"/>
  </si>
  <si>
    <t>三国停車場線</t>
  </si>
  <si>
    <t>三国停車場</t>
    <rPh sb="0" eb="2">
      <t>ミクニ</t>
    </rPh>
    <rPh sb="2" eb="4">
      <t>テイシャ</t>
    </rPh>
    <rPh sb="4" eb="5">
      <t>バ</t>
    </rPh>
    <phoneticPr fontId="10"/>
  </si>
  <si>
    <t>坂井市三国町今新</t>
    <rPh sb="0" eb="2">
      <t>サカイ</t>
    </rPh>
    <rPh sb="2" eb="3">
      <t>シ</t>
    </rPh>
    <rPh sb="3" eb="6">
      <t>ミクニチョウ</t>
    </rPh>
    <rPh sb="6" eb="7">
      <t>イマ</t>
    </rPh>
    <rPh sb="7" eb="8">
      <t>シン</t>
    </rPh>
    <phoneticPr fontId="10"/>
  </si>
  <si>
    <t>瓜生今福線</t>
  </si>
  <si>
    <t>あわら市瓜生</t>
    <rPh sb="3" eb="4">
      <t>シ</t>
    </rPh>
    <rPh sb="4" eb="6">
      <t>ウリュウ</t>
    </rPh>
    <phoneticPr fontId="10"/>
  </si>
  <si>
    <t>加戸三国線</t>
  </si>
  <si>
    <t>坂井市三国町加戸</t>
    <rPh sb="0" eb="2">
      <t>サカイ</t>
    </rPh>
    <rPh sb="2" eb="3">
      <t>シ</t>
    </rPh>
    <rPh sb="6" eb="7">
      <t>カ</t>
    </rPh>
    <rPh sb="7" eb="8">
      <t>ト</t>
    </rPh>
    <phoneticPr fontId="10"/>
  </si>
  <si>
    <t>坂井市三国町錦</t>
    <rPh sb="3" eb="6">
      <t>ミクニチョウ</t>
    </rPh>
    <rPh sb="6" eb="7">
      <t>ニシキ</t>
    </rPh>
    <phoneticPr fontId="10"/>
  </si>
  <si>
    <t>波松芦原線</t>
    <rPh sb="0" eb="1">
      <t>ナミ</t>
    </rPh>
    <rPh sb="1" eb="2">
      <t>マツ</t>
    </rPh>
    <rPh sb="2" eb="4">
      <t>アワラ</t>
    </rPh>
    <rPh sb="4" eb="5">
      <t>セン</t>
    </rPh>
    <phoneticPr fontId="10"/>
  </si>
  <si>
    <t>あわら市波松</t>
    <rPh sb="3" eb="4">
      <t>シ</t>
    </rPh>
    <rPh sb="4" eb="5">
      <t>ナミ</t>
    </rPh>
    <rPh sb="5" eb="6">
      <t>マツ</t>
    </rPh>
    <phoneticPr fontId="10"/>
  </si>
  <si>
    <t>高柳矢地線</t>
  </si>
  <si>
    <t>坂井市坂井町高柳</t>
    <rPh sb="3" eb="5">
      <t>サカイ</t>
    </rPh>
    <rPh sb="5" eb="6">
      <t>チョウ</t>
    </rPh>
    <rPh sb="6" eb="7">
      <t>タカ</t>
    </rPh>
    <rPh sb="7" eb="8">
      <t>ヤナギ</t>
    </rPh>
    <phoneticPr fontId="17"/>
  </si>
  <si>
    <t>あわら市矢地</t>
    <rPh sb="3" eb="4">
      <t>シ</t>
    </rPh>
    <rPh sb="4" eb="5">
      <t>ヤ</t>
    </rPh>
    <rPh sb="5" eb="6">
      <t>チ</t>
    </rPh>
    <phoneticPr fontId="17"/>
  </si>
  <si>
    <t>八幡横越線</t>
  </si>
  <si>
    <t>福井市八幡</t>
    <rPh sb="0" eb="3">
      <t>フクイシ</t>
    </rPh>
    <rPh sb="3" eb="5">
      <t>ハチマン</t>
    </rPh>
    <phoneticPr fontId="10"/>
  </si>
  <si>
    <t>坂井市三国町横越</t>
    <rPh sb="0" eb="2">
      <t>サカイ</t>
    </rPh>
    <rPh sb="2" eb="3">
      <t>シ</t>
    </rPh>
    <rPh sb="3" eb="6">
      <t>ミクニチョウ</t>
    </rPh>
    <rPh sb="6" eb="8">
      <t>ヨコゴシ</t>
    </rPh>
    <phoneticPr fontId="10"/>
  </si>
  <si>
    <t>佐野山岸線</t>
  </si>
  <si>
    <t>福井市佐野町</t>
    <rPh sb="0" eb="3">
      <t>フクイシ</t>
    </rPh>
    <rPh sb="3" eb="6">
      <t>サノチョウ</t>
    </rPh>
    <phoneticPr fontId="10"/>
  </si>
  <si>
    <t>長畑金津線</t>
  </si>
  <si>
    <t>坂井市坂井町長畑</t>
    <rPh sb="3" eb="5">
      <t>サカイ</t>
    </rPh>
    <rPh sb="5" eb="6">
      <t>チョウ</t>
    </rPh>
    <rPh sb="6" eb="7">
      <t>ナガ</t>
    </rPh>
    <rPh sb="7" eb="8">
      <t>ハタケ</t>
    </rPh>
    <phoneticPr fontId="17"/>
  </si>
  <si>
    <t>板倉高江線</t>
  </si>
  <si>
    <t>坂井市丸岡町板倉</t>
    <rPh sb="0" eb="2">
      <t>サカイ</t>
    </rPh>
    <rPh sb="2" eb="3">
      <t>シ</t>
    </rPh>
    <rPh sb="3" eb="6">
      <t>マルオカチョウ</t>
    </rPh>
    <rPh sb="6" eb="8">
      <t>イタクラ</t>
    </rPh>
    <phoneticPr fontId="10"/>
  </si>
  <si>
    <t>坂井市春江町高江</t>
    <rPh sb="0" eb="2">
      <t>サカイ</t>
    </rPh>
    <rPh sb="2" eb="3">
      <t>シ</t>
    </rPh>
    <rPh sb="3" eb="6">
      <t>ハルエチョウ</t>
    </rPh>
    <rPh sb="6" eb="8">
      <t>タカエ</t>
    </rPh>
    <phoneticPr fontId="10"/>
  </si>
  <si>
    <t>高江針原線</t>
  </si>
  <si>
    <t>坂井市春江町高江</t>
    <rPh sb="0" eb="2">
      <t>サカイ</t>
    </rPh>
    <rPh sb="2" eb="3">
      <t>シ</t>
    </rPh>
    <rPh sb="3" eb="5">
      <t>ハルエ</t>
    </rPh>
    <rPh sb="5" eb="6">
      <t>チョウ</t>
    </rPh>
    <rPh sb="6" eb="8">
      <t>タカエ</t>
    </rPh>
    <phoneticPr fontId="10"/>
  </si>
  <si>
    <t>坂井市春江町針原</t>
    <rPh sb="0" eb="2">
      <t>サカイ</t>
    </rPh>
    <rPh sb="2" eb="3">
      <t>シ</t>
    </rPh>
    <rPh sb="3" eb="6">
      <t>ハルエチョウ</t>
    </rPh>
    <rPh sb="6" eb="7">
      <t>ハリ</t>
    </rPh>
    <rPh sb="7" eb="8">
      <t>ハラ</t>
    </rPh>
    <phoneticPr fontId="10"/>
  </si>
  <si>
    <t>北潟平山線</t>
  </si>
  <si>
    <t>あわら市北潟</t>
    <rPh sb="3" eb="4">
      <t>シ</t>
    </rPh>
    <rPh sb="4" eb="5">
      <t>キタ</t>
    </rPh>
    <rPh sb="5" eb="6">
      <t>ガタ</t>
    </rPh>
    <phoneticPr fontId="10"/>
  </si>
  <si>
    <t>坂井市三国町平山</t>
    <rPh sb="0" eb="2">
      <t>サカイ</t>
    </rPh>
    <rPh sb="2" eb="3">
      <t>シ</t>
    </rPh>
    <rPh sb="3" eb="6">
      <t>ミクニチョウ</t>
    </rPh>
    <rPh sb="6" eb="8">
      <t>ヒラヤマ</t>
    </rPh>
    <phoneticPr fontId="10"/>
  </si>
  <si>
    <t>磯部島西瓜屋線</t>
  </si>
  <si>
    <t>坂井市丸岡町磯部島</t>
    <rPh sb="0" eb="2">
      <t>サカイ</t>
    </rPh>
    <rPh sb="2" eb="3">
      <t>シ</t>
    </rPh>
    <rPh sb="3" eb="6">
      <t>マルオカチョウ</t>
    </rPh>
    <rPh sb="6" eb="8">
      <t>イソベ</t>
    </rPh>
    <rPh sb="8" eb="9">
      <t>ジマ</t>
    </rPh>
    <phoneticPr fontId="10"/>
  </si>
  <si>
    <t>三国停車場桜谷線</t>
  </si>
  <si>
    <t>坂井市三国町三国東</t>
    <rPh sb="0" eb="2">
      <t>サカイ</t>
    </rPh>
    <rPh sb="2" eb="3">
      <t>シ</t>
    </rPh>
    <rPh sb="3" eb="6">
      <t>ミクニチョウ</t>
    </rPh>
    <rPh sb="6" eb="8">
      <t>ミクニ</t>
    </rPh>
    <rPh sb="8" eb="9">
      <t>ヒガシ</t>
    </rPh>
    <phoneticPr fontId="10"/>
  </si>
  <si>
    <t>竹田東古市停車場線</t>
    <rPh sb="0" eb="2">
      <t>タケダ</t>
    </rPh>
    <rPh sb="2" eb="3">
      <t>ヒガシ</t>
    </rPh>
    <rPh sb="3" eb="5">
      <t>フルイチ</t>
    </rPh>
    <rPh sb="5" eb="7">
      <t>テイシャ</t>
    </rPh>
    <rPh sb="7" eb="8">
      <t>バ</t>
    </rPh>
    <rPh sb="8" eb="9">
      <t>セン</t>
    </rPh>
    <phoneticPr fontId="10"/>
  </si>
  <si>
    <t>坂井市丸岡町山竹田</t>
    <rPh sb="0" eb="3">
      <t>サカイシ</t>
    </rPh>
    <rPh sb="3" eb="5">
      <t>マルオカ</t>
    </rPh>
    <rPh sb="5" eb="6">
      <t>チョウ</t>
    </rPh>
    <rPh sb="6" eb="7">
      <t>ヤマ</t>
    </rPh>
    <rPh sb="7" eb="9">
      <t>タケダ</t>
    </rPh>
    <phoneticPr fontId="10"/>
  </si>
  <si>
    <t>東古市停車場</t>
    <rPh sb="0" eb="1">
      <t>ヒガシ</t>
    </rPh>
    <rPh sb="1" eb="3">
      <t>フルイチ</t>
    </rPh>
    <rPh sb="3" eb="5">
      <t>テイシャ</t>
    </rPh>
    <rPh sb="5" eb="6">
      <t>バ</t>
    </rPh>
    <phoneticPr fontId="10"/>
  </si>
  <si>
    <t>福井空港線</t>
  </si>
  <si>
    <t>坂井市春江町江留中</t>
    <rPh sb="0" eb="2">
      <t>サカイ</t>
    </rPh>
    <rPh sb="2" eb="3">
      <t>シ</t>
    </rPh>
    <rPh sb="3" eb="6">
      <t>ハルエチョウ</t>
    </rPh>
    <rPh sb="6" eb="7">
      <t>エ</t>
    </rPh>
    <rPh sb="7" eb="9">
      <t>トメナカ</t>
    </rPh>
    <phoneticPr fontId="10"/>
  </si>
  <si>
    <t>福井空港</t>
    <rPh sb="0" eb="2">
      <t>フクイ</t>
    </rPh>
    <rPh sb="2" eb="4">
      <t>クウコウ</t>
    </rPh>
    <phoneticPr fontId="10"/>
  </si>
  <si>
    <t>福井港線</t>
  </si>
  <si>
    <t>福井市白方町</t>
    <rPh sb="0" eb="3">
      <t>フクイシ</t>
    </rPh>
    <rPh sb="3" eb="5">
      <t>シラカタ</t>
    </rPh>
    <rPh sb="5" eb="6">
      <t>チョウ</t>
    </rPh>
    <phoneticPr fontId="10"/>
  </si>
  <si>
    <t>坂井金津線</t>
  </si>
  <si>
    <t>あわら市池口</t>
    <rPh sb="3" eb="4">
      <t>シ</t>
    </rPh>
    <rPh sb="4" eb="6">
      <t>イケグチ</t>
    </rPh>
    <phoneticPr fontId="17"/>
  </si>
  <si>
    <t>龍ヶ鼻ダム公園線</t>
  </si>
  <si>
    <t>坂井市丸岡町山竹田</t>
    <rPh sb="0" eb="2">
      <t>サカイ</t>
    </rPh>
    <rPh sb="2" eb="3">
      <t>シ</t>
    </rPh>
    <rPh sb="3" eb="6">
      <t>マルオカチョウ</t>
    </rPh>
    <rPh sb="6" eb="7">
      <t>ヤマ</t>
    </rPh>
    <rPh sb="7" eb="9">
      <t>タケダ</t>
    </rPh>
    <phoneticPr fontId="10"/>
  </si>
  <si>
    <t>坂井市丸岡町山口</t>
    <rPh sb="0" eb="2">
      <t>サカイ</t>
    </rPh>
    <rPh sb="2" eb="3">
      <t>シ</t>
    </rPh>
    <rPh sb="3" eb="6">
      <t>マルオカチョウ</t>
    </rPh>
    <rPh sb="6" eb="8">
      <t>ヤマグチ</t>
    </rPh>
    <phoneticPr fontId="10"/>
  </si>
  <si>
    <t>資料：道路現況表（福井県土木部道路保全課）</t>
    <rPh sb="0" eb="2">
      <t>シリョウ</t>
    </rPh>
    <phoneticPr fontId="10"/>
  </si>
  <si>
    <t>O-5．地方鉄道輸送状況（乗車1日平均）</t>
    <rPh sb="4" eb="6">
      <t>チホウ</t>
    </rPh>
    <rPh sb="6" eb="8">
      <t>テツドウ</t>
    </rPh>
    <rPh sb="8" eb="10">
      <t>ユソウ</t>
    </rPh>
    <rPh sb="10" eb="12">
      <t>ジョウキョウ</t>
    </rPh>
    <rPh sb="13" eb="15">
      <t>ジョウシャ</t>
    </rPh>
    <rPh sb="16" eb="17">
      <t>ニチ</t>
    </rPh>
    <rPh sb="17" eb="19">
      <t>ヘイキン</t>
    </rPh>
    <phoneticPr fontId="19"/>
  </si>
  <si>
    <t>単位：人</t>
    <rPh sb="0" eb="2">
      <t>タンイ</t>
    </rPh>
    <rPh sb="3" eb="4">
      <t>ヒト</t>
    </rPh>
    <phoneticPr fontId="19"/>
  </si>
  <si>
    <t>年度</t>
    <rPh sb="0" eb="2">
      <t>ネンド</t>
    </rPh>
    <phoneticPr fontId="10"/>
  </si>
  <si>
    <t>計</t>
    <rPh sb="0" eb="1">
      <t>ケイ</t>
    </rPh>
    <phoneticPr fontId="10"/>
  </si>
  <si>
    <t>駅名称</t>
    <rPh sb="0" eb="1">
      <t>エキ</t>
    </rPh>
    <rPh sb="1" eb="3">
      <t>メイショウ</t>
    </rPh>
    <phoneticPr fontId="10"/>
  </si>
  <si>
    <t>三国港</t>
    <rPh sb="0" eb="2">
      <t>ミクニ</t>
    </rPh>
    <rPh sb="2" eb="3">
      <t>ミナト</t>
    </rPh>
    <phoneticPr fontId="10"/>
  </si>
  <si>
    <t>三国</t>
    <rPh sb="0" eb="2">
      <t>ミクニ</t>
    </rPh>
    <phoneticPr fontId="10"/>
  </si>
  <si>
    <t>三国神社</t>
    <rPh sb="0" eb="2">
      <t>ミクニ</t>
    </rPh>
    <rPh sb="2" eb="4">
      <t>ジンジャ</t>
    </rPh>
    <phoneticPr fontId="10"/>
  </si>
  <si>
    <t>水居</t>
    <rPh sb="0" eb="2">
      <t>ミズイ</t>
    </rPh>
    <phoneticPr fontId="10"/>
  </si>
  <si>
    <t>大関</t>
    <rPh sb="0" eb="2">
      <t>オオゼキ</t>
    </rPh>
    <phoneticPr fontId="10"/>
  </si>
  <si>
    <t>下兵庫
こうふく</t>
    <rPh sb="0" eb="3">
      <t>シモヒョウゴ</t>
    </rPh>
    <phoneticPr fontId="10"/>
  </si>
  <si>
    <t>西長田
ゆりの里</t>
    <rPh sb="0" eb="1">
      <t>ニシ</t>
    </rPh>
    <rPh sb="1" eb="3">
      <t>ナガタ</t>
    </rPh>
    <rPh sb="7" eb="8">
      <t>サト</t>
    </rPh>
    <phoneticPr fontId="10"/>
  </si>
  <si>
    <t>西春江
ハートピア</t>
    <rPh sb="0" eb="1">
      <t>ニシ</t>
    </rPh>
    <rPh sb="1" eb="2">
      <t>ハル</t>
    </rPh>
    <rPh sb="2" eb="3">
      <t>エ</t>
    </rPh>
    <phoneticPr fontId="10"/>
  </si>
  <si>
    <t>太郎丸
エンゼル
ランド</t>
    <rPh sb="0" eb="3">
      <t>タロウマル</t>
    </rPh>
    <phoneticPr fontId="10"/>
  </si>
  <si>
    <t>平成15年度</t>
  </si>
  <si>
    <t>平成16年度</t>
  </si>
  <si>
    <t>平成17年度</t>
  </si>
  <si>
    <t>平成18年度</t>
    <phoneticPr fontId="10"/>
  </si>
  <si>
    <t>平成19年度</t>
    <phoneticPr fontId="10"/>
  </si>
  <si>
    <t>平成20年度</t>
    <phoneticPr fontId="10"/>
  </si>
  <si>
    <t>平成21年度</t>
    <phoneticPr fontId="10"/>
  </si>
  <si>
    <t>平成22年度</t>
    <phoneticPr fontId="10"/>
  </si>
  <si>
    <t>平成23年度</t>
    <phoneticPr fontId="10"/>
  </si>
  <si>
    <t>平成24年度</t>
    <phoneticPr fontId="10"/>
  </si>
  <si>
    <t>平成25年度</t>
    <phoneticPr fontId="10"/>
  </si>
  <si>
    <t>平成26年度</t>
    <phoneticPr fontId="10"/>
  </si>
  <si>
    <t>平成27年度</t>
    <phoneticPr fontId="10"/>
  </si>
  <si>
    <t>平成28年度</t>
    <phoneticPr fontId="10"/>
  </si>
  <si>
    <t>平成29年度</t>
    <phoneticPr fontId="10"/>
  </si>
  <si>
    <t>平成30年度</t>
  </si>
  <si>
    <t>令和元年度</t>
    <rPh sb="0" eb="2">
      <t>レイワ</t>
    </rPh>
    <rPh sb="2" eb="3">
      <t>ガン</t>
    </rPh>
    <phoneticPr fontId="10"/>
  </si>
  <si>
    <t>令和 2年度</t>
    <rPh sb="0" eb="2">
      <t>レイワ</t>
    </rPh>
    <phoneticPr fontId="10"/>
  </si>
  <si>
    <t>令和 3年度</t>
    <rPh sb="0" eb="2">
      <t>レイワ</t>
    </rPh>
    <phoneticPr fontId="10"/>
  </si>
  <si>
    <t>令和 4年度</t>
    <rPh sb="0" eb="2">
      <t>レイワ</t>
    </rPh>
    <phoneticPr fontId="10"/>
  </si>
  <si>
    <t>資料：えちぜん鉄道（株）</t>
    <rPh sb="0" eb="2">
      <t>シリョウ</t>
    </rPh>
    <rPh sb="7" eb="9">
      <t>テツドウ</t>
    </rPh>
    <rPh sb="10" eb="11">
      <t>カブ</t>
    </rPh>
    <phoneticPr fontId="19"/>
  </si>
  <si>
    <t>O-6．コミュニティバス・イータク（オンデマンド型交通）利用状況</t>
    <rPh sb="24" eb="25">
      <t>ガタ</t>
    </rPh>
    <rPh sb="25" eb="27">
      <t>コウツウ</t>
    </rPh>
    <rPh sb="28" eb="30">
      <t>リヨウ</t>
    </rPh>
    <rPh sb="30" eb="32">
      <t>ジョウキョウ</t>
    </rPh>
    <phoneticPr fontId="10"/>
  </si>
  <si>
    <t>1　コミュニティバス利用状況</t>
    <rPh sb="10" eb="14">
      <t>リヨウジョウキョウ</t>
    </rPh>
    <phoneticPr fontId="23"/>
  </si>
  <si>
    <t>単位：人</t>
    <rPh sb="0" eb="2">
      <t>タンイ</t>
    </rPh>
    <rPh sb="3" eb="4">
      <t>ニン</t>
    </rPh>
    <phoneticPr fontId="10"/>
  </si>
  <si>
    <t>区分</t>
    <rPh sb="0" eb="2">
      <t>クブン</t>
    </rPh>
    <phoneticPr fontId="10"/>
  </si>
  <si>
    <t>コミュニティバス利用者数</t>
    <rPh sb="8" eb="11">
      <t>リヨウシャ</t>
    </rPh>
    <rPh sb="11" eb="12">
      <t>スウ</t>
    </rPh>
    <phoneticPr fontId="10"/>
  </si>
  <si>
    <t>基幹ルート</t>
    <rPh sb="0" eb="2">
      <t>キカン</t>
    </rPh>
    <phoneticPr fontId="10"/>
  </si>
  <si>
    <t>接続ルート</t>
    <rPh sb="0" eb="2">
      <t>セツゾク</t>
    </rPh>
    <phoneticPr fontId="10"/>
  </si>
  <si>
    <t>合計</t>
    <phoneticPr fontId="10"/>
  </si>
  <si>
    <t>三国坂井(右回り)</t>
    <rPh sb="0" eb="2">
      <t>ミクニ</t>
    </rPh>
    <rPh sb="2" eb="4">
      <t>サカイ</t>
    </rPh>
    <rPh sb="5" eb="6">
      <t>ミギ</t>
    </rPh>
    <rPh sb="6" eb="7">
      <t>マワ</t>
    </rPh>
    <phoneticPr fontId="10"/>
  </si>
  <si>
    <t>三国坂井(左回り)</t>
    <rPh sb="0" eb="2">
      <t>ミクニ</t>
    </rPh>
    <rPh sb="2" eb="4">
      <t>サカイ</t>
    </rPh>
    <rPh sb="5" eb="6">
      <t>ヒダリ</t>
    </rPh>
    <rPh sb="6" eb="7">
      <t>マワ</t>
    </rPh>
    <phoneticPr fontId="10"/>
  </si>
  <si>
    <t>丸岡春江(右回り)</t>
    <rPh sb="0" eb="2">
      <t>マルオカ</t>
    </rPh>
    <rPh sb="2" eb="4">
      <t>ハルエ</t>
    </rPh>
    <rPh sb="5" eb="6">
      <t>ミギ</t>
    </rPh>
    <rPh sb="6" eb="7">
      <t>マワ</t>
    </rPh>
    <phoneticPr fontId="10"/>
  </si>
  <si>
    <t>丸岡春江(左回り)</t>
    <rPh sb="0" eb="2">
      <t>マルオカ</t>
    </rPh>
    <rPh sb="2" eb="4">
      <t>ハルエ</t>
    </rPh>
    <rPh sb="5" eb="6">
      <t>ヒダリ</t>
    </rPh>
    <rPh sb="6" eb="7">
      <t>マワ</t>
    </rPh>
    <phoneticPr fontId="10"/>
  </si>
  <si>
    <t xml:space="preserve"> 雄     島　</t>
    <rPh sb="1" eb="2">
      <t>オス</t>
    </rPh>
    <rPh sb="7" eb="8">
      <t>シマ</t>
    </rPh>
    <phoneticPr fontId="10"/>
  </si>
  <si>
    <t xml:space="preserve"> 加戸・三国東部</t>
    <rPh sb="1" eb="2">
      <t>カ</t>
    </rPh>
    <rPh sb="2" eb="3">
      <t>ト</t>
    </rPh>
    <rPh sb="4" eb="6">
      <t>ミクニ</t>
    </rPh>
    <rPh sb="6" eb="8">
      <t>トウブ</t>
    </rPh>
    <phoneticPr fontId="10"/>
  </si>
  <si>
    <t xml:space="preserve"> （旧）三国東部 </t>
    <rPh sb="2" eb="3">
      <t>キュウ</t>
    </rPh>
    <phoneticPr fontId="10"/>
  </si>
  <si>
    <t xml:space="preserve"> 浜  四  郷</t>
    <phoneticPr fontId="10"/>
  </si>
  <si>
    <t xml:space="preserve"> 坂     井　</t>
    <rPh sb="1" eb="2">
      <t>サカ</t>
    </rPh>
    <rPh sb="7" eb="8">
      <t>イ</t>
    </rPh>
    <phoneticPr fontId="10"/>
  </si>
  <si>
    <t xml:space="preserve"> （旧）坂井西部</t>
    <rPh sb="2" eb="3">
      <t>キュウ</t>
    </rPh>
    <rPh sb="4" eb="5">
      <t>サカ</t>
    </rPh>
    <rPh sb="5" eb="6">
      <t>イ</t>
    </rPh>
    <rPh sb="6" eb="7">
      <t>ニシ</t>
    </rPh>
    <rPh sb="7" eb="8">
      <t>ブ</t>
    </rPh>
    <phoneticPr fontId="10"/>
  </si>
  <si>
    <t xml:space="preserve"> 春江北部東部</t>
    <rPh sb="1" eb="2">
      <t>ハル</t>
    </rPh>
    <rPh sb="2" eb="3">
      <t>エ</t>
    </rPh>
    <rPh sb="3" eb="4">
      <t>キタ</t>
    </rPh>
    <rPh sb="4" eb="5">
      <t>ブ</t>
    </rPh>
    <rPh sb="5" eb="6">
      <t>ヒガシ</t>
    </rPh>
    <rPh sb="6" eb="7">
      <t>ブ</t>
    </rPh>
    <phoneticPr fontId="10"/>
  </si>
  <si>
    <t xml:space="preserve"> 春江西部中部</t>
    <rPh sb="1" eb="3">
      <t>ハルエ</t>
    </rPh>
    <rPh sb="3" eb="5">
      <t>セイブ</t>
    </rPh>
    <rPh sb="5" eb="7">
      <t>チュウブ</t>
    </rPh>
    <phoneticPr fontId="10"/>
  </si>
  <si>
    <t xml:space="preserve"> 長     畝</t>
    <rPh sb="1" eb="2">
      <t>ナガ</t>
    </rPh>
    <rPh sb="7" eb="8">
      <t>ウネ</t>
    </rPh>
    <phoneticPr fontId="10"/>
  </si>
  <si>
    <t xml:space="preserve"> 高  椋  西</t>
    <rPh sb="1" eb="2">
      <t>コウ</t>
    </rPh>
    <rPh sb="4" eb="5">
      <t>ムク</t>
    </rPh>
    <rPh sb="7" eb="8">
      <t>ニシ</t>
    </rPh>
    <phoneticPr fontId="10"/>
  </si>
  <si>
    <t xml:space="preserve"> 高  椋  中</t>
    <rPh sb="1" eb="2">
      <t>コウ</t>
    </rPh>
    <rPh sb="4" eb="5">
      <t>ムク</t>
    </rPh>
    <rPh sb="7" eb="8">
      <t>チュウ</t>
    </rPh>
    <phoneticPr fontId="10"/>
  </si>
  <si>
    <t xml:space="preserve"> 鳴     鹿</t>
    <rPh sb="1" eb="2">
      <t>ナ</t>
    </rPh>
    <rPh sb="7" eb="8">
      <t>シカ</t>
    </rPh>
    <phoneticPr fontId="10"/>
  </si>
  <si>
    <t>平成21年度</t>
    <rPh sb="0" eb="2">
      <t>ヘイセイ</t>
    </rPh>
    <rPh sb="4" eb="6">
      <t>ネンド</t>
    </rPh>
    <phoneticPr fontId="10"/>
  </si>
  <si>
    <t>平成22年度</t>
    <rPh sb="0" eb="2">
      <t>ヘイセイ</t>
    </rPh>
    <rPh sb="4" eb="5">
      <t>ネン</t>
    </rPh>
    <rPh sb="5" eb="6">
      <t>ド</t>
    </rPh>
    <phoneticPr fontId="10"/>
  </si>
  <si>
    <t>平成23年度</t>
    <rPh sb="0" eb="2">
      <t>ヘイセイ</t>
    </rPh>
    <rPh sb="4" eb="6">
      <t>ネンド</t>
    </rPh>
    <phoneticPr fontId="10"/>
  </si>
  <si>
    <t>平成24年度</t>
    <rPh sb="0" eb="2">
      <t>ヘイセイ</t>
    </rPh>
    <rPh sb="4" eb="6">
      <t>ネンド</t>
    </rPh>
    <phoneticPr fontId="10"/>
  </si>
  <si>
    <t>平成25年度</t>
    <rPh sb="0" eb="2">
      <t>ヘイセイ</t>
    </rPh>
    <rPh sb="4" eb="6">
      <t>ネンド</t>
    </rPh>
    <phoneticPr fontId="10"/>
  </si>
  <si>
    <t>平成26年度</t>
    <rPh sb="0" eb="2">
      <t>ヘイセイ</t>
    </rPh>
    <rPh sb="4" eb="6">
      <t>ネンド</t>
    </rPh>
    <phoneticPr fontId="10"/>
  </si>
  <si>
    <t>平成27年度</t>
    <rPh sb="0" eb="2">
      <t>ヘイセイ</t>
    </rPh>
    <rPh sb="4" eb="6">
      <t>ネンド</t>
    </rPh>
    <phoneticPr fontId="10"/>
  </si>
  <si>
    <t>-</t>
    <phoneticPr fontId="10"/>
  </si>
  <si>
    <t>平成28年度</t>
    <rPh sb="0" eb="2">
      <t>ヘイセイ</t>
    </rPh>
    <rPh sb="4" eb="6">
      <t>ネンド</t>
    </rPh>
    <phoneticPr fontId="10"/>
  </si>
  <si>
    <t>平成29年度</t>
    <rPh sb="0" eb="2">
      <t>ヘイセイ</t>
    </rPh>
    <rPh sb="4" eb="6">
      <t>ネンド</t>
    </rPh>
    <phoneticPr fontId="10"/>
  </si>
  <si>
    <t>平成30年度</t>
    <rPh sb="0" eb="2">
      <t>ヘイセイ</t>
    </rPh>
    <rPh sb="4" eb="6">
      <t>ネンド</t>
    </rPh>
    <phoneticPr fontId="10"/>
  </si>
  <si>
    <t>令和元年度</t>
    <rPh sb="0" eb="2">
      <t>レイワ</t>
    </rPh>
    <rPh sb="2" eb="3">
      <t>ガン</t>
    </rPh>
    <rPh sb="3" eb="5">
      <t>ネンド</t>
    </rPh>
    <phoneticPr fontId="10"/>
  </si>
  <si>
    <t>令和 2年度</t>
    <rPh sb="0" eb="2">
      <t>レイワ</t>
    </rPh>
    <rPh sb="4" eb="6">
      <t>ネンド</t>
    </rPh>
    <phoneticPr fontId="10"/>
  </si>
  <si>
    <t>令和 3年度</t>
    <rPh sb="0" eb="2">
      <t>レイワ</t>
    </rPh>
    <rPh sb="4" eb="6">
      <t>ネンド</t>
    </rPh>
    <phoneticPr fontId="10"/>
  </si>
  <si>
    <t>令和 4年度</t>
    <rPh sb="0" eb="2">
      <t>レイワ</t>
    </rPh>
    <rPh sb="4" eb="6">
      <t>ネンド</t>
    </rPh>
    <phoneticPr fontId="10"/>
  </si>
  <si>
    <t>-</t>
    <phoneticPr fontId="23"/>
  </si>
  <si>
    <t>※平成21年度の接続ルートは平成21年9月～平成22年3月分</t>
    <rPh sb="1" eb="3">
      <t>ヘイセイ</t>
    </rPh>
    <rPh sb="5" eb="7">
      <t>ネンド</t>
    </rPh>
    <rPh sb="8" eb="10">
      <t>セツゾク</t>
    </rPh>
    <rPh sb="14" eb="16">
      <t>ヘイセイ</t>
    </rPh>
    <rPh sb="18" eb="19">
      <t>ネン</t>
    </rPh>
    <rPh sb="20" eb="21">
      <t>ガツ</t>
    </rPh>
    <rPh sb="22" eb="24">
      <t>ヘイセイ</t>
    </rPh>
    <rPh sb="26" eb="27">
      <t>ネン</t>
    </rPh>
    <rPh sb="28" eb="29">
      <t>ガツ</t>
    </rPh>
    <rPh sb="29" eb="30">
      <t>ブン</t>
    </rPh>
    <phoneticPr fontId="10"/>
  </si>
  <si>
    <t>資料：公共交通対策課</t>
    <rPh sb="0" eb="2">
      <t>シリョウ</t>
    </rPh>
    <rPh sb="3" eb="10">
      <t>コウキョウコウツウタイサクカ</t>
    </rPh>
    <phoneticPr fontId="10"/>
  </si>
  <si>
    <t>2　イータク（オンデマンド型交通）利用状況</t>
    <rPh sb="13" eb="14">
      <t>ガタ</t>
    </rPh>
    <rPh sb="14" eb="16">
      <t>コウツウ</t>
    </rPh>
    <rPh sb="17" eb="19">
      <t>リヨウ</t>
    </rPh>
    <rPh sb="19" eb="21">
      <t>ジョウキョウ</t>
    </rPh>
    <phoneticPr fontId="23"/>
  </si>
  <si>
    <t>イータク（オンデマンド型交通）利用者数</t>
    <rPh sb="11" eb="14">
      <t>カタコウツウ</t>
    </rPh>
    <rPh sb="15" eb="19">
      <t>リヨウシャスウ</t>
    </rPh>
    <phoneticPr fontId="23"/>
  </si>
  <si>
    <t>計</t>
    <rPh sb="0" eb="1">
      <t>ケイ</t>
    </rPh>
    <phoneticPr fontId="23"/>
  </si>
  <si>
    <t>三国春江坂井</t>
    <rPh sb="0" eb="2">
      <t>ミクニ</t>
    </rPh>
    <rPh sb="2" eb="4">
      <t>ハルエ</t>
    </rPh>
    <rPh sb="4" eb="6">
      <t>サカイ</t>
    </rPh>
    <phoneticPr fontId="23"/>
  </si>
  <si>
    <t>丸岡春江坂井</t>
    <rPh sb="2" eb="4">
      <t>ハルエ</t>
    </rPh>
    <rPh sb="4" eb="6">
      <t>サカイ</t>
    </rPh>
    <phoneticPr fontId="23"/>
  </si>
  <si>
    <t>O-9．福井港入港船舶数</t>
    <rPh sb="4" eb="6">
      <t>フクイ</t>
    </rPh>
    <rPh sb="6" eb="7">
      <t>コウ</t>
    </rPh>
    <rPh sb="7" eb="9">
      <t>ニュウコウ</t>
    </rPh>
    <rPh sb="9" eb="11">
      <t>センパク</t>
    </rPh>
    <rPh sb="11" eb="12">
      <t>スウ</t>
    </rPh>
    <phoneticPr fontId="10"/>
  </si>
  <si>
    <t>トン数階級別</t>
    <rPh sb="2" eb="3">
      <t>スウ</t>
    </rPh>
    <rPh sb="3" eb="5">
      <t>カイキュウ</t>
    </rPh>
    <rPh sb="5" eb="6">
      <t>ベツ</t>
    </rPh>
    <phoneticPr fontId="10"/>
  </si>
  <si>
    <t>合計</t>
    <rPh sb="0" eb="2">
      <t>ゴウケイ</t>
    </rPh>
    <phoneticPr fontId="10"/>
  </si>
  <si>
    <t>5～1,000トン</t>
    <phoneticPr fontId="10"/>
  </si>
  <si>
    <t>1,000～3,000トン</t>
    <phoneticPr fontId="10"/>
  </si>
  <si>
    <t>3,000～6,000トン</t>
    <phoneticPr fontId="10"/>
  </si>
  <si>
    <t>6,000～10,000トン</t>
    <phoneticPr fontId="10"/>
  </si>
  <si>
    <t>10,000トン～</t>
    <phoneticPr fontId="10"/>
  </si>
  <si>
    <t>隻数</t>
    <rPh sb="0" eb="1">
      <t>セキ</t>
    </rPh>
    <rPh sb="1" eb="2">
      <t>スウ</t>
    </rPh>
    <phoneticPr fontId="10"/>
  </si>
  <si>
    <t>総トン数</t>
    <rPh sb="0" eb="1">
      <t>ソウ</t>
    </rPh>
    <rPh sb="3" eb="4">
      <t>スウ</t>
    </rPh>
    <phoneticPr fontId="10"/>
  </si>
  <si>
    <t>内航</t>
    <rPh sb="0" eb="2">
      <t>ナイコウ</t>
    </rPh>
    <phoneticPr fontId="10"/>
  </si>
  <si>
    <t>外航</t>
    <rPh sb="0" eb="2">
      <t>ガイコウ</t>
    </rPh>
    <phoneticPr fontId="10"/>
  </si>
  <si>
    <t>令和元年</t>
    <rPh sb="0" eb="2">
      <t>レイワ</t>
    </rPh>
    <rPh sb="2" eb="3">
      <t>ガン</t>
    </rPh>
    <rPh sb="3" eb="4">
      <t>ネン</t>
    </rPh>
    <phoneticPr fontId="10"/>
  </si>
  <si>
    <t>船種別</t>
    <rPh sb="0" eb="1">
      <t>フネ</t>
    </rPh>
    <rPh sb="1" eb="3">
      <t>シュベツ</t>
    </rPh>
    <phoneticPr fontId="10"/>
  </si>
  <si>
    <t>商船</t>
    <rPh sb="0" eb="2">
      <t>ショウセン</t>
    </rPh>
    <phoneticPr fontId="10"/>
  </si>
  <si>
    <t>漁船</t>
    <rPh sb="0" eb="2">
      <t>ギョセン</t>
    </rPh>
    <phoneticPr fontId="10"/>
  </si>
  <si>
    <t>その他の船舶</t>
    <rPh sb="2" eb="3">
      <t>タ</t>
    </rPh>
    <rPh sb="4" eb="6">
      <t>センパク</t>
    </rPh>
    <phoneticPr fontId="10"/>
  </si>
  <si>
    <t>避難船</t>
    <rPh sb="0" eb="2">
      <t>ヒナン</t>
    </rPh>
    <rPh sb="2" eb="3">
      <t>セン</t>
    </rPh>
    <phoneticPr fontId="10"/>
  </si>
  <si>
    <t>うち外航</t>
    <rPh sb="2" eb="4">
      <t>ガイコウ</t>
    </rPh>
    <phoneticPr fontId="10"/>
  </si>
  <si>
    <t>令和元年</t>
    <rPh sb="0" eb="3">
      <t>レイワガン</t>
    </rPh>
    <rPh sb="3" eb="4">
      <t>ネン</t>
    </rPh>
    <phoneticPr fontId="10"/>
  </si>
  <si>
    <t>O-12．ＣＡＴＶ加入状況</t>
    <rPh sb="9" eb="11">
      <t>カニュウ</t>
    </rPh>
    <rPh sb="11" eb="13">
      <t>ジョウキョウ</t>
    </rPh>
    <phoneticPr fontId="29"/>
  </si>
  <si>
    <r>
      <t>各年3月</t>
    </r>
    <r>
      <rPr>
        <sz val="11"/>
        <color theme="1"/>
        <rFont val="ＭＳ Ｐゴシック"/>
        <family val="3"/>
        <charset val="128"/>
      </rPr>
      <t>31日現在</t>
    </r>
    <rPh sb="0" eb="1">
      <t>カク</t>
    </rPh>
    <rPh sb="1" eb="2">
      <t>トシ</t>
    </rPh>
    <rPh sb="3" eb="4">
      <t>ガツ</t>
    </rPh>
    <rPh sb="6" eb="7">
      <t>ニチ</t>
    </rPh>
    <rPh sb="7" eb="9">
      <t>ゲンザイ</t>
    </rPh>
    <phoneticPr fontId="10"/>
  </si>
  <si>
    <t>年次</t>
    <rPh sb="1" eb="2">
      <t>ツギ</t>
    </rPh>
    <phoneticPr fontId="10"/>
  </si>
  <si>
    <t>世帯数</t>
    <phoneticPr fontId="29"/>
  </si>
  <si>
    <t>加入世帯数</t>
    <rPh sb="0" eb="2">
      <t>カニュウ</t>
    </rPh>
    <rPh sb="2" eb="4">
      <t>セタイ</t>
    </rPh>
    <rPh sb="4" eb="5">
      <t>スウ</t>
    </rPh>
    <phoneticPr fontId="29"/>
  </si>
  <si>
    <t>加  入  率</t>
    <rPh sb="0" eb="1">
      <t>カ</t>
    </rPh>
    <rPh sb="3" eb="4">
      <t>イリ</t>
    </rPh>
    <rPh sb="6" eb="7">
      <t>リツ</t>
    </rPh>
    <phoneticPr fontId="29"/>
  </si>
  <si>
    <t>TV加入</t>
    <rPh sb="2" eb="4">
      <t>カニュウ</t>
    </rPh>
    <phoneticPr fontId="10"/>
  </si>
  <si>
    <t>NET加入</t>
    <rPh sb="3" eb="5">
      <t>カニュウ</t>
    </rPh>
    <phoneticPr fontId="10"/>
  </si>
  <si>
    <t xml:space="preserve"> (％)</t>
    <phoneticPr fontId="10"/>
  </si>
  <si>
    <t>平成14年</t>
  </si>
  <si>
    <t>平成15年</t>
  </si>
  <si>
    <t>平成16年</t>
  </si>
  <si>
    <t>平成17年</t>
  </si>
  <si>
    <t>平成18年</t>
    <phoneticPr fontId="10"/>
  </si>
  <si>
    <t>平成19年</t>
    <phoneticPr fontId="10"/>
  </si>
  <si>
    <t>平成20年</t>
    <phoneticPr fontId="10"/>
  </si>
  <si>
    <t>平成21年</t>
    <phoneticPr fontId="10"/>
  </si>
  <si>
    <t>平成22年</t>
    <phoneticPr fontId="10"/>
  </si>
  <si>
    <t>平成23年</t>
    <phoneticPr fontId="10"/>
  </si>
  <si>
    <t>平成24年</t>
    <phoneticPr fontId="10"/>
  </si>
  <si>
    <t>平成25年</t>
    <phoneticPr fontId="10"/>
  </si>
  <si>
    <t>平成26年</t>
    <phoneticPr fontId="10"/>
  </si>
  <si>
    <t>平成27年</t>
    <phoneticPr fontId="10"/>
  </si>
  <si>
    <t>平成28年</t>
    <phoneticPr fontId="10"/>
  </si>
  <si>
    <t>平成29年</t>
    <phoneticPr fontId="10"/>
  </si>
  <si>
    <t>平成30年</t>
    <phoneticPr fontId="10"/>
  </si>
  <si>
    <t>令和2年</t>
    <rPh sb="0" eb="2">
      <t>レイワ</t>
    </rPh>
    <rPh sb="3" eb="4">
      <t>ネン</t>
    </rPh>
    <phoneticPr fontId="10"/>
  </si>
  <si>
    <t>令和3年</t>
    <rPh sb="0" eb="2">
      <t>レイワ</t>
    </rPh>
    <rPh sb="3" eb="4">
      <t>ネン</t>
    </rPh>
    <phoneticPr fontId="10"/>
  </si>
  <si>
    <t>令和4年</t>
    <rPh sb="0" eb="2">
      <t>レイワ</t>
    </rPh>
    <rPh sb="3" eb="4">
      <t>ネン</t>
    </rPh>
    <phoneticPr fontId="10"/>
  </si>
  <si>
    <t>令和5年</t>
    <rPh sb="0" eb="2">
      <t>レイワ</t>
    </rPh>
    <rPh sb="3" eb="4">
      <t>ネン</t>
    </rPh>
    <phoneticPr fontId="10"/>
  </si>
  <si>
    <t>資料：さかいケーブルテレビ（株）</t>
    <rPh sb="0" eb="2">
      <t>シリョウ</t>
    </rPh>
    <rPh sb="14" eb="15">
      <t>カブ</t>
    </rPh>
    <phoneticPr fontId="10"/>
  </si>
  <si>
    <t>O-3．北陸自動車道利用状況</t>
    <rPh sb="4" eb="6">
      <t>ホクリク</t>
    </rPh>
    <rPh sb="6" eb="9">
      <t>ジドウシャ</t>
    </rPh>
    <rPh sb="9" eb="10">
      <t>ドウ</t>
    </rPh>
    <rPh sb="10" eb="12">
      <t>リヨウ</t>
    </rPh>
    <rPh sb="12" eb="14">
      <t>ジョウキョウ</t>
    </rPh>
    <phoneticPr fontId="10"/>
  </si>
  <si>
    <t>単位：台</t>
    <rPh sb="0" eb="2">
      <t>タンイ</t>
    </rPh>
    <rPh sb="3" eb="4">
      <t>ダイ</t>
    </rPh>
    <phoneticPr fontId="10"/>
  </si>
  <si>
    <t>金津IC</t>
    <rPh sb="0" eb="2">
      <t>カナヅ</t>
    </rPh>
    <phoneticPr fontId="10"/>
  </si>
  <si>
    <t>丸岡IC</t>
    <rPh sb="0" eb="2">
      <t>マルオカ</t>
    </rPh>
    <phoneticPr fontId="10"/>
  </si>
  <si>
    <t>福井北IC</t>
    <rPh sb="0" eb="2">
      <t>フクイ</t>
    </rPh>
    <rPh sb="2" eb="3">
      <t>キタ</t>
    </rPh>
    <phoneticPr fontId="10"/>
  </si>
  <si>
    <t>福井IC</t>
    <rPh sb="0" eb="2">
      <t>フクイ</t>
    </rPh>
    <phoneticPr fontId="10"/>
  </si>
  <si>
    <t>鯖江IC</t>
    <rPh sb="0" eb="2">
      <t>サバエ</t>
    </rPh>
    <phoneticPr fontId="10"/>
  </si>
  <si>
    <t>武生IC</t>
    <rPh sb="0" eb="2">
      <t>タケフ</t>
    </rPh>
    <phoneticPr fontId="10"/>
  </si>
  <si>
    <t>南条
スマートＩＣ</t>
    <rPh sb="0" eb="2">
      <t>ナンジョウ</t>
    </rPh>
    <phoneticPr fontId="10"/>
  </si>
  <si>
    <t>今庄IC</t>
    <rPh sb="0" eb="2">
      <t>イマジョウ</t>
    </rPh>
    <phoneticPr fontId="10"/>
  </si>
  <si>
    <t>敦賀IC</t>
    <rPh sb="0" eb="2">
      <t>ツルガ</t>
    </rPh>
    <phoneticPr fontId="10"/>
  </si>
  <si>
    <t>平成10年度</t>
    <rPh sb="0" eb="2">
      <t>ヘイセイ</t>
    </rPh>
    <rPh sb="4" eb="5">
      <t>ネン</t>
    </rPh>
    <rPh sb="5" eb="6">
      <t>ド</t>
    </rPh>
    <phoneticPr fontId="10"/>
  </si>
  <si>
    <t>入口</t>
    <rPh sb="0" eb="2">
      <t>イリグチ</t>
    </rPh>
    <phoneticPr fontId="10"/>
  </si>
  <si>
    <t>－</t>
  </si>
  <si>
    <t>出口</t>
    <rPh sb="0" eb="2">
      <t>デグチ</t>
    </rPh>
    <phoneticPr fontId="10"/>
  </si>
  <si>
    <t>平成11年度</t>
    <rPh sb="0" eb="2">
      <t>ヘイセイ</t>
    </rPh>
    <rPh sb="4" eb="5">
      <t>ネン</t>
    </rPh>
    <rPh sb="5" eb="6">
      <t>ド</t>
    </rPh>
    <phoneticPr fontId="10"/>
  </si>
  <si>
    <t>平成12年度</t>
    <rPh sb="0" eb="2">
      <t>ヘイセイ</t>
    </rPh>
    <rPh sb="4" eb="5">
      <t>ネン</t>
    </rPh>
    <rPh sb="5" eb="6">
      <t>ド</t>
    </rPh>
    <phoneticPr fontId="10"/>
  </si>
  <si>
    <t>平成13年度</t>
    <rPh sb="0" eb="2">
      <t>ヘイセイ</t>
    </rPh>
    <rPh sb="4" eb="5">
      <t>ネン</t>
    </rPh>
    <rPh sb="5" eb="6">
      <t>ド</t>
    </rPh>
    <phoneticPr fontId="10"/>
  </si>
  <si>
    <t>平成14年度</t>
    <rPh sb="0" eb="2">
      <t>ヘイセイ</t>
    </rPh>
    <rPh sb="4" eb="5">
      <t>ネン</t>
    </rPh>
    <rPh sb="5" eb="6">
      <t>ド</t>
    </rPh>
    <phoneticPr fontId="10"/>
  </si>
  <si>
    <t>平成15年度</t>
    <rPh sb="0" eb="2">
      <t>ヘイセイ</t>
    </rPh>
    <rPh sb="4" eb="5">
      <t>ネン</t>
    </rPh>
    <rPh sb="5" eb="6">
      <t>ド</t>
    </rPh>
    <phoneticPr fontId="10"/>
  </si>
  <si>
    <t>平成16年度</t>
    <rPh sb="0" eb="2">
      <t>ヘイセイ</t>
    </rPh>
    <rPh sb="4" eb="5">
      <t>ネン</t>
    </rPh>
    <rPh sb="5" eb="6">
      <t>ド</t>
    </rPh>
    <phoneticPr fontId="10"/>
  </si>
  <si>
    <t>平成17年度</t>
    <rPh sb="0" eb="2">
      <t>ヘイセイ</t>
    </rPh>
    <rPh sb="4" eb="5">
      <t>ネン</t>
    </rPh>
    <rPh sb="5" eb="6">
      <t>ド</t>
    </rPh>
    <phoneticPr fontId="10"/>
  </si>
  <si>
    <t>平成18年度</t>
    <rPh sb="0" eb="2">
      <t>ヘイセイ</t>
    </rPh>
    <rPh sb="4" eb="5">
      <t>ネン</t>
    </rPh>
    <rPh sb="5" eb="6">
      <t>ド</t>
    </rPh>
    <phoneticPr fontId="10"/>
  </si>
  <si>
    <t>平成19年度</t>
    <rPh sb="0" eb="2">
      <t>ヘイセイ</t>
    </rPh>
    <rPh sb="4" eb="5">
      <t>ネン</t>
    </rPh>
    <rPh sb="5" eb="6">
      <t>ド</t>
    </rPh>
    <phoneticPr fontId="10"/>
  </si>
  <si>
    <t>平成20年度</t>
    <rPh sb="0" eb="2">
      <t>ヘイセイ</t>
    </rPh>
    <rPh sb="4" eb="5">
      <t>ネン</t>
    </rPh>
    <rPh sb="5" eb="6">
      <t>ド</t>
    </rPh>
    <phoneticPr fontId="10"/>
  </si>
  <si>
    <t>平成21年度</t>
    <rPh sb="0" eb="2">
      <t>ヘイセイ</t>
    </rPh>
    <rPh sb="4" eb="5">
      <t>ネン</t>
    </rPh>
    <rPh sb="5" eb="6">
      <t>ド</t>
    </rPh>
    <phoneticPr fontId="10"/>
  </si>
  <si>
    <t>平成23年度</t>
    <rPh sb="0" eb="2">
      <t>ヘイセイ</t>
    </rPh>
    <rPh sb="4" eb="5">
      <t>ネン</t>
    </rPh>
    <rPh sb="5" eb="6">
      <t>ド</t>
    </rPh>
    <phoneticPr fontId="10"/>
  </si>
  <si>
    <t>平成24年度</t>
    <rPh sb="0" eb="2">
      <t>ヘイセイ</t>
    </rPh>
    <rPh sb="4" eb="5">
      <t>ネン</t>
    </rPh>
    <rPh sb="5" eb="6">
      <t>ド</t>
    </rPh>
    <phoneticPr fontId="10"/>
  </si>
  <si>
    <t>平成25年度</t>
    <rPh sb="0" eb="2">
      <t>ヘイセイ</t>
    </rPh>
    <rPh sb="4" eb="5">
      <t>ネン</t>
    </rPh>
    <rPh sb="5" eb="6">
      <t>ド</t>
    </rPh>
    <phoneticPr fontId="10"/>
  </si>
  <si>
    <t>平成26年度</t>
    <rPh sb="0" eb="2">
      <t>ヘイセイ</t>
    </rPh>
    <rPh sb="4" eb="5">
      <t>ネン</t>
    </rPh>
    <rPh sb="5" eb="6">
      <t>ド</t>
    </rPh>
    <phoneticPr fontId="10"/>
  </si>
  <si>
    <t>平成27年度</t>
    <rPh sb="0" eb="2">
      <t>ヘイセイ</t>
    </rPh>
    <rPh sb="4" eb="5">
      <t>ネン</t>
    </rPh>
    <rPh sb="5" eb="6">
      <t>ド</t>
    </rPh>
    <phoneticPr fontId="10"/>
  </si>
  <si>
    <t>平成28年度</t>
    <rPh sb="0" eb="2">
      <t>ヘイセイ</t>
    </rPh>
    <rPh sb="4" eb="5">
      <t>ネン</t>
    </rPh>
    <rPh sb="5" eb="6">
      <t>ド</t>
    </rPh>
    <phoneticPr fontId="10"/>
  </si>
  <si>
    <t>平成29年度</t>
    <rPh sb="0" eb="2">
      <t>ヘイセイ</t>
    </rPh>
    <rPh sb="4" eb="5">
      <t>ネン</t>
    </rPh>
    <rPh sb="5" eb="6">
      <t>ド</t>
    </rPh>
    <phoneticPr fontId="10"/>
  </si>
  <si>
    <t>平成30年度</t>
    <rPh sb="0" eb="2">
      <t>ヘイセイ</t>
    </rPh>
    <rPh sb="4" eb="5">
      <t>ネン</t>
    </rPh>
    <rPh sb="5" eb="6">
      <t>ド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</si>
  <si>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14"/>
  </si>
  <si>
    <t>令和2年度</t>
    <rPh sb="0" eb="2">
      <t>レイワ</t>
    </rPh>
    <rPh sb="3" eb="5">
      <t>ネンド</t>
    </rPh>
    <phoneticPr fontId="14"/>
  </si>
  <si>
    <t>令和3年度</t>
    <rPh sb="0" eb="2">
      <t>レイワ</t>
    </rPh>
    <rPh sb="3" eb="5">
      <t>ネンド</t>
    </rPh>
    <phoneticPr fontId="14"/>
  </si>
  <si>
    <t>令和4年度</t>
    <rPh sb="0" eb="2">
      <t>レイワ</t>
    </rPh>
    <rPh sb="3" eb="5">
      <t>ネンド</t>
    </rPh>
    <phoneticPr fontId="14"/>
  </si>
  <si>
    <t>※平成19年度から、入口・出口を合計した数字を掲載</t>
    <rPh sb="6" eb="7">
      <t>ド</t>
    </rPh>
    <phoneticPr fontId="10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</si>
  <si>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10"/>
  </si>
  <si>
    <t>O-4．駅別ＪＲ貨客輸送状況（1日平均）</t>
    <rPh sb="4" eb="5">
      <t>エキ</t>
    </rPh>
    <rPh sb="5" eb="6">
      <t>ベツ</t>
    </rPh>
    <rPh sb="8" eb="9">
      <t>カ</t>
    </rPh>
    <rPh sb="9" eb="10">
      <t>キャク</t>
    </rPh>
    <rPh sb="10" eb="12">
      <t>ユソウ</t>
    </rPh>
    <rPh sb="12" eb="14">
      <t>ジョウキョウ</t>
    </rPh>
    <rPh sb="16" eb="17">
      <t>ニチ</t>
    </rPh>
    <rPh sb="17" eb="19">
      <t>ヘイキン</t>
    </rPh>
    <phoneticPr fontId="10"/>
  </si>
  <si>
    <t>年度</t>
    <rPh sb="0" eb="2">
      <t>ネンド</t>
    </rPh>
    <phoneticPr fontId="14"/>
  </si>
  <si>
    <t>丸岡</t>
    <rPh sb="0" eb="2">
      <t>マルオカ</t>
    </rPh>
    <phoneticPr fontId="10"/>
  </si>
  <si>
    <t>春江</t>
    <rPh sb="0" eb="1">
      <t>ハル</t>
    </rPh>
    <rPh sb="1" eb="2">
      <t>エ</t>
    </rPh>
    <phoneticPr fontId="10"/>
  </si>
  <si>
    <t>旅客</t>
    <rPh sb="0" eb="2">
      <t>リョキャク</t>
    </rPh>
    <phoneticPr fontId="10"/>
  </si>
  <si>
    <t>貨物</t>
    <rPh sb="0" eb="2">
      <t>カモツ</t>
    </rPh>
    <phoneticPr fontId="10"/>
  </si>
  <si>
    <t>総数</t>
    <rPh sb="0" eb="2">
      <t>ソウスウ</t>
    </rPh>
    <phoneticPr fontId="10"/>
  </si>
  <si>
    <t>定期外</t>
    <rPh sb="0" eb="2">
      <t>テイキ</t>
    </rPh>
    <rPh sb="2" eb="3">
      <t>ソト</t>
    </rPh>
    <phoneticPr fontId="10"/>
  </si>
  <si>
    <t>定期</t>
    <rPh sb="0" eb="2">
      <t>テイキ</t>
    </rPh>
    <phoneticPr fontId="10"/>
  </si>
  <si>
    <t>発送ﾄﾝ数</t>
    <rPh sb="0" eb="2">
      <t>ハッソウ</t>
    </rPh>
    <rPh sb="4" eb="5">
      <t>スウ</t>
    </rPh>
    <phoneticPr fontId="10"/>
  </si>
  <si>
    <t>到着ﾄﾝ数</t>
    <rPh sb="0" eb="2">
      <t>トウチャク</t>
    </rPh>
    <rPh sb="4" eb="5">
      <t>スウ</t>
    </rPh>
    <phoneticPr fontId="10"/>
  </si>
  <si>
    <t>貨物収入</t>
    <rPh sb="0" eb="2">
      <t>カモツ</t>
    </rPh>
    <rPh sb="2" eb="4">
      <t>シュウニュウ</t>
    </rPh>
    <phoneticPr fontId="10"/>
  </si>
  <si>
    <t>（人）</t>
  </si>
  <si>
    <t>　（人）</t>
  </si>
  <si>
    <t>（ｔ）</t>
  </si>
  <si>
    <t>（円）</t>
  </si>
  <si>
    <t>平成10年度</t>
    <rPh sb="0" eb="2">
      <t>ヘイセイ</t>
    </rPh>
    <rPh sb="4" eb="6">
      <t>ネンド</t>
    </rPh>
    <phoneticPr fontId="10"/>
  </si>
  <si>
    <t>平成11年度</t>
    <rPh sb="0" eb="2">
      <t>ヘイセイ</t>
    </rPh>
    <rPh sb="4" eb="6">
      <t>ネンド</t>
    </rPh>
    <phoneticPr fontId="10"/>
  </si>
  <si>
    <t>平成12年度</t>
    <rPh sb="0" eb="2">
      <t>ヘイセイ</t>
    </rPh>
    <rPh sb="4" eb="6">
      <t>ネンド</t>
    </rPh>
    <phoneticPr fontId="10"/>
  </si>
  <si>
    <t>平成13年度</t>
    <rPh sb="0" eb="2">
      <t>ヘイセイ</t>
    </rPh>
    <rPh sb="4" eb="6">
      <t>ネンド</t>
    </rPh>
    <phoneticPr fontId="10"/>
  </si>
  <si>
    <t>平成14年度</t>
    <rPh sb="0" eb="2">
      <t>ヘイセイ</t>
    </rPh>
    <rPh sb="4" eb="6">
      <t>ネンド</t>
    </rPh>
    <phoneticPr fontId="10"/>
  </si>
  <si>
    <t>平成15年度</t>
    <rPh sb="0" eb="2">
      <t>ヘイセイ</t>
    </rPh>
    <rPh sb="4" eb="6">
      <t>ネンド</t>
    </rPh>
    <phoneticPr fontId="10"/>
  </si>
  <si>
    <t>平成16年度</t>
    <rPh sb="0" eb="2">
      <t>ヘイセイ</t>
    </rPh>
    <rPh sb="4" eb="6">
      <t>ネンド</t>
    </rPh>
    <phoneticPr fontId="10"/>
  </si>
  <si>
    <t>平成17年度</t>
    <rPh sb="0" eb="2">
      <t>ヘイセイ</t>
    </rPh>
    <rPh sb="4" eb="6">
      <t>ネンド</t>
    </rPh>
    <phoneticPr fontId="10"/>
  </si>
  <si>
    <t>平成18年度</t>
    <rPh sb="0" eb="2">
      <t>ヘイセイ</t>
    </rPh>
    <rPh sb="4" eb="6">
      <t>ネンド</t>
    </rPh>
    <phoneticPr fontId="10"/>
  </si>
  <si>
    <t>平成19年度</t>
    <rPh sb="0" eb="2">
      <t>ヘイセイ</t>
    </rPh>
    <rPh sb="4" eb="6">
      <t>ネンド</t>
    </rPh>
    <phoneticPr fontId="10"/>
  </si>
  <si>
    <t>平成20年度</t>
    <rPh sb="0" eb="2">
      <t>ヘイセイ</t>
    </rPh>
    <rPh sb="4" eb="6">
      <t>ネンド</t>
    </rPh>
    <phoneticPr fontId="10"/>
  </si>
  <si>
    <t>平成22年度</t>
    <rPh sb="0" eb="2">
      <t>ヘイセイ</t>
    </rPh>
    <rPh sb="4" eb="6">
      <t>ネンド</t>
    </rPh>
    <phoneticPr fontId="10"/>
  </si>
  <si>
    <t>－</t>
    <phoneticPr fontId="14"/>
  </si>
  <si>
    <t>　－</t>
    <phoneticPr fontId="14"/>
  </si>
  <si>
    <t>　－</t>
  </si>
  <si>
    <t>※数値は出典のとおり記載</t>
    <rPh sb="1" eb="3">
      <t>スウチ</t>
    </rPh>
    <rPh sb="4" eb="6">
      <t>シュッテン</t>
    </rPh>
    <rPh sb="10" eb="12">
      <t>キサイ</t>
    </rPh>
    <phoneticPr fontId="14"/>
  </si>
  <si>
    <t>O-7．車種別自動車保有状況</t>
    <rPh sb="4" eb="7">
      <t>シャシュベツ</t>
    </rPh>
    <rPh sb="7" eb="10">
      <t>ジドウシャ</t>
    </rPh>
    <rPh sb="10" eb="12">
      <t>ホユウ</t>
    </rPh>
    <rPh sb="12" eb="14">
      <t>ジョウキョウ</t>
    </rPh>
    <phoneticPr fontId="10"/>
  </si>
  <si>
    <t>総計</t>
    <rPh sb="0" eb="1">
      <t>フサ</t>
    </rPh>
    <rPh sb="1" eb="2">
      <t>ケイ</t>
    </rPh>
    <phoneticPr fontId="10"/>
  </si>
  <si>
    <t>登録車</t>
  </si>
  <si>
    <t>小型
二輪</t>
    <rPh sb="0" eb="1">
      <t>ショウ</t>
    </rPh>
    <rPh sb="1" eb="2">
      <t>カタ</t>
    </rPh>
    <rPh sb="3" eb="4">
      <t>ニ</t>
    </rPh>
    <rPh sb="4" eb="5">
      <t>ワ</t>
    </rPh>
    <phoneticPr fontId="10"/>
  </si>
  <si>
    <t>軽</t>
    <rPh sb="0" eb="1">
      <t>ケイ</t>
    </rPh>
    <phoneticPr fontId="10"/>
  </si>
  <si>
    <t>計</t>
  </si>
  <si>
    <t>貨物</t>
  </si>
  <si>
    <t>乗合</t>
  </si>
  <si>
    <t>乗用</t>
  </si>
  <si>
    <t>特種(殊)</t>
  </si>
  <si>
    <t>二輪</t>
    <rPh sb="0" eb="1">
      <t>ニ</t>
    </rPh>
    <rPh sb="1" eb="2">
      <t>ワ</t>
    </rPh>
    <phoneticPr fontId="10"/>
  </si>
  <si>
    <t>貨物</t>
    <rPh sb="0" eb="1">
      <t>カ</t>
    </rPh>
    <rPh sb="1" eb="2">
      <t>ブツ</t>
    </rPh>
    <phoneticPr fontId="10"/>
  </si>
  <si>
    <t>乗用</t>
    <rPh sb="0" eb="1">
      <t>ジョウ</t>
    </rPh>
    <rPh sb="1" eb="2">
      <t>ヨウ</t>
    </rPh>
    <phoneticPr fontId="10"/>
  </si>
  <si>
    <t>特殊
用途用</t>
    <rPh sb="0" eb="2">
      <t>トクシュ</t>
    </rPh>
    <rPh sb="3" eb="5">
      <t>ヨウト</t>
    </rPh>
    <rPh sb="5" eb="6">
      <t>ヨウ</t>
    </rPh>
    <phoneticPr fontId="10"/>
  </si>
  <si>
    <t>普通</t>
  </si>
  <si>
    <t>小型</t>
  </si>
  <si>
    <t>被けん引</t>
  </si>
  <si>
    <t>特殊
用途</t>
  </si>
  <si>
    <t>大型
特殊</t>
    <rPh sb="0" eb="1">
      <t>ダイ</t>
    </rPh>
    <rPh sb="1" eb="2">
      <t>カタ</t>
    </rPh>
    <rPh sb="3" eb="4">
      <t>トク</t>
    </rPh>
    <rPh sb="4" eb="5">
      <t>コト</t>
    </rPh>
    <phoneticPr fontId="10"/>
  </si>
  <si>
    <t>坂井町</t>
    <rPh sb="0" eb="3">
      <t>サカイチョウ</t>
    </rPh>
    <phoneticPr fontId="10"/>
  </si>
  <si>
    <t>-</t>
    <phoneticPr fontId="14"/>
  </si>
  <si>
    <t>※令和2年以降、軽二輪自動車については出典に非記載</t>
    <rPh sb="1" eb="3">
      <t>レイワ</t>
    </rPh>
    <rPh sb="4" eb="5">
      <t>ネン</t>
    </rPh>
    <rPh sb="5" eb="7">
      <t>イコウ</t>
    </rPh>
    <rPh sb="8" eb="9">
      <t>ケイ</t>
    </rPh>
    <rPh sb="9" eb="11">
      <t>ニリン</t>
    </rPh>
    <rPh sb="11" eb="14">
      <t>ジドウシャ</t>
    </rPh>
    <rPh sb="19" eb="21">
      <t>シュッテン</t>
    </rPh>
    <rPh sb="22" eb="23">
      <t>ヒ</t>
    </rPh>
    <rPh sb="23" eb="25">
      <t>キサイ</t>
    </rPh>
    <phoneticPr fontId="14"/>
  </si>
  <si>
    <t>O-8．自動車運転免許保有者数</t>
    <rPh sb="4" eb="7">
      <t>ジドウシャ</t>
    </rPh>
    <rPh sb="7" eb="9">
      <t>ウンテン</t>
    </rPh>
    <rPh sb="9" eb="11">
      <t>メンキョ</t>
    </rPh>
    <rPh sb="11" eb="14">
      <t>ホユウシャ</t>
    </rPh>
    <rPh sb="14" eb="15">
      <t>スウ</t>
    </rPh>
    <phoneticPr fontId="10"/>
  </si>
  <si>
    <r>
      <t>各年1</t>
    </r>
    <r>
      <rPr>
        <sz val="11"/>
        <color theme="1"/>
        <rFont val="ＭＳ Ｐゴシック"/>
        <family val="3"/>
        <charset val="128"/>
      </rPr>
      <t>2月31日現在</t>
    </r>
    <rPh sb="0" eb="2">
      <t>カクネン</t>
    </rPh>
    <rPh sb="4" eb="5">
      <t>ガツ</t>
    </rPh>
    <rPh sb="7" eb="8">
      <t>ニチ</t>
    </rPh>
    <rPh sb="8" eb="10">
      <t>ゲンザイ</t>
    </rPh>
    <phoneticPr fontId="10"/>
  </si>
  <si>
    <t>単位：人</t>
    <rPh sb="0" eb="2">
      <t>タンイ</t>
    </rPh>
    <rPh sb="3" eb="4">
      <t>ヒト</t>
    </rPh>
    <phoneticPr fontId="10"/>
  </si>
  <si>
    <t>総合計</t>
    <rPh sb="0" eb="1">
      <t>ソウ</t>
    </rPh>
    <rPh sb="1" eb="3">
      <t>ゴウケイ</t>
    </rPh>
    <phoneticPr fontId="10"/>
  </si>
  <si>
    <t>区
分</t>
    <rPh sb="0" eb="1">
      <t>ク</t>
    </rPh>
    <rPh sb="2" eb="3">
      <t>ブン</t>
    </rPh>
    <phoneticPr fontId="10"/>
  </si>
  <si>
    <t>男女別計</t>
    <rPh sb="0" eb="2">
      <t>ダンジョ</t>
    </rPh>
    <rPh sb="2" eb="3">
      <t>ベツ</t>
    </rPh>
    <rPh sb="3" eb="4">
      <t>ケイ</t>
    </rPh>
    <phoneticPr fontId="10"/>
  </si>
  <si>
    <t>年齢別</t>
    <rPh sb="0" eb="2">
      <t>ネンレイ</t>
    </rPh>
    <rPh sb="2" eb="3">
      <t>ベツ</t>
    </rPh>
    <phoneticPr fontId="10"/>
  </si>
  <si>
    <t>16～19</t>
    <phoneticPr fontId="10"/>
  </si>
  <si>
    <t>20～24</t>
    <phoneticPr fontId="10"/>
  </si>
  <si>
    <t>25～29</t>
    <phoneticPr fontId="10"/>
  </si>
  <si>
    <t>30～39</t>
    <phoneticPr fontId="10"/>
  </si>
  <si>
    <t>40～49</t>
    <phoneticPr fontId="10"/>
  </si>
  <si>
    <t>50～59</t>
    <phoneticPr fontId="10"/>
  </si>
  <si>
    <t>60～64</t>
    <phoneticPr fontId="10"/>
  </si>
  <si>
    <t>65～69</t>
    <phoneticPr fontId="10"/>
  </si>
  <si>
    <t>70～74</t>
    <phoneticPr fontId="10"/>
  </si>
  <si>
    <t>75以上</t>
    <rPh sb="2" eb="4">
      <t>イジョウ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</si>
  <si>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</si>
  <si>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</si>
  <si>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rPh sb="12" eb="14">
      <t>フクイ</t>
    </rPh>
    <rPh sb="15" eb="17">
      <t>コウツウ</t>
    </rPh>
    <phoneticPr fontId="10"/>
  </si>
  <si>
    <t>O-10．航路標識</t>
    <rPh sb="5" eb="7">
      <t>コウロ</t>
    </rPh>
    <rPh sb="7" eb="9">
      <t>ヒョウシキ</t>
    </rPh>
    <phoneticPr fontId="10"/>
  </si>
  <si>
    <t>標識名</t>
    <rPh sb="0" eb="1">
      <t>ヒョウ</t>
    </rPh>
    <rPh sb="1" eb="2">
      <t>サトシ</t>
    </rPh>
    <rPh sb="2" eb="3">
      <t>メイ</t>
    </rPh>
    <phoneticPr fontId="10"/>
  </si>
  <si>
    <t>灯質</t>
    <rPh sb="0" eb="1">
      <t>トウ</t>
    </rPh>
    <rPh sb="1" eb="2">
      <t>シツ</t>
    </rPh>
    <phoneticPr fontId="10"/>
  </si>
  <si>
    <t>初点年月日</t>
    <rPh sb="0" eb="1">
      <t>ショ</t>
    </rPh>
    <rPh sb="1" eb="2">
      <t>テン</t>
    </rPh>
    <rPh sb="2" eb="5">
      <t>ネンガッピ</t>
    </rPh>
    <phoneticPr fontId="10"/>
  </si>
  <si>
    <t>5.0</t>
    <phoneticPr fontId="10"/>
  </si>
  <si>
    <t>－</t>
    <phoneticPr fontId="10"/>
  </si>
  <si>
    <t>昭54.10.30</t>
    <rPh sb="0" eb="1">
      <t>アキラ</t>
    </rPh>
    <phoneticPr fontId="10"/>
  </si>
  <si>
    <t>5.5</t>
    <phoneticPr fontId="10"/>
  </si>
  <si>
    <t>昭53.11.16</t>
    <rPh sb="0" eb="1">
      <t>アキラ</t>
    </rPh>
    <phoneticPr fontId="10"/>
  </si>
  <si>
    <t>昭46.3.29</t>
    <rPh sb="0" eb="1">
      <t>アキラ</t>
    </rPh>
    <phoneticPr fontId="10"/>
  </si>
  <si>
    <t>不動白光</t>
    <rPh sb="0" eb="2">
      <t>フドウ</t>
    </rPh>
    <rPh sb="2" eb="3">
      <t>シロ</t>
    </rPh>
    <rPh sb="3" eb="4">
      <t>ヒカリ</t>
    </rPh>
    <phoneticPr fontId="10"/>
  </si>
  <si>
    <t>雄島灯台</t>
    <rPh sb="0" eb="2">
      <t>オシマ</t>
    </rPh>
    <rPh sb="2" eb="4">
      <t>トウダイ</t>
    </rPh>
    <phoneticPr fontId="10"/>
  </si>
  <si>
    <t>12.0</t>
    <phoneticPr fontId="10"/>
  </si>
  <si>
    <t>昭29.1.26</t>
    <rPh sb="0" eb="1">
      <t>アキラ</t>
    </rPh>
    <phoneticPr fontId="10"/>
  </si>
  <si>
    <t>O-11．電話施設数</t>
    <rPh sb="5" eb="7">
      <t>デンワ</t>
    </rPh>
    <rPh sb="7" eb="10">
      <t>シセツスウ</t>
    </rPh>
    <phoneticPr fontId="10"/>
  </si>
  <si>
    <t>加入電話</t>
    <rPh sb="0" eb="2">
      <t>カニュウ</t>
    </rPh>
    <rPh sb="2" eb="4">
      <t>デンワ</t>
    </rPh>
    <phoneticPr fontId="10"/>
  </si>
  <si>
    <t>INSネット64</t>
    <phoneticPr fontId="10"/>
  </si>
  <si>
    <t>INSﾈｯﾄ
1500</t>
    <phoneticPr fontId="10"/>
  </si>
  <si>
    <t>公衆電話</t>
    <rPh sb="0" eb="2">
      <t>コウシュウ</t>
    </rPh>
    <rPh sb="2" eb="4">
      <t>デンワ</t>
    </rPh>
    <phoneticPr fontId="10"/>
  </si>
  <si>
    <t>一般加入電話</t>
    <rPh sb="0" eb="2">
      <t>イッパン</t>
    </rPh>
    <rPh sb="2" eb="4">
      <t>カニュウ</t>
    </rPh>
    <rPh sb="4" eb="6">
      <t>デンワ</t>
    </rPh>
    <phoneticPr fontId="10"/>
  </si>
  <si>
    <t>ビル電話</t>
    <rPh sb="2" eb="4">
      <t>デンワ</t>
    </rPh>
    <phoneticPr fontId="10"/>
  </si>
  <si>
    <t>事務用</t>
    <rPh sb="0" eb="3">
      <t>ジムヨウ</t>
    </rPh>
    <phoneticPr fontId="10"/>
  </si>
  <si>
    <t>住宅用</t>
    <rPh sb="0" eb="3">
      <t>ジュウタクヨウ</t>
    </rPh>
    <phoneticPr fontId="10"/>
  </si>
  <si>
    <t>デジタル</t>
    <phoneticPr fontId="10"/>
  </si>
  <si>
    <t>アナログ</t>
    <phoneticPr fontId="10"/>
  </si>
  <si>
    <t>※平成25年よりINSネットは、INSネット64とINSネット1500（INSネット64の10倍換算）の合計</t>
    <rPh sb="1" eb="3">
      <t>ヘイセイ</t>
    </rPh>
    <rPh sb="5" eb="6">
      <t>ネン</t>
    </rPh>
    <rPh sb="47" eb="48">
      <t>バイ</t>
    </rPh>
    <rPh sb="48" eb="50">
      <t>カンサン</t>
    </rPh>
    <rPh sb="52" eb="54">
      <t>ゴウケイ</t>
    </rPh>
    <phoneticPr fontId="10"/>
  </si>
  <si>
    <t>15.交通・通信</t>
    <rPh sb="3" eb="5">
      <t>コウツウ</t>
    </rPh>
    <rPh sb="6" eb="8">
      <t>ツウシン</t>
    </rPh>
    <phoneticPr fontId="14"/>
  </si>
  <si>
    <t>O-1</t>
  </si>
  <si>
    <t>道路現況</t>
    <rPh sb="0" eb="2">
      <t>ドウロ</t>
    </rPh>
    <rPh sb="2" eb="4">
      <t>ゲンキョウ</t>
    </rPh>
    <phoneticPr fontId="6"/>
  </si>
  <si>
    <t>O-2</t>
  </si>
  <si>
    <t>主要地方道・一般県道の状況</t>
    <rPh sb="0" eb="2">
      <t>シュヨウ</t>
    </rPh>
    <rPh sb="2" eb="4">
      <t>チホウ</t>
    </rPh>
    <rPh sb="4" eb="5">
      <t>ドウ</t>
    </rPh>
    <rPh sb="6" eb="8">
      <t>イッパン</t>
    </rPh>
    <rPh sb="8" eb="10">
      <t>ケンドウ</t>
    </rPh>
    <rPh sb="11" eb="13">
      <t>ジョウキョウ</t>
    </rPh>
    <phoneticPr fontId="6"/>
  </si>
  <si>
    <t>O-3</t>
  </si>
  <si>
    <t>北陸自動車道利用状況</t>
    <rPh sb="0" eb="2">
      <t>ホクリク</t>
    </rPh>
    <rPh sb="2" eb="5">
      <t>ジドウシャ</t>
    </rPh>
    <rPh sb="5" eb="6">
      <t>ドウ</t>
    </rPh>
    <rPh sb="6" eb="8">
      <t>リヨウ</t>
    </rPh>
    <rPh sb="8" eb="10">
      <t>ジョウキョウ</t>
    </rPh>
    <phoneticPr fontId="6"/>
  </si>
  <si>
    <t>O-4</t>
  </si>
  <si>
    <t>駅別ＪＲ貨客輸送状況（１日平均）</t>
    <rPh sb="0" eb="1">
      <t>エキ</t>
    </rPh>
    <rPh sb="1" eb="2">
      <t>ベツ</t>
    </rPh>
    <rPh sb="4" eb="5">
      <t>カ</t>
    </rPh>
    <rPh sb="5" eb="6">
      <t>キャク</t>
    </rPh>
    <rPh sb="6" eb="8">
      <t>ユソウ</t>
    </rPh>
    <rPh sb="8" eb="10">
      <t>ジョウキョウ</t>
    </rPh>
    <rPh sb="12" eb="13">
      <t>ニチ</t>
    </rPh>
    <rPh sb="13" eb="15">
      <t>ヘイキン</t>
    </rPh>
    <phoneticPr fontId="6"/>
  </si>
  <si>
    <t>O-5</t>
  </si>
  <si>
    <t>地方鉄道輸送状況（乗車１日平均）</t>
    <rPh sb="0" eb="2">
      <t>チホウ</t>
    </rPh>
    <rPh sb="2" eb="4">
      <t>テツドウ</t>
    </rPh>
    <rPh sb="4" eb="6">
      <t>ユソウ</t>
    </rPh>
    <rPh sb="6" eb="8">
      <t>ジョウキョウ</t>
    </rPh>
    <rPh sb="9" eb="11">
      <t>ジョウシャ</t>
    </rPh>
    <rPh sb="12" eb="15">
      <t>ニチヘイキン</t>
    </rPh>
    <phoneticPr fontId="6"/>
  </si>
  <si>
    <t>O-6</t>
  </si>
  <si>
    <t>O-7</t>
  </si>
  <si>
    <t>車種別自動車保有状況</t>
    <rPh sb="0" eb="3">
      <t>シャシュベツ</t>
    </rPh>
    <rPh sb="3" eb="6">
      <t>ジドウシャ</t>
    </rPh>
    <rPh sb="6" eb="8">
      <t>ホユウ</t>
    </rPh>
    <rPh sb="8" eb="10">
      <t>ジョウキョウ</t>
    </rPh>
    <phoneticPr fontId="6"/>
  </si>
  <si>
    <t>O-8</t>
  </si>
  <si>
    <t>自動車運転免許保有者数</t>
    <rPh sb="0" eb="3">
      <t>ジドウシャ</t>
    </rPh>
    <rPh sb="3" eb="5">
      <t>ウンテン</t>
    </rPh>
    <rPh sb="5" eb="7">
      <t>メンキョ</t>
    </rPh>
    <rPh sb="7" eb="10">
      <t>ホユウシャ</t>
    </rPh>
    <rPh sb="10" eb="11">
      <t>スウ</t>
    </rPh>
    <phoneticPr fontId="6"/>
  </si>
  <si>
    <t>O-9</t>
  </si>
  <si>
    <t>福井港入港船舶数</t>
    <rPh sb="0" eb="2">
      <t>フクイ</t>
    </rPh>
    <rPh sb="2" eb="3">
      <t>コウ</t>
    </rPh>
    <rPh sb="3" eb="5">
      <t>ニュウコウ</t>
    </rPh>
    <rPh sb="5" eb="7">
      <t>センパク</t>
    </rPh>
    <rPh sb="7" eb="8">
      <t>スウ</t>
    </rPh>
    <phoneticPr fontId="6"/>
  </si>
  <si>
    <t>O-10</t>
  </si>
  <si>
    <t>航路標識</t>
    <rPh sb="0" eb="2">
      <t>コウロ</t>
    </rPh>
    <rPh sb="2" eb="4">
      <t>ヒョウシキ</t>
    </rPh>
    <phoneticPr fontId="6"/>
  </si>
  <si>
    <t>O-11</t>
  </si>
  <si>
    <t>電話施設数</t>
    <rPh sb="0" eb="2">
      <t>デンワ</t>
    </rPh>
    <rPh sb="2" eb="5">
      <t>シセツスウ</t>
    </rPh>
    <phoneticPr fontId="6"/>
  </si>
  <si>
    <t>O-12</t>
  </si>
  <si>
    <t>ＣＡＴＶ加入状況</t>
    <rPh sb="4" eb="6">
      <t>カニュウ</t>
    </rPh>
    <rPh sb="6" eb="8">
      <t>ジョウキョウ</t>
    </rPh>
    <phoneticPr fontId="6"/>
  </si>
  <si>
    <t>コミュニティバス・イータク(オンデマンド型交通)利用状況</t>
    <phoneticPr fontId="7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</si>
  <si>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4"/>
  </si>
  <si>
    <t>令和 6年</t>
    <rPh sb="0" eb="2">
      <t>レイワ</t>
    </rPh>
    <rPh sb="4" eb="5">
      <t>ネン</t>
    </rPh>
    <phoneticPr fontId="10"/>
  </si>
  <si>
    <t>令和6年4月1日現在</t>
    <rPh sb="0" eb="1">
      <t>レイワ</t>
    </rPh>
    <rPh sb="3" eb="4">
      <t>ガツ</t>
    </rPh>
    <rPh sb="5" eb="6">
      <t>ニチ</t>
    </rPh>
    <rPh sb="6" eb="8">
      <t>ゲンザイ</t>
    </rPh>
    <phoneticPr fontId="10"/>
  </si>
  <si>
    <t>令和5年度</t>
    <rPh sb="0" eb="2">
      <t>レイワ</t>
    </rPh>
    <rPh sb="3" eb="5">
      <t>ネンド</t>
    </rPh>
    <phoneticPr fontId="14"/>
  </si>
  <si>
    <t>令和 5年度</t>
    <rPh sb="0" eb="2">
      <t>レイワ</t>
    </rPh>
    <phoneticPr fontId="10"/>
  </si>
  <si>
    <t xml:space="preserve">   木　　 　部</t>
    <rPh sb="3" eb="4">
      <t>モク</t>
    </rPh>
    <rPh sb="8" eb="9">
      <t>ブ</t>
    </rPh>
    <phoneticPr fontId="10"/>
  </si>
  <si>
    <t>令和 5年度</t>
    <rPh sb="0" eb="2">
      <t>レイワ</t>
    </rPh>
    <rPh sb="4" eb="6">
      <t>ネンド</t>
    </rPh>
    <phoneticPr fontId="10"/>
  </si>
  <si>
    <t>※令和5年度の基幹ルート・接続ルートは令和5年4月～9月分、木部ルートは令和5年10月～令和6年3月分</t>
    <phoneticPr fontId="23"/>
  </si>
  <si>
    <t xml:space="preserve">※基幹ルート・接続ルート：令和5年9月30日をもって廃止（路線バス・イータク（オンデマンド型交通）に切り替え） </t>
    <rPh sb="7" eb="9">
      <t>セツゾク</t>
    </rPh>
    <rPh sb="13" eb="15">
      <t>レイワ</t>
    </rPh>
    <rPh sb="16" eb="17">
      <t>ネン</t>
    </rPh>
    <rPh sb="18" eb="19">
      <t>ガツ</t>
    </rPh>
    <rPh sb="21" eb="22">
      <t>ニチ</t>
    </rPh>
    <rPh sb="26" eb="28">
      <t>ハイシ</t>
    </rPh>
    <rPh sb="29" eb="31">
      <t>ロセン</t>
    </rPh>
    <rPh sb="45" eb="48">
      <t>カタコウツウ</t>
    </rPh>
    <rPh sb="50" eb="51">
      <t>キ</t>
    </rPh>
    <rPh sb="52" eb="53">
      <t>カ</t>
    </rPh>
    <phoneticPr fontId="23"/>
  </si>
  <si>
    <t>※木部ルート：令和5年10月1日より運行を開始</t>
    <phoneticPr fontId="23"/>
  </si>
  <si>
    <t>令和 5年度</t>
    <rPh sb="0" eb="2">
      <t>レイワ</t>
    </rPh>
    <rPh sb="4" eb="6">
      <t>ネンド</t>
    </rPh>
    <rPh sb="5" eb="6">
      <t>ド</t>
    </rPh>
    <phoneticPr fontId="10"/>
  </si>
  <si>
    <t>※令和5年1月13日より運行を開始</t>
    <rPh sb="1" eb="3">
      <t>レイワ</t>
    </rPh>
    <rPh sb="4" eb="5">
      <t>ネン</t>
    </rPh>
    <rPh sb="6" eb="7">
      <t>ガツ</t>
    </rPh>
    <rPh sb="9" eb="10">
      <t>ニチ</t>
    </rPh>
    <rPh sb="12" eb="14">
      <t>ウンコウ</t>
    </rPh>
    <rPh sb="15" eb="17">
      <t>カイシ</t>
    </rPh>
    <phoneticPr fontId="10"/>
  </si>
  <si>
    <t>各年3月31日現在</t>
    <rPh sb="0" eb="2">
      <t>カクトシ</t>
    </rPh>
    <rPh sb="3" eb="4">
      <t>ガツ</t>
    </rPh>
    <rPh sb="6" eb="7">
      <t>ニチ</t>
    </rPh>
    <rPh sb="7" eb="9">
      <t>ゲンザイ</t>
    </rPh>
    <phoneticPr fontId="40"/>
  </si>
  <si>
    <t>平成18年</t>
    <rPh sb="0" eb="2">
      <t>ヘイセイ</t>
    </rPh>
    <rPh sb="4" eb="5">
      <t>ネン</t>
    </rPh>
    <phoneticPr fontId="11"/>
  </si>
  <si>
    <t>平成19年</t>
    <rPh sb="0" eb="2">
      <t>ヘイセイ</t>
    </rPh>
    <rPh sb="4" eb="5">
      <t>ネン</t>
    </rPh>
    <phoneticPr fontId="11"/>
  </si>
  <si>
    <t>平成20年</t>
    <rPh sb="0" eb="2">
      <t>ヘイセイ</t>
    </rPh>
    <rPh sb="4" eb="5">
      <t>ネン</t>
    </rPh>
    <phoneticPr fontId="11"/>
  </si>
  <si>
    <t>平成21年</t>
    <rPh sb="0" eb="2">
      <t>ヘイセイ</t>
    </rPh>
    <rPh sb="4" eb="5">
      <t>ネン</t>
    </rPh>
    <phoneticPr fontId="11"/>
  </si>
  <si>
    <t>平成22年</t>
    <rPh sb="0" eb="2">
      <t>ヘイセイ</t>
    </rPh>
    <rPh sb="4" eb="5">
      <t>ネン</t>
    </rPh>
    <phoneticPr fontId="11"/>
  </si>
  <si>
    <t>平成23年</t>
    <rPh sb="0" eb="2">
      <t>ヘイセイ</t>
    </rPh>
    <rPh sb="4" eb="5">
      <t>ネン</t>
    </rPh>
    <phoneticPr fontId="11"/>
  </si>
  <si>
    <t>平成24年</t>
    <rPh sb="0" eb="2">
      <t>ヘイセイ</t>
    </rPh>
    <rPh sb="4" eb="5">
      <t>ネン</t>
    </rPh>
    <phoneticPr fontId="11"/>
  </si>
  <si>
    <t>平成25年</t>
    <rPh sb="0" eb="2">
      <t>ヘイセイ</t>
    </rPh>
    <rPh sb="4" eb="5">
      <t>ネン</t>
    </rPh>
    <phoneticPr fontId="11"/>
  </si>
  <si>
    <t>平成26年</t>
    <rPh sb="0" eb="2">
      <t>ヘイセイ</t>
    </rPh>
    <rPh sb="4" eb="5">
      <t>ネン</t>
    </rPh>
    <phoneticPr fontId="11"/>
  </si>
  <si>
    <t>平成27年</t>
    <rPh sb="0" eb="2">
      <t>ヘイセイ</t>
    </rPh>
    <rPh sb="4" eb="5">
      <t>ネン</t>
    </rPh>
    <phoneticPr fontId="11"/>
  </si>
  <si>
    <t>平成28年</t>
    <rPh sb="0" eb="2">
      <t>ヘイセイ</t>
    </rPh>
    <rPh sb="4" eb="5">
      <t>ネン</t>
    </rPh>
    <phoneticPr fontId="11"/>
  </si>
  <si>
    <t>平成29年</t>
    <rPh sb="0" eb="2">
      <t>ヘイセイ</t>
    </rPh>
    <rPh sb="4" eb="5">
      <t>ネン</t>
    </rPh>
    <phoneticPr fontId="11"/>
  </si>
  <si>
    <t>平成30年</t>
    <rPh sb="0" eb="2">
      <t>ヘイセイ</t>
    </rPh>
    <rPh sb="4" eb="5">
      <t>ネン</t>
    </rPh>
    <phoneticPr fontId="11"/>
  </si>
  <si>
    <t>平成31年</t>
    <rPh sb="0" eb="2">
      <t>ヘイセイ</t>
    </rPh>
    <rPh sb="4" eb="5">
      <t>ネン</t>
    </rPh>
    <phoneticPr fontId="11"/>
  </si>
  <si>
    <t>令和2年</t>
    <rPh sb="0" eb="2">
      <t>レイワ</t>
    </rPh>
    <rPh sb="3" eb="4">
      <t>ネン</t>
    </rPh>
    <phoneticPr fontId="11"/>
  </si>
  <si>
    <t>令和3年</t>
    <rPh sb="0" eb="2">
      <t>レイワ</t>
    </rPh>
    <rPh sb="3" eb="4">
      <t>ネン</t>
    </rPh>
    <phoneticPr fontId="11"/>
  </si>
  <si>
    <t>令和4年</t>
    <rPh sb="0" eb="2">
      <t>レイワ</t>
    </rPh>
    <rPh sb="3" eb="4">
      <t>ネン</t>
    </rPh>
    <phoneticPr fontId="11"/>
  </si>
  <si>
    <t>令和5年</t>
    <rPh sb="0" eb="2">
      <t>レイワ</t>
    </rPh>
    <rPh sb="3" eb="4">
      <t>ネン</t>
    </rPh>
    <phoneticPr fontId="11"/>
  </si>
  <si>
    <t>令和6年</t>
    <rPh sb="0" eb="2">
      <t>レイワ</t>
    </rPh>
    <rPh sb="3" eb="4">
      <t>ネン</t>
    </rPh>
    <phoneticPr fontId="11"/>
  </si>
  <si>
    <t>令和6年</t>
    <rPh sb="0" eb="2">
      <t>レイワ</t>
    </rPh>
    <rPh sb="3" eb="4">
      <t>ネン</t>
    </rPh>
    <phoneticPr fontId="10"/>
  </si>
  <si>
    <t>資料：国土交通省「港湾調査」</t>
    <rPh sb="0" eb="2">
      <t>シリョウ</t>
    </rPh>
    <rPh sb="3" eb="8">
      <t>コクドコウツウショウ</t>
    </rPh>
    <rPh sb="9" eb="13">
      <t>コウワンチョウサ</t>
    </rPh>
    <phoneticPr fontId="10"/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</si>
  <si>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0"/>
  </si>
  <si>
    <t>光達距離
（海里）</t>
    <rPh sb="0" eb="1">
      <t>コウ</t>
    </rPh>
    <rPh sb="1" eb="2">
      <t>タツ</t>
    </rPh>
    <rPh sb="2" eb="4">
      <t>キョリ</t>
    </rPh>
    <rPh sb="6" eb="8">
      <t>カイリ</t>
    </rPh>
    <phoneticPr fontId="10"/>
  </si>
  <si>
    <t>灯高
（ｍ）</t>
    <rPh sb="0" eb="1">
      <t>アカ</t>
    </rPh>
    <rPh sb="1" eb="2">
      <t>タカ</t>
    </rPh>
    <phoneticPr fontId="10"/>
  </si>
  <si>
    <t>福井南防波堤灯台</t>
    <rPh sb="0" eb="2">
      <t>フクイ</t>
    </rPh>
    <rPh sb="2" eb="3">
      <t>ミナミ</t>
    </rPh>
    <phoneticPr fontId="10"/>
  </si>
  <si>
    <t>単閃赤光　毎3秒に1閃光</t>
    <rPh sb="0" eb="1">
      <t>タン</t>
    </rPh>
    <rPh sb="1" eb="2">
      <t>ヒラメ</t>
    </rPh>
    <rPh sb="2" eb="3">
      <t>アカ</t>
    </rPh>
    <rPh sb="3" eb="4">
      <t>ヒカリ</t>
    </rPh>
    <phoneticPr fontId="10"/>
  </si>
  <si>
    <t>10.0</t>
    <phoneticPr fontId="10"/>
  </si>
  <si>
    <t>福井北防波堤灯台</t>
    <rPh sb="0" eb="2">
      <t>フクイ</t>
    </rPh>
    <rPh sb="2" eb="3">
      <t>キタ</t>
    </rPh>
    <phoneticPr fontId="10"/>
  </si>
  <si>
    <t>単明暗緑光　明6秒暗2秒</t>
    <rPh sb="0" eb="1">
      <t>タン</t>
    </rPh>
    <rPh sb="1" eb="3">
      <t>メイアン</t>
    </rPh>
    <rPh sb="3" eb="5">
      <t>リョクコウ</t>
    </rPh>
    <phoneticPr fontId="10"/>
  </si>
  <si>
    <t>14.0</t>
    <phoneticPr fontId="10"/>
  </si>
  <si>
    <t>三国防波堤灯台</t>
    <rPh sb="0" eb="2">
      <t>ミクニ</t>
    </rPh>
    <phoneticPr fontId="10"/>
  </si>
  <si>
    <t>連成不動単閃緑光　毎4秒に1閃光</t>
    <rPh sb="0" eb="2">
      <t>レンセイ</t>
    </rPh>
    <rPh sb="2" eb="4">
      <t>フドウ</t>
    </rPh>
    <rPh sb="4" eb="5">
      <t>タン</t>
    </rPh>
    <rPh sb="5" eb="6">
      <t>ヒラメ</t>
    </rPh>
    <rPh sb="6" eb="8">
      <t>リョクコウ</t>
    </rPh>
    <phoneticPr fontId="10"/>
  </si>
  <si>
    <t>閃光　7.5</t>
    <rPh sb="0" eb="2">
      <t>センコウ</t>
    </rPh>
    <phoneticPr fontId="10"/>
  </si>
  <si>
    <t>不動　4.0</t>
    <rPh sb="0" eb="2">
      <t>フドウ</t>
    </rPh>
    <phoneticPr fontId="10"/>
  </si>
  <si>
    <t>三国防波堤南西方照射灯</t>
    <rPh sb="0" eb="2">
      <t>ミクニ</t>
    </rPh>
    <rPh sb="2" eb="5">
      <t>ボウハテイ</t>
    </rPh>
    <phoneticPr fontId="10"/>
  </si>
  <si>
    <t>群閃白光　毎9秒に2閃光</t>
    <rPh sb="0" eb="1">
      <t>グン</t>
    </rPh>
    <rPh sb="1" eb="2">
      <t>ヒラメ</t>
    </rPh>
    <rPh sb="2" eb="3">
      <t>シロ</t>
    </rPh>
    <rPh sb="3" eb="4">
      <t>ヒカリ</t>
    </rPh>
    <phoneticPr fontId="10"/>
  </si>
  <si>
    <t>INSネット</t>
    <phoneticPr fontId="10"/>
  </si>
  <si>
    <t>※平成16年～平成24年のINSネット1500については資料に非記載</t>
    <rPh sb="1" eb="3">
      <t>ヘイセイ</t>
    </rPh>
    <rPh sb="5" eb="6">
      <t>ネン</t>
    </rPh>
    <rPh sb="7" eb="9">
      <t>ヘイセイ</t>
    </rPh>
    <rPh sb="11" eb="12">
      <t>ネン</t>
    </rPh>
    <rPh sb="28" eb="30">
      <t>シリョウ</t>
    </rPh>
    <rPh sb="31" eb="32">
      <t>ヒ</t>
    </rPh>
    <rPh sb="32" eb="34">
      <t>キサイ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</si>
</sst>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△ &quot;#,##0.0"/>
    <numFmt numFmtId="177" formatCode="#,##0.0_ ;[Red]\-#,##0.0\ "/>
    <numFmt numFmtId="178" formatCode="#,##0;&quot;△ &quot;#,##0"/>
  </numFmts>
  <fonts count="41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Arial"/>
      <family val="2"/>
    </font>
    <font>
      <sz val="6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2">
    <xf numFmtId="0" fontId="0" fillId="0" borderId="0"/>
    <xf numFmtId="0" fontId="6" fillId="0" borderId="0">
      <alignment vertical="center"/>
    </xf>
    <xf numFmtId="0" fontId="8" fillId="0" borderId="0"/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0"/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15" fillId="2" borderId="0"/>
    <xf numFmtId="0" fontId="6" fillId="0" borderId="0">
      <alignment vertical="center"/>
    </xf>
    <xf numFmtId="0" fontId="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78">
    <xf numFmtId="0" fontId="0" fillId="0" borderId="0" xfId="0"/>
    <xf numFmtId="0" fontId="9" fillId="0" borderId="0" xfId="1" applyFont="1">
      <alignment vertical="center"/>
    </xf>
    <xf numFmtId="0" fontId="11" fillId="0" borderId="0" xfId="1" applyFont="1">
      <alignment vertical="center"/>
    </xf>
    <xf numFmtId="0" fontId="6" fillId="0" borderId="0" xfId="1">
      <alignment vertical="center"/>
    </xf>
    <xf numFmtId="0" fontId="11" fillId="0" borderId="0" xfId="1" applyFont="1" applyAlignment="1">
      <alignment horizontal="right"/>
    </xf>
    <xf numFmtId="0" fontId="11" fillId="0" borderId="5" xfId="1" applyFont="1" applyBorder="1" applyAlignment="1">
      <alignment horizontal="distributed" vertical="center" justifyLastLine="1"/>
    </xf>
    <xf numFmtId="0" fontId="11" fillId="0" borderId="6" xfId="1" applyFont="1" applyBorder="1" applyAlignment="1">
      <alignment horizontal="distributed" vertical="center" justifyLastLine="1"/>
    </xf>
    <xf numFmtId="0" fontId="12" fillId="0" borderId="1" xfId="1" applyFont="1" applyBorder="1" applyAlignment="1">
      <alignment horizontal="center" vertical="center"/>
    </xf>
    <xf numFmtId="176" fontId="12" fillId="0" borderId="1" xfId="1" applyNumberFormat="1" applyFont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8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0" fontId="11" fillId="0" borderId="9" xfId="1" applyFont="1" applyBorder="1" applyAlignment="1">
      <alignment horizontal="right" vertical="center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176" fontId="11" fillId="0" borderId="11" xfId="1" applyNumberFormat="1" applyFont="1" applyBorder="1">
      <alignment vertical="center"/>
    </xf>
    <xf numFmtId="0" fontId="11" fillId="0" borderId="4" xfId="1" applyFont="1" applyBorder="1" applyAlignment="1">
      <alignment horizontal="right" vertical="center"/>
    </xf>
    <xf numFmtId="176" fontId="11" fillId="0" borderId="4" xfId="1" applyNumberFormat="1" applyFont="1" applyBorder="1">
      <alignment vertical="center"/>
    </xf>
    <xf numFmtId="176" fontId="11" fillId="0" borderId="5" xfId="1" applyNumberFormat="1" applyFont="1" applyBorder="1">
      <alignment vertical="center"/>
    </xf>
    <xf numFmtId="176" fontId="11" fillId="0" borderId="12" xfId="1" applyNumberFormat="1" applyFont="1" applyBorder="1">
      <alignment vertical="center"/>
    </xf>
    <xf numFmtId="176" fontId="11" fillId="0" borderId="9" xfId="1" applyNumberFormat="1" applyFont="1" applyBorder="1" applyAlignment="1">
      <alignment horizontal="right"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0" borderId="9" xfId="4" applyNumberFormat="1" applyFont="1" applyBorder="1">
      <alignment vertical="center"/>
    </xf>
    <xf numFmtId="176" fontId="11" fillId="0" borderId="0" xfId="4" applyNumberFormat="1" applyFont="1" applyBorder="1">
      <alignment vertical="center"/>
    </xf>
    <xf numFmtId="176" fontId="11" fillId="0" borderId="11" xfId="4" applyNumberFormat="1" applyFont="1" applyBorder="1">
      <alignment vertical="center"/>
    </xf>
    <xf numFmtId="176" fontId="11" fillId="0" borderId="13" xfId="4" applyNumberFormat="1" applyFont="1" applyBorder="1">
      <alignment vertical="center"/>
    </xf>
    <xf numFmtId="176" fontId="11" fillId="0" borderId="13" xfId="4" applyNumberFormat="1" applyFont="1" applyBorder="1" applyAlignment="1">
      <alignment horizontal="right" vertical="center"/>
    </xf>
    <xf numFmtId="176" fontId="12" fillId="0" borderId="14" xfId="1" applyNumberFormat="1" applyFont="1" applyBorder="1">
      <alignment vertical="center"/>
    </xf>
    <xf numFmtId="176" fontId="11" fillId="0" borderId="15" xfId="1" applyNumberFormat="1" applyFont="1" applyBorder="1">
      <alignment vertical="center"/>
    </xf>
    <xf numFmtId="177" fontId="11" fillId="0" borderId="13" xfId="4" applyNumberFormat="1" applyFont="1" applyBorder="1" applyAlignment="1">
      <alignment horizontal="right" vertical="center"/>
    </xf>
    <xf numFmtId="0" fontId="12" fillId="0" borderId="16" xfId="1" applyFont="1" applyBorder="1" applyAlignment="1">
      <alignment horizontal="center" vertical="center"/>
    </xf>
    <xf numFmtId="0" fontId="12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2" fillId="0" borderId="18" xfId="1" applyFont="1" applyBorder="1">
      <alignment vertical="center"/>
    </xf>
    <xf numFmtId="0" fontId="13" fillId="0" borderId="0" xfId="1" applyFont="1">
      <alignment vertical="center"/>
    </xf>
    <xf numFmtId="176" fontId="12" fillId="0" borderId="16" xfId="1" applyNumberFormat="1" applyFont="1" applyBorder="1">
      <alignment vertical="center"/>
    </xf>
    <xf numFmtId="176" fontId="12" fillId="0" borderId="19" xfId="1" applyNumberFormat="1" applyFont="1" applyBorder="1">
      <alignment vertical="center"/>
    </xf>
    <xf numFmtId="176" fontId="12" fillId="0" borderId="18" xfId="1" applyNumberFormat="1" applyFont="1" applyBorder="1">
      <alignment vertical="center"/>
    </xf>
    <xf numFmtId="0" fontId="11" fillId="0" borderId="0" xfId="1" applyFont="1" applyAlignment="1">
      <alignment horizontal="right" vertical="center"/>
    </xf>
    <xf numFmtId="0" fontId="9" fillId="0" borderId="0" xfId="5" applyFont="1" applyAlignment="1">
      <alignment vertical="center"/>
    </xf>
    <xf numFmtId="0" fontId="11" fillId="0" borderId="0" xfId="1" applyFont="1" applyAlignment="1">
      <alignment vertical="center" shrinkToFit="1"/>
    </xf>
    <xf numFmtId="178" fontId="11" fillId="0" borderId="0" xfId="1" applyNumberFormat="1" applyFont="1">
      <alignment vertical="center"/>
    </xf>
    <xf numFmtId="0" fontId="6" fillId="0" borderId="0" xfId="1" quotePrefix="1">
      <alignment vertical="center"/>
    </xf>
    <xf numFmtId="0" fontId="11" fillId="0" borderId="0" xfId="5" applyFont="1" applyAlignment="1">
      <alignment horizontal="right"/>
    </xf>
    <xf numFmtId="178" fontId="11" fillId="0" borderId="7" xfId="5" applyNumberFormat="1" applyFont="1" applyBorder="1" applyAlignment="1">
      <alignment horizontal="distributed" vertical="center" justifyLastLine="1"/>
    </xf>
    <xf numFmtId="178" fontId="11" fillId="0" borderId="20" xfId="5" applyNumberFormat="1" applyFont="1" applyBorder="1" applyAlignment="1">
      <alignment horizontal="distributed" vertical="center" justifyLastLine="1"/>
    </xf>
    <xf numFmtId="0" fontId="11" fillId="0" borderId="7" xfId="5" applyFont="1" applyBorder="1" applyAlignment="1">
      <alignment horizontal="distributed" vertical="center" justifyLastLine="1"/>
    </xf>
    <xf numFmtId="0" fontId="11" fillId="0" borderId="21" xfId="5" applyFont="1" applyBorder="1" applyAlignment="1">
      <alignment horizontal="distributed" vertical="center" wrapText="1" justifyLastLine="1"/>
    </xf>
    <xf numFmtId="0" fontId="11" fillId="0" borderId="18" xfId="5" applyFont="1" applyBorder="1" applyAlignment="1">
      <alignment horizontal="distributed" vertical="center" wrapText="1" justifyLastLine="1"/>
    </xf>
    <xf numFmtId="38" fontId="11" fillId="0" borderId="0" xfId="1" applyNumberFormat="1" applyFont="1">
      <alignment vertical="center"/>
    </xf>
    <xf numFmtId="0" fontId="11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49" xfId="5" applyFont="1" applyBorder="1" applyAlignment="1">
      <alignment horizontal="distributed" vertical="center" justifyLastLine="1"/>
    </xf>
    <xf numFmtId="0" fontId="11" fillId="0" borderId="50" xfId="5" applyFont="1" applyBorder="1" applyAlignment="1">
      <alignment horizontal="distributed" vertical="center" justifyLastLine="1"/>
    </xf>
    <xf numFmtId="0" fontId="11" fillId="0" borderId="50" xfId="5" applyFont="1" applyBorder="1" applyAlignment="1">
      <alignment horizontal="distributed" vertical="center" wrapText="1" justifyLastLine="1"/>
    </xf>
    <xf numFmtId="0" fontId="20" fillId="0" borderId="50" xfId="5" applyFont="1" applyBorder="1" applyAlignment="1">
      <alignment horizontal="distributed" vertical="center" wrapText="1" justifyLastLine="1"/>
    </xf>
    <xf numFmtId="0" fontId="20" fillId="0" borderId="51" xfId="5" applyFont="1" applyBorder="1" applyAlignment="1">
      <alignment horizontal="distributed" vertical="center" wrapText="1" justifyLastLine="1"/>
    </xf>
    <xf numFmtId="0" fontId="11" fillId="0" borderId="16" xfId="5" applyFont="1" applyBorder="1" applyAlignment="1">
      <alignment horizontal="center" vertical="center"/>
    </xf>
    <xf numFmtId="178" fontId="12" fillId="0" borderId="16" xfId="5" applyNumberFormat="1" applyFont="1" applyBorder="1" applyAlignment="1">
      <alignment vertical="center"/>
    </xf>
    <xf numFmtId="178" fontId="11" fillId="0" borderId="17" xfId="4" applyNumberFormat="1" applyFont="1" applyBorder="1" applyAlignment="1">
      <alignment vertical="center"/>
    </xf>
    <xf numFmtId="178" fontId="11" fillId="0" borderId="21" xfId="4" applyNumberFormat="1" applyFont="1" applyBorder="1" applyAlignment="1">
      <alignment vertical="center"/>
    </xf>
    <xf numFmtId="178" fontId="11" fillId="0" borderId="21" xfId="1" applyNumberFormat="1" applyFont="1" applyBorder="1">
      <alignment vertical="center"/>
    </xf>
    <xf numFmtId="178" fontId="11" fillId="0" borderId="18" xfId="1" applyNumberFormat="1" applyFont="1" applyBorder="1">
      <alignment vertical="center"/>
    </xf>
    <xf numFmtId="178" fontId="11" fillId="0" borderId="18" xfId="4" applyNumberFormat="1" applyFont="1" applyBorder="1" applyAlignment="1">
      <alignment vertical="center"/>
    </xf>
    <xf numFmtId="178" fontId="11" fillId="0" borderId="19" xfId="4" applyNumberFormat="1" applyFont="1" applyBorder="1" applyAlignment="1">
      <alignment vertical="center"/>
    </xf>
    <xf numFmtId="178" fontId="11" fillId="0" borderId="52" xfId="4" applyNumberFormat="1" applyFont="1" applyBorder="1" applyAlignment="1">
      <alignment vertical="center"/>
    </xf>
    <xf numFmtId="178" fontId="11" fillId="0" borderId="53" xfId="4" applyNumberFormat="1" applyFont="1" applyBorder="1" applyAlignment="1">
      <alignment vertical="center"/>
    </xf>
    <xf numFmtId="178" fontId="11" fillId="0" borderId="19" xfId="4" applyNumberFormat="1" applyFont="1" applyFill="1" applyBorder="1" applyAlignment="1">
      <alignment vertical="center"/>
    </xf>
    <xf numFmtId="178" fontId="11" fillId="0" borderId="52" xfId="4" applyNumberFormat="1" applyFont="1" applyFill="1" applyBorder="1" applyAlignment="1">
      <alignment vertical="center"/>
    </xf>
    <xf numFmtId="178" fontId="11" fillId="0" borderId="21" xfId="4" applyNumberFormat="1" applyFont="1" applyFill="1" applyBorder="1" applyAlignment="1">
      <alignment vertical="center"/>
    </xf>
    <xf numFmtId="178" fontId="11" fillId="0" borderId="53" xfId="4" applyNumberFormat="1" applyFont="1" applyFill="1" applyBorder="1" applyAlignment="1">
      <alignment vertical="center"/>
    </xf>
    <xf numFmtId="178" fontId="11" fillId="0" borderId="18" xfId="4" applyNumberFormat="1" applyFont="1" applyFill="1" applyBorder="1" applyAlignment="1">
      <alignment vertical="center"/>
    </xf>
    <xf numFmtId="0" fontId="18" fillId="0" borderId="0" xfId="1" applyFont="1">
      <alignment vertical="center"/>
    </xf>
    <xf numFmtId="0" fontId="6" fillId="0" borderId="0" xfId="6" applyFont="1">
      <alignment vertical="center"/>
    </xf>
    <xf numFmtId="38" fontId="22" fillId="0" borderId="0" xfId="7" applyFont="1" applyBorder="1" applyAlignment="1">
      <alignment horizontal="center" vertical="center"/>
    </xf>
    <xf numFmtId="38" fontId="22" fillId="0" borderId="0" xfId="7" applyFont="1" applyBorder="1" applyAlignment="1">
      <alignment horizontal="center" vertical="center" textRotation="255" wrapText="1"/>
    </xf>
    <xf numFmtId="38" fontId="22" fillId="0" borderId="0" xfId="7" applyFont="1" applyBorder="1" applyAlignment="1">
      <alignment horizontal="right" vertical="center"/>
    </xf>
    <xf numFmtId="38" fontId="22" fillId="0" borderId="9" xfId="7" applyFont="1" applyBorder="1" applyAlignment="1">
      <alignment horizontal="center" vertical="center" textRotation="255" wrapText="1"/>
    </xf>
    <xf numFmtId="38" fontId="22" fillId="0" borderId="6" xfId="7" applyFont="1" applyBorder="1" applyAlignment="1">
      <alignment horizontal="center" vertical="center" textRotation="255"/>
    </xf>
    <xf numFmtId="38" fontId="22" fillId="0" borderId="4" xfId="7" applyFont="1" applyBorder="1" applyAlignment="1">
      <alignment horizontal="center" vertical="center" textRotation="255" wrapText="1"/>
    </xf>
    <xf numFmtId="38" fontId="22" fillId="0" borderId="16" xfId="7" applyFont="1" applyBorder="1" applyAlignment="1">
      <alignment horizontal="distributed" vertical="center" textRotation="255" wrapText="1"/>
    </xf>
    <xf numFmtId="38" fontId="24" fillId="0" borderId="16" xfId="7" applyFont="1" applyBorder="1" applyAlignment="1">
      <alignment horizontal="right" vertical="center" shrinkToFit="1"/>
    </xf>
    <xf numFmtId="38" fontId="25" fillId="0" borderId="16" xfId="7" applyFont="1" applyBorder="1" applyAlignment="1">
      <alignment horizontal="right" vertical="center" shrinkToFit="1"/>
    </xf>
    <xf numFmtId="38" fontId="12" fillId="0" borderId="16" xfId="7" applyFont="1" applyBorder="1" applyAlignment="1">
      <alignment horizontal="right" vertical="center" shrinkToFit="1"/>
    </xf>
    <xf numFmtId="38" fontId="20" fillId="0" borderId="16" xfId="7" applyFont="1" applyBorder="1" applyAlignment="1">
      <alignment horizontal="right" vertical="center" shrinkToFit="1"/>
    </xf>
    <xf numFmtId="38" fontId="11" fillId="0" borderId="0" xfId="7" applyFont="1" applyBorder="1" applyAlignment="1">
      <alignment horizontal="center" vertical="center"/>
    </xf>
    <xf numFmtId="38" fontId="12" fillId="0" borderId="16" xfId="7" applyFont="1" applyFill="1" applyBorder="1" applyAlignment="1">
      <alignment horizontal="right" vertical="center" shrinkToFit="1"/>
    </xf>
    <xf numFmtId="38" fontId="20" fillId="0" borderId="16" xfId="7" applyFont="1" applyFill="1" applyBorder="1" applyAlignment="1">
      <alignment horizontal="right" vertical="center" shrinkToFit="1"/>
    </xf>
    <xf numFmtId="38" fontId="22" fillId="0" borderId="0" xfId="7" applyFont="1" applyBorder="1" applyAlignment="1">
      <alignment horizontal="left" vertical="center"/>
    </xf>
    <xf numFmtId="38" fontId="11" fillId="0" borderId="0" xfId="7" applyFont="1" applyAlignment="1">
      <alignment horizontal="right" vertical="top"/>
    </xf>
    <xf numFmtId="38" fontId="11" fillId="0" borderId="0" xfId="7" applyFont="1" applyFill="1" applyBorder="1" applyAlignment="1">
      <alignment horizontal="left" vertical="center"/>
    </xf>
    <xf numFmtId="38" fontId="22" fillId="0" borderId="0" xfId="7" applyFont="1" applyFill="1" applyBorder="1" applyAlignment="1">
      <alignment horizontal="center" vertical="center"/>
    </xf>
    <xf numFmtId="38" fontId="22" fillId="0" borderId="0" xfId="7" applyFont="1" applyBorder="1" applyAlignment="1">
      <alignment vertical="center"/>
    </xf>
    <xf numFmtId="38" fontId="24" fillId="0" borderId="0" xfId="7" applyFont="1" applyBorder="1" applyAlignment="1">
      <alignment vertical="center"/>
    </xf>
    <xf numFmtId="0" fontId="11" fillId="0" borderId="55" xfId="1" applyFont="1" applyBorder="1" applyAlignment="1">
      <alignment horizontal="distributed" vertical="center" justifyLastLine="1"/>
    </xf>
    <xf numFmtId="0" fontId="11" fillId="0" borderId="18" xfId="1" applyFont="1" applyBorder="1" applyAlignment="1">
      <alignment horizontal="distributed" vertical="center" justifyLastLine="1"/>
    </xf>
    <xf numFmtId="0" fontId="11" fillId="0" borderId="17" xfId="1" applyFont="1" applyBorder="1" applyAlignment="1">
      <alignment horizontal="distributed" vertical="center" justifyLastLine="1"/>
    </xf>
    <xf numFmtId="178" fontId="12" fillId="0" borderId="2" xfId="1" applyNumberFormat="1" applyFont="1" applyBorder="1">
      <alignment vertical="center"/>
    </xf>
    <xf numFmtId="178" fontId="12" fillId="0" borderId="56" xfId="1" applyNumberFormat="1" applyFont="1" applyBorder="1">
      <alignment vertical="center"/>
    </xf>
    <xf numFmtId="178" fontId="12" fillId="0" borderId="57" xfId="1" applyNumberFormat="1" applyFont="1" applyBorder="1">
      <alignment vertical="center"/>
    </xf>
    <xf numFmtId="0" fontId="11" fillId="0" borderId="58" xfId="1" applyFont="1" applyBorder="1" applyAlignment="1">
      <alignment horizontal="right" vertical="center"/>
    </xf>
    <xf numFmtId="178" fontId="11" fillId="0" borderId="59" xfId="1" applyNumberFormat="1" applyFont="1" applyBorder="1">
      <alignment vertical="center"/>
    </xf>
    <xf numFmtId="178" fontId="11" fillId="0" borderId="58" xfId="1" applyNumberFormat="1" applyFont="1" applyBorder="1">
      <alignment vertical="center"/>
    </xf>
    <xf numFmtId="38" fontId="11" fillId="0" borderId="60" xfId="4" applyFont="1" applyFill="1" applyBorder="1">
      <alignment vertical="center"/>
    </xf>
    <xf numFmtId="38" fontId="11" fillId="0" borderId="61" xfId="4" applyFont="1" applyFill="1" applyBorder="1">
      <alignment vertical="center"/>
    </xf>
    <xf numFmtId="178" fontId="11" fillId="0" borderId="62" xfId="1" applyNumberFormat="1" applyFont="1" applyBorder="1">
      <alignment vertical="center"/>
    </xf>
    <xf numFmtId="178" fontId="11" fillId="0" borderId="61" xfId="1" applyNumberFormat="1" applyFont="1" applyBorder="1">
      <alignment vertical="center"/>
    </xf>
    <xf numFmtId="0" fontId="11" fillId="0" borderId="12" xfId="1" applyFont="1" applyBorder="1" applyAlignment="1">
      <alignment horizontal="right" vertical="center"/>
    </xf>
    <xf numFmtId="178" fontId="11" fillId="0" borderId="49" xfId="1" applyNumberFormat="1" applyFont="1" applyBorder="1">
      <alignment vertical="center"/>
    </xf>
    <xf numFmtId="178" fontId="11" fillId="0" borderId="51" xfId="1" applyNumberFormat="1" applyFont="1" applyBorder="1">
      <alignment vertical="center"/>
    </xf>
    <xf numFmtId="38" fontId="11" fillId="0" borderId="63" xfId="4" applyFont="1" applyFill="1" applyBorder="1">
      <alignment vertical="center"/>
    </xf>
    <xf numFmtId="38" fontId="11" fillId="0" borderId="51" xfId="4" applyFont="1" applyFill="1" applyBorder="1">
      <alignment vertical="center"/>
    </xf>
    <xf numFmtId="178" fontId="12" fillId="0" borderId="19" xfId="1" applyNumberFormat="1" applyFont="1" applyBorder="1">
      <alignment vertical="center"/>
    </xf>
    <xf numFmtId="178" fontId="12" fillId="0" borderId="18" xfId="1" applyNumberFormat="1" applyFont="1" applyBorder="1">
      <alignment vertical="center"/>
    </xf>
    <xf numFmtId="38" fontId="12" fillId="0" borderId="19" xfId="4" applyFont="1" applyFill="1" applyBorder="1">
      <alignment vertical="center"/>
    </xf>
    <xf numFmtId="38" fontId="12" fillId="0" borderId="18" xfId="4" applyFont="1" applyFill="1" applyBorder="1">
      <alignment vertical="center"/>
    </xf>
    <xf numFmtId="178" fontId="12" fillId="0" borderId="7" xfId="1" applyNumberFormat="1" applyFont="1" applyBorder="1">
      <alignment vertical="center"/>
    </xf>
    <xf numFmtId="178" fontId="12" fillId="0" borderId="8" xfId="1" applyNumberFormat="1" applyFont="1" applyBorder="1">
      <alignment vertical="center"/>
    </xf>
    <xf numFmtId="0" fontId="12" fillId="0" borderId="0" xfId="1" applyFont="1">
      <alignment vertical="center"/>
    </xf>
    <xf numFmtId="178" fontId="11" fillId="0" borderId="60" xfId="1" applyNumberFormat="1" applyFont="1" applyBorder="1">
      <alignment vertical="center"/>
    </xf>
    <xf numFmtId="178" fontId="11" fillId="0" borderId="63" xfId="1" applyNumberFormat="1" applyFont="1" applyBorder="1">
      <alignment vertical="center"/>
    </xf>
    <xf numFmtId="0" fontId="11" fillId="0" borderId="61" xfId="1" applyFont="1" applyBorder="1" applyAlignment="1">
      <alignment horizontal="right" vertical="center"/>
    </xf>
    <xf numFmtId="178" fontId="12" fillId="0" borderId="17" xfId="1" applyNumberFormat="1" applyFont="1" applyBorder="1">
      <alignment vertical="center"/>
    </xf>
    <xf numFmtId="178" fontId="12" fillId="0" borderId="15" xfId="1" applyNumberFormat="1" applyFont="1" applyBorder="1">
      <alignment vertical="center"/>
    </xf>
    <xf numFmtId="178" fontId="12" fillId="0" borderId="11" xfId="1" applyNumberFormat="1" applyFont="1" applyBorder="1">
      <alignment vertical="center"/>
    </xf>
    <xf numFmtId="178" fontId="11" fillId="0" borderId="64" xfId="1" applyNumberFormat="1" applyFont="1" applyBorder="1">
      <alignment vertical="center"/>
    </xf>
    <xf numFmtId="38" fontId="11" fillId="0" borderId="64" xfId="4" applyFont="1" applyFill="1" applyBorder="1">
      <alignment vertical="center"/>
    </xf>
    <xf numFmtId="38" fontId="11" fillId="0" borderId="58" xfId="4" applyFont="1" applyFill="1" applyBorder="1">
      <alignment vertical="center"/>
    </xf>
    <xf numFmtId="38" fontId="11" fillId="0" borderId="5" xfId="4" applyFont="1" applyFill="1" applyBorder="1" applyAlignment="1">
      <alignment vertical="center"/>
    </xf>
    <xf numFmtId="38" fontId="11" fillId="0" borderId="18" xfId="4" applyFont="1" applyFill="1" applyBorder="1" applyAlignment="1">
      <alignment vertical="center"/>
    </xf>
    <xf numFmtId="38" fontId="11" fillId="0" borderId="17" xfId="4" applyFont="1" applyFill="1" applyBorder="1" applyAlignment="1">
      <alignment vertical="center"/>
    </xf>
    <xf numFmtId="38" fontId="11" fillId="0" borderId="11" xfId="4" applyFont="1" applyFill="1" applyBorder="1" applyAlignment="1">
      <alignment vertical="center"/>
    </xf>
    <xf numFmtId="38" fontId="11" fillId="0" borderId="10" xfId="4" applyFont="1" applyFill="1" applyBorder="1" applyAlignment="1">
      <alignment vertical="center"/>
    </xf>
    <xf numFmtId="38" fontId="11" fillId="0" borderId="17" xfId="4" applyFont="1" applyFill="1" applyBorder="1">
      <alignment vertical="center"/>
    </xf>
    <xf numFmtId="38" fontId="11" fillId="0" borderId="18" xfId="4" applyFont="1" applyFill="1" applyBorder="1">
      <alignment vertical="center"/>
    </xf>
    <xf numFmtId="3" fontId="11" fillId="0" borderId="0" xfId="1" applyNumberFormat="1" applyFont="1">
      <alignment vertical="center"/>
    </xf>
    <xf numFmtId="0" fontId="26" fillId="0" borderId="22" xfId="1" applyFont="1" applyBorder="1" applyAlignment="1">
      <alignment horizontal="center" vertical="center" shrinkToFit="1"/>
    </xf>
    <xf numFmtId="0" fontId="26" fillId="0" borderId="23" xfId="1" applyFont="1" applyBorder="1" applyAlignment="1">
      <alignment horizontal="center" vertical="center" wrapText="1"/>
    </xf>
    <xf numFmtId="0" fontId="22" fillId="0" borderId="23" xfId="1" applyFont="1" applyBorder="1" applyAlignment="1">
      <alignment vertical="center" shrinkToFit="1"/>
    </xf>
    <xf numFmtId="0" fontId="22" fillId="0" borderId="23" xfId="5" applyFont="1" applyBorder="1" applyAlignment="1">
      <alignment vertical="center" shrinkToFit="1"/>
    </xf>
    <xf numFmtId="0" fontId="22" fillId="0" borderId="24" xfId="5" applyFont="1" applyBorder="1" applyAlignment="1">
      <alignment vertical="center" shrinkToFit="1"/>
    </xf>
    <xf numFmtId="38" fontId="22" fillId="0" borderId="25" xfId="4" applyFont="1" applyFill="1" applyBorder="1" applyAlignment="1">
      <alignment horizontal="right" vertical="center" wrapText="1"/>
    </xf>
    <xf numFmtId="38" fontId="22" fillId="0" borderId="26" xfId="4" applyFont="1" applyFill="1" applyBorder="1" applyAlignment="1">
      <alignment vertical="center" wrapText="1"/>
    </xf>
    <xf numFmtId="38" fontId="22" fillId="0" borderId="25" xfId="4" applyFont="1" applyFill="1" applyBorder="1" applyAlignment="1">
      <alignment horizontal="right" vertical="center"/>
    </xf>
    <xf numFmtId="38" fontId="22" fillId="0" borderId="27" xfId="4" applyFont="1" applyFill="1" applyBorder="1" applyAlignment="1">
      <alignment horizontal="right" vertical="center"/>
    </xf>
    <xf numFmtId="38" fontId="22" fillId="0" borderId="28" xfId="4" applyFont="1" applyFill="1" applyBorder="1" applyAlignment="1">
      <alignment horizontal="right" vertical="center"/>
    </xf>
    <xf numFmtId="0" fontId="26" fillId="0" borderId="29" xfId="1" applyFont="1" applyBorder="1" applyAlignment="1">
      <alignment horizontal="center" vertical="center" wrapText="1"/>
    </xf>
    <xf numFmtId="0" fontId="26" fillId="0" borderId="29" xfId="1" applyFont="1" applyBorder="1" applyAlignment="1">
      <alignment vertical="center" shrinkToFit="1"/>
    </xf>
    <xf numFmtId="0" fontId="22" fillId="0" borderId="29" xfId="1" applyFont="1" applyBorder="1" applyAlignment="1">
      <alignment vertical="center" shrinkToFit="1"/>
    </xf>
    <xf numFmtId="0" fontId="22" fillId="0" borderId="30" xfId="1" applyFont="1" applyBorder="1" applyAlignment="1">
      <alignment vertical="center" shrinkToFit="1"/>
    </xf>
    <xf numFmtId="38" fontId="22" fillId="0" borderId="31" xfId="4" applyFont="1" applyFill="1" applyBorder="1" applyAlignment="1">
      <alignment vertical="center" wrapText="1"/>
    </xf>
    <xf numFmtId="38" fontId="22" fillId="0" borderId="32" xfId="4" applyFont="1" applyFill="1" applyBorder="1" applyAlignment="1">
      <alignment vertical="center" wrapText="1"/>
    </xf>
    <xf numFmtId="38" fontId="22" fillId="0" borderId="31" xfId="4" applyFont="1" applyFill="1" applyBorder="1" applyAlignment="1">
      <alignment horizontal="right" vertical="center"/>
    </xf>
    <xf numFmtId="38" fontId="22" fillId="0" borderId="33" xfId="4" applyFont="1" applyFill="1" applyBorder="1" applyAlignment="1">
      <alignment horizontal="right" vertical="center"/>
    </xf>
    <xf numFmtId="38" fontId="22" fillId="0" borderId="32" xfId="4" applyFont="1" applyFill="1" applyBorder="1" applyAlignment="1">
      <alignment horizontal="right" vertical="center"/>
    </xf>
    <xf numFmtId="0" fontId="26" fillId="0" borderId="34" xfId="1" applyFont="1" applyBorder="1" applyAlignment="1">
      <alignment horizontal="center" vertical="center" shrinkToFit="1"/>
    </xf>
    <xf numFmtId="0" fontId="26" fillId="0" borderId="35" xfId="1" applyFont="1" applyBorder="1" applyAlignment="1">
      <alignment horizontal="center" vertical="center" wrapText="1"/>
    </xf>
    <xf numFmtId="0" fontId="26" fillId="0" borderId="35" xfId="1" applyFont="1" applyBorder="1" applyAlignment="1">
      <alignment vertical="center" shrinkToFit="1"/>
    </xf>
    <xf numFmtId="0" fontId="22" fillId="0" borderId="35" xfId="1" applyFont="1" applyBorder="1" applyAlignment="1">
      <alignment vertical="center" shrinkToFit="1"/>
    </xf>
    <xf numFmtId="0" fontId="22" fillId="0" borderId="36" xfId="1" applyFont="1" applyBorder="1" applyAlignment="1">
      <alignment vertical="center" shrinkToFit="1"/>
    </xf>
    <xf numFmtId="38" fontId="22" fillId="0" borderId="37" xfId="4" applyFont="1" applyFill="1" applyBorder="1" applyAlignment="1">
      <alignment vertical="center" wrapText="1"/>
    </xf>
    <xf numFmtId="38" fontId="22" fillId="0" borderId="38" xfId="4" applyFont="1" applyFill="1" applyBorder="1" applyAlignment="1">
      <alignment vertical="center" wrapText="1"/>
    </xf>
    <xf numFmtId="38" fontId="22" fillId="0" borderId="37" xfId="4" applyFont="1" applyFill="1" applyBorder="1" applyAlignment="1">
      <alignment horizontal="right" vertical="center"/>
    </xf>
    <xf numFmtId="38" fontId="22" fillId="0" borderId="39" xfId="4" applyFont="1" applyFill="1" applyBorder="1" applyAlignment="1">
      <alignment horizontal="right" vertical="center"/>
    </xf>
    <xf numFmtId="38" fontId="22" fillId="0" borderId="38" xfId="4" applyFont="1" applyFill="1" applyBorder="1" applyAlignment="1">
      <alignment horizontal="right" vertical="center"/>
    </xf>
    <xf numFmtId="0" fontId="26" fillId="0" borderId="41" xfId="1" applyFont="1" applyBorder="1" applyAlignment="1">
      <alignment horizontal="center" vertical="center" wrapText="1"/>
    </xf>
    <xf numFmtId="0" fontId="26" fillId="0" borderId="41" xfId="1" applyFont="1" applyBorder="1" applyAlignment="1">
      <alignment vertical="center" shrinkToFit="1"/>
    </xf>
    <xf numFmtId="0" fontId="22" fillId="0" borderId="41" xfId="5" applyFont="1" applyBorder="1" applyAlignment="1">
      <alignment vertical="center" shrinkToFit="1"/>
    </xf>
    <xf numFmtId="0" fontId="22" fillId="0" borderId="42" xfId="5" applyFont="1" applyBorder="1" applyAlignment="1">
      <alignment vertical="center" shrinkToFit="1"/>
    </xf>
    <xf numFmtId="38" fontId="22" fillId="0" borderId="25" xfId="4" applyFont="1" applyFill="1" applyBorder="1" applyAlignment="1">
      <alignment vertical="center"/>
    </xf>
    <xf numFmtId="38" fontId="22" fillId="0" borderId="26" xfId="4" applyFont="1" applyFill="1" applyBorder="1" applyAlignment="1">
      <alignment vertical="center"/>
    </xf>
    <xf numFmtId="38" fontId="22" fillId="0" borderId="43" xfId="4" applyFont="1" applyFill="1" applyBorder="1" applyAlignment="1">
      <alignment horizontal="right" vertical="center"/>
    </xf>
    <xf numFmtId="38" fontId="22" fillId="0" borderId="26" xfId="4" applyFont="1" applyFill="1" applyBorder="1" applyAlignment="1">
      <alignment horizontal="right" vertical="center"/>
    </xf>
    <xf numFmtId="0" fontId="22" fillId="0" borderId="29" xfId="5" applyFont="1" applyBorder="1" applyAlignment="1">
      <alignment vertical="center" shrinkToFit="1"/>
    </xf>
    <xf numFmtId="0" fontId="22" fillId="0" borderId="30" xfId="5" applyFont="1" applyBorder="1" applyAlignment="1">
      <alignment vertical="center" shrinkToFit="1"/>
    </xf>
    <xf numFmtId="38" fontId="22" fillId="0" borderId="31" xfId="4" applyFont="1" applyFill="1" applyBorder="1" applyAlignment="1">
      <alignment vertical="center"/>
    </xf>
    <xf numFmtId="38" fontId="22" fillId="0" borderId="32" xfId="4" applyFont="1" applyFill="1" applyBorder="1" applyAlignment="1">
      <alignment vertical="center"/>
    </xf>
    <xf numFmtId="38" fontId="22" fillId="0" borderId="33" xfId="4" applyFont="1" applyFill="1" applyBorder="1" applyAlignment="1">
      <alignment vertical="center"/>
    </xf>
    <xf numFmtId="38" fontId="22" fillId="0" borderId="37" xfId="4" applyFont="1" applyFill="1" applyBorder="1" applyAlignment="1">
      <alignment vertical="center"/>
    </xf>
    <xf numFmtId="38" fontId="22" fillId="0" borderId="39" xfId="4" applyFont="1" applyFill="1" applyBorder="1" applyAlignment="1">
      <alignment vertical="center"/>
    </xf>
    <xf numFmtId="38" fontId="22" fillId="0" borderId="38" xfId="4" applyFont="1" applyFill="1" applyBorder="1" applyAlignment="1">
      <alignment vertical="center"/>
    </xf>
    <xf numFmtId="0" fontId="22" fillId="0" borderId="41" xfId="1" applyFont="1" applyBorder="1" applyAlignment="1">
      <alignment vertical="center" shrinkToFit="1"/>
    </xf>
    <xf numFmtId="0" fontId="22" fillId="0" borderId="42" xfId="1" applyFont="1" applyBorder="1" applyAlignment="1">
      <alignment vertical="center" shrinkToFit="1"/>
    </xf>
    <xf numFmtId="38" fontId="22" fillId="0" borderId="25" xfId="4" applyFont="1" applyFill="1" applyBorder="1" applyAlignment="1">
      <alignment vertical="center" wrapText="1"/>
    </xf>
    <xf numFmtId="38" fontId="22" fillId="0" borderId="43" xfId="4" applyFont="1" applyFill="1" applyBorder="1" applyAlignment="1">
      <alignment vertical="center"/>
    </xf>
    <xf numFmtId="38" fontId="22" fillId="0" borderId="31" xfId="4" applyFont="1" applyFill="1" applyBorder="1">
      <alignment vertical="center"/>
    </xf>
    <xf numFmtId="38" fontId="22" fillId="0" borderId="33" xfId="4" applyFont="1" applyFill="1" applyBorder="1">
      <alignment vertical="center"/>
    </xf>
    <xf numFmtId="38" fontId="22" fillId="0" borderId="32" xfId="4" applyFont="1" applyFill="1" applyBorder="1">
      <alignment vertical="center"/>
    </xf>
    <xf numFmtId="38" fontId="22" fillId="0" borderId="45" xfId="4" applyFont="1" applyFill="1" applyBorder="1" applyAlignment="1">
      <alignment vertical="center" wrapText="1"/>
    </xf>
    <xf numFmtId="38" fontId="22" fillId="0" borderId="46" xfId="4" applyFont="1" applyFill="1" applyBorder="1" applyAlignment="1">
      <alignment vertical="center" wrapText="1"/>
    </xf>
    <xf numFmtId="38" fontId="22" fillId="0" borderId="37" xfId="4" applyFont="1" applyFill="1" applyBorder="1">
      <alignment vertical="center"/>
    </xf>
    <xf numFmtId="38" fontId="22" fillId="0" borderId="39" xfId="4" applyFont="1" applyFill="1" applyBorder="1">
      <alignment vertical="center"/>
    </xf>
    <xf numFmtId="38" fontId="22" fillId="0" borderId="38" xfId="4" applyFont="1" applyFill="1" applyBorder="1">
      <alignment vertical="center"/>
    </xf>
    <xf numFmtId="38" fontId="27" fillId="0" borderId="0" xfId="7" applyFont="1" applyBorder="1" applyAlignment="1">
      <alignment horizontal="left" vertical="center"/>
    </xf>
    <xf numFmtId="38" fontId="22" fillId="0" borderId="0" xfId="7" applyFont="1" applyFill="1" applyBorder="1" applyAlignment="1">
      <alignment horizontal="left" vertical="center"/>
    </xf>
    <xf numFmtId="0" fontId="28" fillId="0" borderId="0" xfId="6" applyFont="1">
      <alignment vertical="center"/>
    </xf>
    <xf numFmtId="0" fontId="27" fillId="0" borderId="0" xfId="6" applyFont="1">
      <alignment vertical="center"/>
    </xf>
    <xf numFmtId="38" fontId="22" fillId="0" borderId="16" xfId="7" applyFont="1" applyBorder="1" applyAlignment="1">
      <alignment horizontal="center" vertical="top" textRotation="255" wrapText="1"/>
    </xf>
    <xf numFmtId="38" fontId="24" fillId="0" borderId="16" xfId="7" applyFont="1" applyFill="1" applyBorder="1" applyAlignment="1">
      <alignment horizontal="right" vertical="center" shrinkToFit="1"/>
    </xf>
    <xf numFmtId="38" fontId="25" fillId="0" borderId="16" xfId="7" applyFont="1" applyFill="1" applyBorder="1" applyAlignment="1">
      <alignment horizontal="right" vertical="center" shrinkToFit="1"/>
    </xf>
    <xf numFmtId="0" fontId="9" fillId="0" borderId="0" xfId="5" applyFont="1" applyAlignment="1">
      <alignment horizontal="center" vertical="center"/>
    </xf>
    <xf numFmtId="0" fontId="30" fillId="0" borderId="0" xfId="8" applyFont="1" applyFill="1" applyAlignment="1">
      <alignment horizontal="centerContinuous" vertical="center"/>
    </xf>
    <xf numFmtId="0" fontId="31" fillId="0" borderId="0" xfId="5" applyFont="1" applyAlignment="1">
      <alignment vertical="center"/>
    </xf>
    <xf numFmtId="0" fontId="11" fillId="0" borderId="1" xfId="8" applyFont="1" applyFill="1" applyBorder="1" applyAlignment="1">
      <alignment horizontal="distributed" vertical="center" justifyLastLine="1"/>
    </xf>
    <xf numFmtId="0" fontId="11" fillId="0" borderId="1" xfId="8" applyFont="1" applyFill="1" applyBorder="1" applyAlignment="1">
      <alignment horizontal="center" vertical="center" wrapText="1"/>
    </xf>
    <xf numFmtId="0" fontId="11" fillId="0" borderId="4" xfId="5" applyFont="1" applyBorder="1" applyAlignment="1">
      <alignment horizontal="center" vertical="center"/>
    </xf>
    <xf numFmtId="0" fontId="11" fillId="0" borderId="55" xfId="5" applyFont="1" applyBorder="1" applyAlignment="1">
      <alignment horizontal="center" vertical="center"/>
    </xf>
    <xf numFmtId="0" fontId="11" fillId="0" borderId="50" xfId="5" applyFont="1" applyBorder="1" applyAlignment="1">
      <alignment horizontal="center" vertical="center"/>
    </xf>
    <xf numFmtId="0" fontId="11" fillId="0" borderId="51" xfId="5" applyFont="1" applyBorder="1" applyAlignment="1">
      <alignment horizontal="center" vertical="center"/>
    </xf>
    <xf numFmtId="0" fontId="11" fillId="0" borderId="4" xfId="5" applyFont="1" applyBorder="1" applyAlignment="1">
      <alignment horizontal="right" vertical="center"/>
    </xf>
    <xf numFmtId="178" fontId="12" fillId="0" borderId="1" xfId="8" applyNumberFormat="1" applyFont="1" applyFill="1" applyBorder="1" applyAlignment="1" applyProtection="1">
      <alignment vertical="center"/>
      <protection locked="0"/>
    </xf>
    <xf numFmtId="178" fontId="12" fillId="0" borderId="14" xfId="8" applyNumberFormat="1" applyFont="1" applyFill="1" applyBorder="1" applyAlignment="1" applyProtection="1">
      <alignment vertical="center"/>
      <protection locked="0"/>
    </xf>
    <xf numFmtId="178" fontId="12" fillId="0" borderId="66" xfId="8" applyNumberFormat="1" applyFont="1" applyFill="1" applyBorder="1" applyAlignment="1" applyProtection="1">
      <alignment vertical="center"/>
      <protection locked="0"/>
    </xf>
    <xf numFmtId="178" fontId="12" fillId="0" borderId="8" xfId="8" applyNumberFormat="1" applyFont="1" applyFill="1" applyBorder="1" applyAlignment="1" applyProtection="1">
      <alignment vertical="center"/>
      <protection locked="0"/>
    </xf>
    <xf numFmtId="176" fontId="12" fillId="0" borderId="1" xfId="8" applyNumberFormat="1" applyFont="1" applyFill="1" applyBorder="1" applyAlignment="1" applyProtection="1">
      <alignment vertical="center"/>
      <protection locked="0"/>
    </xf>
    <xf numFmtId="178" fontId="11" fillId="0" borderId="9" xfId="8" applyNumberFormat="1" applyFont="1" applyFill="1" applyBorder="1" applyAlignment="1" applyProtection="1">
      <alignment horizontal="right" vertical="center"/>
      <protection locked="0"/>
    </xf>
    <xf numFmtId="178" fontId="11" fillId="0" borderId="15" xfId="8" applyNumberFormat="1" applyFont="1" applyFill="1" applyBorder="1" applyAlignment="1" applyProtection="1">
      <alignment horizontal="right" vertical="center"/>
      <protection locked="0"/>
    </xf>
    <xf numFmtId="178" fontId="11" fillId="0" borderId="67" xfId="8" applyNumberFormat="1" applyFont="1" applyFill="1" applyBorder="1" applyAlignment="1" applyProtection="1">
      <alignment horizontal="right" vertical="center"/>
      <protection locked="0"/>
    </xf>
    <xf numFmtId="178" fontId="11" fillId="0" borderId="11" xfId="8" applyNumberFormat="1" applyFont="1" applyFill="1" applyBorder="1" applyAlignment="1" applyProtection="1">
      <alignment horizontal="right" vertical="center"/>
      <protection locked="0"/>
    </xf>
    <xf numFmtId="176" fontId="11" fillId="0" borderId="9" xfId="8" applyNumberFormat="1" applyFont="1" applyFill="1" applyBorder="1" applyAlignment="1" applyProtection="1">
      <alignment horizontal="right" vertical="center"/>
      <protection locked="0"/>
    </xf>
    <xf numFmtId="178" fontId="11" fillId="0" borderId="9" xfId="8" applyNumberFormat="1" applyFont="1" applyFill="1" applyBorder="1" applyAlignment="1" applyProtection="1">
      <alignment vertical="center"/>
      <protection locked="0"/>
    </xf>
    <xf numFmtId="178" fontId="11" fillId="0" borderId="15" xfId="8" applyNumberFormat="1" applyFont="1" applyFill="1" applyBorder="1" applyAlignment="1" applyProtection="1">
      <alignment vertical="center"/>
      <protection locked="0"/>
    </xf>
    <xf numFmtId="178" fontId="11" fillId="0" borderId="67" xfId="8" applyNumberFormat="1" applyFont="1" applyFill="1" applyBorder="1" applyAlignment="1" applyProtection="1">
      <alignment vertical="center"/>
      <protection locked="0"/>
    </xf>
    <xf numFmtId="178" fontId="11" fillId="0" borderId="11" xfId="8" applyNumberFormat="1" applyFont="1" applyFill="1" applyBorder="1" applyAlignment="1" applyProtection="1">
      <alignment vertical="center"/>
      <protection locked="0"/>
    </xf>
    <xf numFmtId="176" fontId="11" fillId="0" borderId="9" xfId="8" applyNumberFormat="1" applyFont="1" applyFill="1" applyBorder="1" applyAlignment="1" applyProtection="1">
      <alignment vertical="center"/>
      <protection locked="0"/>
    </xf>
    <xf numFmtId="178" fontId="11" fillId="0" borderId="4" xfId="8" applyNumberFormat="1" applyFont="1" applyFill="1" applyBorder="1" applyAlignment="1" applyProtection="1">
      <alignment horizontal="right" vertical="center"/>
      <protection locked="0"/>
    </xf>
    <xf numFmtId="178" fontId="11" fillId="0" borderId="55" xfId="8" applyNumberFormat="1" applyFont="1" applyFill="1" applyBorder="1" applyAlignment="1" applyProtection="1">
      <alignment horizontal="right" vertical="center"/>
      <protection locked="0"/>
    </xf>
    <xf numFmtId="178" fontId="11" fillId="0" borderId="68" xfId="8" applyNumberFormat="1" applyFont="1" applyFill="1" applyBorder="1" applyAlignment="1" applyProtection="1">
      <alignment horizontal="right" vertical="center"/>
      <protection locked="0"/>
    </xf>
    <xf numFmtId="178" fontId="11" fillId="0" borderId="12" xfId="8" applyNumberFormat="1" applyFont="1" applyFill="1" applyBorder="1" applyAlignment="1" applyProtection="1">
      <alignment horizontal="right" vertical="center"/>
      <protection locked="0"/>
    </xf>
    <xf numFmtId="176" fontId="11" fillId="0" borderId="4" xfId="8" applyNumberFormat="1" applyFont="1" applyFill="1" applyBorder="1" applyAlignment="1" applyProtection="1">
      <alignment horizontal="right" vertical="center"/>
      <protection locked="0"/>
    </xf>
    <xf numFmtId="178" fontId="11" fillId="0" borderId="4" xfId="8" applyNumberFormat="1" applyFont="1" applyFill="1" applyBorder="1" applyAlignment="1" applyProtection="1">
      <alignment vertical="center"/>
      <protection locked="0"/>
    </xf>
    <xf numFmtId="178" fontId="11" fillId="0" borderId="55" xfId="8" applyNumberFormat="1" applyFont="1" applyFill="1" applyBorder="1" applyAlignment="1" applyProtection="1">
      <alignment vertical="center"/>
      <protection locked="0"/>
    </xf>
    <xf numFmtId="178" fontId="11" fillId="0" borderId="68" xfId="8" applyNumberFormat="1" applyFont="1" applyFill="1" applyBorder="1" applyAlignment="1" applyProtection="1">
      <alignment vertical="center"/>
      <protection locked="0"/>
    </xf>
    <xf numFmtId="178" fontId="11" fillId="0" borderId="12" xfId="8" applyNumberFormat="1" applyFont="1" applyFill="1" applyBorder="1" applyAlignment="1" applyProtection="1">
      <alignment vertical="center"/>
      <protection locked="0"/>
    </xf>
    <xf numFmtId="176" fontId="11" fillId="0" borderId="4" xfId="8" applyNumberFormat="1" applyFont="1" applyFill="1" applyBorder="1" applyAlignment="1" applyProtection="1">
      <alignment vertical="center"/>
      <protection locked="0"/>
    </xf>
    <xf numFmtId="176" fontId="11" fillId="0" borderId="47" xfId="8" applyNumberFormat="1" applyFont="1" applyFill="1" applyBorder="1" applyAlignment="1" applyProtection="1">
      <alignment horizontal="left" vertical="center"/>
      <protection locked="0"/>
    </xf>
    <xf numFmtId="0" fontId="11" fillId="0" borderId="0" xfId="8" applyFont="1" applyFill="1" applyAlignment="1">
      <alignment vertical="center"/>
    </xf>
    <xf numFmtId="176" fontId="11" fillId="0" borderId="47" xfId="8" applyNumberFormat="1" applyFont="1" applyFill="1" applyBorder="1" applyAlignment="1" applyProtection="1">
      <alignment horizontal="right" vertical="center"/>
      <protection locked="0"/>
    </xf>
    <xf numFmtId="0" fontId="6" fillId="0" borderId="0" xfId="1" applyAlignment="1">
      <alignment horizontal="center" vertical="center"/>
    </xf>
    <xf numFmtId="178" fontId="11" fillId="0" borderId="0" xfId="8" applyNumberFormat="1" applyFont="1" applyFill="1" applyAlignment="1" applyProtection="1">
      <alignment vertical="center"/>
      <protection locked="0"/>
    </xf>
    <xf numFmtId="0" fontId="9" fillId="0" borderId="0" xfId="9" applyFont="1">
      <alignment vertical="center"/>
    </xf>
    <xf numFmtId="0" fontId="6" fillId="0" borderId="0" xfId="9">
      <alignment vertical="center"/>
    </xf>
    <xf numFmtId="0" fontId="32" fillId="0" borderId="0" xfId="9" applyFont="1" applyAlignment="1">
      <alignment vertical="center" shrinkToFit="1"/>
    </xf>
    <xf numFmtId="0" fontId="11" fillId="0" borderId="0" xfId="9" applyFont="1" applyAlignment="1">
      <alignment horizontal="center" vertical="center" shrinkToFit="1"/>
    </xf>
    <xf numFmtId="0" fontId="11" fillId="0" borderId="0" xfId="9" applyFont="1">
      <alignment vertical="center"/>
    </xf>
    <xf numFmtId="0" fontId="11" fillId="0" borderId="65" xfId="9" applyFont="1" applyBorder="1" applyAlignment="1">
      <alignment vertical="center" shrinkToFit="1"/>
    </xf>
    <xf numFmtId="0" fontId="11" fillId="0" borderId="65" xfId="9" applyFont="1" applyBorder="1" applyAlignment="1">
      <alignment horizontal="center" vertical="center" shrinkToFit="1"/>
    </xf>
    <xf numFmtId="0" fontId="11" fillId="0" borderId="65" xfId="9" applyFont="1" applyBorder="1">
      <alignment vertical="center"/>
    </xf>
    <xf numFmtId="0" fontId="11" fillId="0" borderId="65" xfId="9" applyFont="1" applyBorder="1" applyAlignment="1">
      <alignment horizontal="right"/>
    </xf>
    <xf numFmtId="0" fontId="11" fillId="0" borderId="0" xfId="9" applyFont="1" applyAlignment="1">
      <alignment horizontal="center" vertical="center"/>
    </xf>
    <xf numFmtId="0" fontId="11" fillId="0" borderId="16" xfId="9" applyFont="1" applyBorder="1" applyAlignment="1">
      <alignment horizontal="distributed" vertical="center" justifyLastLine="1" shrinkToFit="1"/>
    </xf>
    <xf numFmtId="0" fontId="11" fillId="0" borderId="16" xfId="9" applyFont="1" applyBorder="1" applyAlignment="1">
      <alignment horizontal="center" vertical="center"/>
    </xf>
    <xf numFmtId="0" fontId="11" fillId="0" borderId="16" xfId="9" applyFont="1" applyBorder="1" applyAlignment="1">
      <alignment horizontal="center" vertical="center" wrapText="1"/>
    </xf>
    <xf numFmtId="0" fontId="11" fillId="0" borderId="69" xfId="9" applyFont="1" applyBorder="1" applyAlignment="1">
      <alignment horizontal="center" vertical="center" shrinkToFit="1"/>
    </xf>
    <xf numFmtId="38" fontId="11" fillId="0" borderId="69" xfId="11" applyFont="1" applyBorder="1">
      <alignment vertical="center"/>
    </xf>
    <xf numFmtId="38" fontId="11" fillId="0" borderId="69" xfId="11" applyFont="1" applyBorder="1" applyAlignment="1">
      <alignment vertical="center"/>
    </xf>
    <xf numFmtId="38" fontId="11" fillId="0" borderId="69" xfId="11" applyFont="1" applyBorder="1" applyAlignment="1">
      <alignment horizontal="right" vertical="center"/>
    </xf>
    <xf numFmtId="0" fontId="11" fillId="0" borderId="70" xfId="9" applyFont="1" applyBorder="1" applyAlignment="1">
      <alignment horizontal="center" vertical="center" shrinkToFit="1"/>
    </xf>
    <xf numFmtId="38" fontId="11" fillId="0" borderId="70" xfId="11" applyFont="1" applyBorder="1">
      <alignment vertical="center"/>
    </xf>
    <xf numFmtId="38" fontId="11" fillId="0" borderId="70" xfId="11" applyFont="1" applyBorder="1" applyAlignment="1">
      <alignment vertical="center"/>
    </xf>
    <xf numFmtId="38" fontId="11" fillId="0" borderId="70" xfId="11" applyFont="1" applyBorder="1" applyAlignment="1">
      <alignment horizontal="right" vertical="center"/>
    </xf>
    <xf numFmtId="0" fontId="11" fillId="0" borderId="0" xfId="9" applyFont="1" applyAlignment="1">
      <alignment vertical="center" shrinkToFit="1"/>
    </xf>
    <xf numFmtId="38" fontId="11" fillId="0" borderId="69" xfId="11" applyFont="1" applyBorder="1" applyAlignment="1">
      <alignment vertical="center" shrinkToFit="1"/>
    </xf>
    <xf numFmtId="38" fontId="11" fillId="0" borderId="69" xfId="11" applyFont="1" applyBorder="1" applyAlignment="1">
      <alignment horizontal="right" vertical="center" shrinkToFit="1"/>
    </xf>
    <xf numFmtId="38" fontId="11" fillId="0" borderId="70" xfId="11" applyFont="1" applyBorder="1" applyAlignment="1">
      <alignment vertical="center" shrinkToFit="1"/>
    </xf>
    <xf numFmtId="38" fontId="11" fillId="0" borderId="70" xfId="11" applyFont="1" applyBorder="1" applyAlignment="1">
      <alignment horizontal="right" vertical="center" shrinkToFit="1"/>
    </xf>
    <xf numFmtId="38" fontId="11" fillId="0" borderId="69" xfId="11" applyFont="1" applyFill="1" applyBorder="1" applyAlignment="1">
      <alignment vertical="center" shrinkToFit="1"/>
    </xf>
    <xf numFmtId="38" fontId="11" fillId="0" borderId="69" xfId="11" applyFont="1" applyFill="1" applyBorder="1" applyAlignment="1">
      <alignment horizontal="right" vertical="center" shrinkToFit="1"/>
    </xf>
    <xf numFmtId="38" fontId="11" fillId="0" borderId="70" xfId="11" applyFont="1" applyFill="1" applyBorder="1" applyAlignment="1">
      <alignment vertical="center" shrinkToFit="1"/>
    </xf>
    <xf numFmtId="38" fontId="11" fillId="0" borderId="70" xfId="11" applyFont="1" applyFill="1" applyBorder="1" applyAlignment="1">
      <alignment horizontal="right" vertical="center" shrinkToFit="1"/>
    </xf>
    <xf numFmtId="38" fontId="11" fillId="0" borderId="16" xfId="11" applyFont="1" applyFill="1" applyBorder="1" applyAlignment="1">
      <alignment vertical="center" shrinkToFit="1"/>
    </xf>
    <xf numFmtId="38" fontId="11" fillId="0" borderId="0" xfId="9" applyNumberFormat="1" applyFont="1">
      <alignment vertical="center"/>
    </xf>
    <xf numFmtId="0" fontId="11" fillId="0" borderId="0" xfId="9" applyFont="1" applyAlignment="1">
      <alignment horizontal="right" vertical="center"/>
    </xf>
    <xf numFmtId="0" fontId="33" fillId="0" borderId="0" xfId="9" applyFont="1">
      <alignment vertical="center"/>
    </xf>
    <xf numFmtId="0" fontId="11" fillId="0" borderId="1" xfId="9" applyFont="1" applyBorder="1" applyAlignment="1">
      <alignment horizontal="center" vertical="center" shrinkToFit="1"/>
    </xf>
    <xf numFmtId="0" fontId="11" fillId="0" borderId="16" xfId="9" applyFont="1" applyBorder="1" applyAlignment="1">
      <alignment horizontal="center" vertical="center" shrinkToFit="1"/>
    </xf>
    <xf numFmtId="0" fontId="11" fillId="0" borderId="71" xfId="9" applyFont="1" applyBorder="1" applyAlignment="1">
      <alignment horizontal="center" vertical="center" shrinkToFit="1"/>
    </xf>
    <xf numFmtId="0" fontId="11" fillId="0" borderId="8" xfId="9" applyFont="1" applyBorder="1" applyAlignment="1">
      <alignment horizontal="center" vertical="center" shrinkToFit="1"/>
    </xf>
    <xf numFmtId="0" fontId="11" fillId="0" borderId="7" xfId="9" applyFont="1" applyBorder="1" applyAlignment="1">
      <alignment horizontal="center" vertical="center" shrinkToFit="1"/>
    </xf>
    <xf numFmtId="0" fontId="11" fillId="0" borderId="48" xfId="9" applyFont="1" applyBorder="1" applyAlignment="1">
      <alignment horizontal="center" vertical="center" shrinkToFit="1"/>
    </xf>
    <xf numFmtId="0" fontId="11" fillId="0" borderId="72" xfId="9" applyFont="1" applyBorder="1" applyAlignment="1">
      <alignment horizontal="center" vertical="center" shrinkToFit="1"/>
    </xf>
    <xf numFmtId="0" fontId="11" fillId="0" borderId="4" xfId="9" applyFont="1" applyBorder="1" applyAlignment="1">
      <alignment horizontal="right" vertical="center" shrinkToFit="1"/>
    </xf>
    <xf numFmtId="0" fontId="11" fillId="0" borderId="73" xfId="9" applyFont="1" applyBorder="1" applyAlignment="1">
      <alignment horizontal="right" vertical="center" shrinkToFit="1"/>
    </xf>
    <xf numFmtId="0" fontId="11" fillId="0" borderId="12" xfId="9" applyFont="1" applyBorder="1" applyAlignment="1">
      <alignment horizontal="right" vertical="center" shrinkToFit="1"/>
    </xf>
    <xf numFmtId="0" fontId="11" fillId="0" borderId="5" xfId="9" applyFont="1" applyBorder="1" applyAlignment="1">
      <alignment horizontal="right" vertical="center" shrinkToFit="1"/>
    </xf>
    <xf numFmtId="0" fontId="11" fillId="0" borderId="6" xfId="9" applyFont="1" applyBorder="1" applyAlignment="1">
      <alignment horizontal="right" vertical="center" shrinkToFit="1"/>
    </xf>
    <xf numFmtId="0" fontId="11" fillId="0" borderId="74" xfId="9" applyFont="1" applyBorder="1" applyAlignment="1">
      <alignment horizontal="right" vertical="center" shrinkToFit="1"/>
    </xf>
    <xf numFmtId="0" fontId="11" fillId="0" borderId="4" xfId="9" applyFont="1" applyBorder="1" applyAlignment="1">
      <alignment horizontal="center" vertical="center"/>
    </xf>
    <xf numFmtId="38" fontId="11" fillId="0" borderId="4" xfId="11" applyFont="1" applyBorder="1" applyAlignment="1">
      <alignment horizontal="right" vertical="center" shrinkToFit="1"/>
    </xf>
    <xf numFmtId="38" fontId="11" fillId="0" borderId="5" xfId="11" applyFont="1" applyBorder="1" applyAlignment="1">
      <alignment horizontal="right" vertical="center"/>
    </xf>
    <xf numFmtId="38" fontId="11" fillId="0" borderId="12" xfId="11" applyFont="1" applyBorder="1" applyAlignment="1">
      <alignment horizontal="right" vertical="center"/>
    </xf>
    <xf numFmtId="38" fontId="11" fillId="0" borderId="6" xfId="11" applyFont="1" applyBorder="1" applyAlignment="1">
      <alignment horizontal="right" vertical="center"/>
    </xf>
    <xf numFmtId="38" fontId="11" fillId="0" borderId="74" xfId="11" applyFont="1" applyBorder="1" applyAlignment="1">
      <alignment horizontal="right" vertical="center"/>
    </xf>
    <xf numFmtId="38" fontId="11" fillId="0" borderId="4" xfId="11" applyFont="1" applyBorder="1" applyAlignment="1">
      <alignment horizontal="right" vertical="center"/>
    </xf>
    <xf numFmtId="38" fontId="11" fillId="0" borderId="17" xfId="11" applyFont="1" applyBorder="1" applyAlignment="1">
      <alignment horizontal="right" vertical="center"/>
    </xf>
    <xf numFmtId="38" fontId="11" fillId="0" borderId="18" xfId="11" applyFont="1" applyBorder="1" applyAlignment="1">
      <alignment horizontal="right" vertical="center"/>
    </xf>
    <xf numFmtId="38" fontId="11" fillId="0" borderId="54" xfId="11" applyFont="1" applyBorder="1" applyAlignment="1">
      <alignment horizontal="right" vertical="center"/>
    </xf>
    <xf numFmtId="38" fontId="11" fillId="0" borderId="52" xfId="11" applyFont="1" applyBorder="1" applyAlignment="1">
      <alignment horizontal="right" vertical="center"/>
    </xf>
    <xf numFmtId="38" fontId="11" fillId="0" borderId="16" xfId="11" applyFont="1" applyBorder="1" applyAlignment="1">
      <alignment horizontal="right" vertical="center"/>
    </xf>
    <xf numFmtId="38" fontId="11" fillId="0" borderId="73" xfId="11" applyFont="1" applyBorder="1" applyAlignment="1">
      <alignment horizontal="right" vertical="center"/>
    </xf>
    <xf numFmtId="38" fontId="11" fillId="0" borderId="75" xfId="11" applyFont="1" applyBorder="1" applyAlignment="1">
      <alignment horizontal="right" vertical="center"/>
    </xf>
    <xf numFmtId="38" fontId="11" fillId="0" borderId="4" xfId="11" applyFont="1" applyFill="1" applyBorder="1" applyAlignment="1">
      <alignment horizontal="right" vertical="center"/>
    </xf>
    <xf numFmtId="38" fontId="11" fillId="0" borderId="73" xfId="11" applyFont="1" applyFill="1" applyBorder="1" applyAlignment="1">
      <alignment horizontal="right" vertical="center"/>
    </xf>
    <xf numFmtId="38" fontId="11" fillId="0" borderId="74" xfId="11" applyFont="1" applyFill="1" applyBorder="1" applyAlignment="1">
      <alignment horizontal="right" vertical="center"/>
    </xf>
    <xf numFmtId="38" fontId="11" fillId="0" borderId="5" xfId="11" applyFont="1" applyFill="1" applyBorder="1" applyAlignment="1">
      <alignment horizontal="right" vertical="center"/>
    </xf>
    <xf numFmtId="38" fontId="11" fillId="0" borderId="12" xfId="11" applyFont="1" applyFill="1" applyBorder="1" applyAlignment="1">
      <alignment horizontal="right" vertical="center"/>
    </xf>
    <xf numFmtId="38" fontId="11" fillId="0" borderId="6" xfId="11" applyFont="1" applyFill="1" applyBorder="1" applyAlignment="1">
      <alignment horizontal="right" vertical="center"/>
    </xf>
    <xf numFmtId="38" fontId="11" fillId="0" borderId="16" xfId="11" applyFont="1" applyFill="1" applyBorder="1" applyAlignment="1">
      <alignment horizontal="right" vertical="center"/>
    </xf>
    <xf numFmtId="0" fontId="11" fillId="0" borderId="0" xfId="9" applyFont="1" applyAlignment="1">
      <alignment horizontal="left" vertical="center"/>
    </xf>
    <xf numFmtId="38" fontId="11" fillId="0" borderId="0" xfId="11" applyFont="1" applyFill="1" applyBorder="1" applyAlignment="1">
      <alignment horizontal="right" vertical="center"/>
    </xf>
    <xf numFmtId="0" fontId="11" fillId="0" borderId="0" xfId="9" applyFont="1" applyAlignment="1">
      <alignment horizontal="right"/>
    </xf>
    <xf numFmtId="0" fontId="12" fillId="0" borderId="1" xfId="9" applyFont="1" applyBorder="1" applyAlignment="1">
      <alignment horizontal="center" vertical="center"/>
    </xf>
    <xf numFmtId="178" fontId="12" fillId="0" borderId="47" xfId="9" applyNumberFormat="1" applyFont="1" applyBorder="1">
      <alignment vertical="center"/>
    </xf>
    <xf numFmtId="178" fontId="12" fillId="0" borderId="7" xfId="9" applyNumberFormat="1" applyFont="1" applyBorder="1">
      <alignment vertical="center"/>
    </xf>
    <xf numFmtId="178" fontId="12" fillId="0" borderId="71" xfId="9" applyNumberFormat="1" applyFont="1" applyBorder="1">
      <alignment vertical="center"/>
    </xf>
    <xf numFmtId="178" fontId="12" fillId="0" borderId="66" xfId="9" applyNumberFormat="1" applyFont="1" applyBorder="1">
      <alignment vertical="center"/>
    </xf>
    <xf numFmtId="178" fontId="12" fillId="0" borderId="66" xfId="9" applyNumberFormat="1" applyFont="1" applyBorder="1" applyAlignment="1">
      <alignment vertical="center" wrapText="1" shrinkToFit="1"/>
    </xf>
    <xf numFmtId="178" fontId="12" fillId="0" borderId="8" xfId="9" applyNumberFormat="1" applyFont="1" applyBorder="1" applyAlignment="1">
      <alignment vertical="center" wrapText="1"/>
    </xf>
    <xf numFmtId="178" fontId="12" fillId="0" borderId="1" xfId="9" applyNumberFormat="1" applyFont="1" applyBorder="1">
      <alignment vertical="center"/>
    </xf>
    <xf numFmtId="178" fontId="12" fillId="0" borderId="72" xfId="9" applyNumberFormat="1" applyFont="1" applyBorder="1">
      <alignment vertical="center"/>
    </xf>
    <xf numFmtId="0" fontId="11" fillId="0" borderId="8" xfId="9" applyFont="1" applyBorder="1">
      <alignment vertical="center"/>
    </xf>
    <xf numFmtId="0" fontId="11" fillId="0" borderId="9" xfId="9" applyFont="1" applyBorder="1" applyAlignment="1">
      <alignment horizontal="right" vertical="center"/>
    </xf>
    <xf numFmtId="178" fontId="11" fillId="0" borderId="0" xfId="9" applyNumberFormat="1" applyFont="1">
      <alignment vertical="center"/>
    </xf>
    <xf numFmtId="178" fontId="11" fillId="0" borderId="10" xfId="9" applyNumberFormat="1" applyFont="1" applyBorder="1">
      <alignment vertical="center"/>
    </xf>
    <xf numFmtId="178" fontId="11" fillId="0" borderId="81" xfId="9" applyNumberFormat="1" applyFont="1" applyBorder="1">
      <alignment vertical="center"/>
    </xf>
    <xf numFmtId="178" fontId="11" fillId="0" borderId="67" xfId="9" applyNumberFormat="1" applyFont="1" applyBorder="1">
      <alignment vertical="center"/>
    </xf>
    <xf numFmtId="178" fontId="11" fillId="0" borderId="67" xfId="9" applyNumberFormat="1" applyFont="1" applyBorder="1" applyAlignment="1">
      <alignment vertical="center" wrapText="1" shrinkToFit="1"/>
    </xf>
    <xf numFmtId="178" fontId="11" fillId="0" borderId="11" xfId="9" applyNumberFormat="1" applyFont="1" applyBorder="1" applyAlignment="1">
      <alignment vertical="center" wrapText="1"/>
    </xf>
    <xf numFmtId="178" fontId="11" fillId="0" borderId="9" xfId="9" applyNumberFormat="1" applyFont="1" applyBorder="1">
      <alignment vertical="center"/>
    </xf>
    <xf numFmtId="178" fontId="11" fillId="0" borderId="82" xfId="9" applyNumberFormat="1" applyFont="1" applyBorder="1">
      <alignment vertical="center"/>
    </xf>
    <xf numFmtId="0" fontId="11" fillId="0" borderId="11" xfId="9" applyFont="1" applyBorder="1">
      <alignment vertical="center"/>
    </xf>
    <xf numFmtId="0" fontId="11" fillId="0" borderId="4" xfId="9" applyFont="1" applyBorder="1" applyAlignment="1">
      <alignment horizontal="right" vertical="center"/>
    </xf>
    <xf numFmtId="178" fontId="11" fillId="0" borderId="73" xfId="9" applyNumberFormat="1" applyFont="1" applyBorder="1">
      <alignment vertical="center"/>
    </xf>
    <xf numFmtId="178" fontId="11" fillId="0" borderId="68" xfId="9" applyNumberFormat="1" applyFont="1" applyBorder="1">
      <alignment vertical="center"/>
    </xf>
    <xf numFmtId="178" fontId="11" fillId="0" borderId="68" xfId="9" applyNumberFormat="1" applyFont="1" applyBorder="1" applyAlignment="1">
      <alignment vertical="center" wrapText="1" shrinkToFit="1"/>
    </xf>
    <xf numFmtId="178" fontId="11" fillId="0" borderId="12" xfId="9" applyNumberFormat="1" applyFont="1" applyBorder="1" applyAlignment="1">
      <alignment vertical="center" wrapText="1"/>
    </xf>
    <xf numFmtId="178" fontId="11" fillId="0" borderId="4" xfId="9" applyNumberFormat="1" applyFont="1" applyBorder="1">
      <alignment vertical="center"/>
    </xf>
    <xf numFmtId="178" fontId="11" fillId="0" borderId="5" xfId="9" applyNumberFormat="1" applyFont="1" applyBorder="1">
      <alignment vertical="center"/>
    </xf>
    <xf numFmtId="178" fontId="11" fillId="0" borderId="74" xfId="9" applyNumberFormat="1" applyFont="1" applyBorder="1">
      <alignment vertical="center"/>
    </xf>
    <xf numFmtId="178" fontId="11" fillId="0" borderId="65" xfId="9" applyNumberFormat="1" applyFont="1" applyBorder="1">
      <alignment vertical="center"/>
    </xf>
    <xf numFmtId="0" fontId="12" fillId="0" borderId="9" xfId="9" applyFont="1" applyBorder="1" applyAlignment="1">
      <alignment horizontal="center" vertical="center"/>
    </xf>
    <xf numFmtId="38" fontId="12" fillId="0" borderId="0" xfId="11" applyFont="1" applyBorder="1" applyAlignment="1">
      <alignment horizontal="right" vertical="center"/>
    </xf>
    <xf numFmtId="38" fontId="12" fillId="0" borderId="10" xfId="11" applyFont="1" applyFill="1" applyBorder="1" applyAlignment="1">
      <alignment horizontal="right" vertical="center"/>
    </xf>
    <xf numFmtId="38" fontId="12" fillId="0" borderId="81" xfId="11" applyFont="1" applyBorder="1" applyAlignment="1">
      <alignment horizontal="right" vertical="center"/>
    </xf>
    <xf numFmtId="38" fontId="12" fillId="0" borderId="67" xfId="11" applyFont="1" applyBorder="1" applyAlignment="1">
      <alignment horizontal="right" vertical="center"/>
    </xf>
    <xf numFmtId="38" fontId="12" fillId="0" borderId="11" xfId="11" applyFont="1" applyBorder="1" applyAlignment="1">
      <alignment horizontal="right" vertical="center"/>
    </xf>
    <xf numFmtId="38" fontId="12" fillId="0" borderId="9" xfId="11" applyFont="1" applyBorder="1" applyAlignment="1">
      <alignment horizontal="right" vertical="center"/>
    </xf>
    <xf numFmtId="38" fontId="12" fillId="0" borderId="10" xfId="11" applyFont="1" applyBorder="1" applyAlignment="1">
      <alignment horizontal="right" vertical="center"/>
    </xf>
    <xf numFmtId="38" fontId="12" fillId="0" borderId="82" xfId="11" applyFont="1" applyBorder="1" applyAlignment="1">
      <alignment horizontal="right" vertical="center"/>
    </xf>
    <xf numFmtId="38" fontId="12" fillId="0" borderId="0" xfId="11" applyFont="1" applyAlignment="1">
      <alignment horizontal="right" vertical="center"/>
    </xf>
    <xf numFmtId="0" fontId="12" fillId="0" borderId="0" xfId="9" applyFont="1" applyAlignment="1">
      <alignment horizontal="right" vertical="center"/>
    </xf>
    <xf numFmtId="38" fontId="11" fillId="0" borderId="0" xfId="11" applyFont="1" applyBorder="1" applyAlignment="1">
      <alignment horizontal="right" vertical="center"/>
    </xf>
    <xf numFmtId="38" fontId="11" fillId="0" borderId="10" xfId="11" applyFont="1" applyBorder="1" applyAlignment="1">
      <alignment horizontal="right" vertical="center"/>
    </xf>
    <xf numFmtId="38" fontId="11" fillId="0" borderId="81" xfId="11" applyFont="1" applyBorder="1" applyAlignment="1">
      <alignment horizontal="right" vertical="center"/>
    </xf>
    <xf numFmtId="38" fontId="11" fillId="0" borderId="67" xfId="11" applyFont="1" applyBorder="1" applyAlignment="1">
      <alignment horizontal="right" vertical="center"/>
    </xf>
    <xf numFmtId="38" fontId="11" fillId="0" borderId="11" xfId="11" applyFont="1" applyBorder="1" applyAlignment="1">
      <alignment horizontal="right" vertical="center"/>
    </xf>
    <xf numFmtId="38" fontId="11" fillId="0" borderId="9" xfId="11" applyFont="1" applyBorder="1" applyAlignment="1">
      <alignment horizontal="right" vertical="center"/>
    </xf>
    <xf numFmtId="38" fontId="11" fillId="0" borderId="82" xfId="11" applyFont="1" applyBorder="1" applyAlignment="1">
      <alignment horizontal="right" vertical="center"/>
    </xf>
    <xf numFmtId="38" fontId="11" fillId="0" borderId="0" xfId="11" applyFont="1" applyAlignment="1">
      <alignment horizontal="right" vertical="center"/>
    </xf>
    <xf numFmtId="38" fontId="11" fillId="0" borderId="65" xfId="11" applyFont="1" applyBorder="1" applyAlignment="1">
      <alignment horizontal="right" vertical="center"/>
    </xf>
    <xf numFmtId="38" fontId="11" fillId="0" borderId="68" xfId="11" applyFont="1" applyBorder="1" applyAlignment="1">
      <alignment horizontal="right" vertical="center"/>
    </xf>
    <xf numFmtId="0" fontId="12" fillId="0" borderId="16" xfId="9" applyFont="1" applyBorder="1" applyAlignment="1">
      <alignment horizontal="center" vertical="center"/>
    </xf>
    <xf numFmtId="38" fontId="12" fillId="0" borderId="53" xfId="11" applyFont="1" applyFill="1" applyBorder="1" applyAlignment="1">
      <alignment horizontal="right" vertical="center"/>
    </xf>
    <xf numFmtId="38" fontId="12" fillId="0" borderId="17" xfId="11" applyFont="1" applyFill="1" applyBorder="1" applyAlignment="1">
      <alignment horizontal="right" vertical="center"/>
    </xf>
    <xf numFmtId="38" fontId="12" fillId="0" borderId="75" xfId="11" applyFont="1" applyFill="1" applyBorder="1" applyAlignment="1">
      <alignment horizontal="right" vertical="center"/>
    </xf>
    <xf numFmtId="38" fontId="12" fillId="0" borderId="21" xfId="11" applyFont="1" applyFill="1" applyBorder="1" applyAlignment="1">
      <alignment horizontal="right" vertical="center"/>
    </xf>
    <xf numFmtId="38" fontId="12" fillId="0" borderId="18" xfId="11" applyFont="1" applyFill="1" applyBorder="1" applyAlignment="1">
      <alignment horizontal="right" vertical="center"/>
    </xf>
    <xf numFmtId="38" fontId="12" fillId="0" borderId="16" xfId="11" applyFont="1" applyFill="1" applyBorder="1" applyAlignment="1">
      <alignment horizontal="right" vertical="center"/>
    </xf>
    <xf numFmtId="38" fontId="12" fillId="0" borderId="52" xfId="11" applyFont="1" applyFill="1" applyBorder="1" applyAlignment="1">
      <alignment horizontal="right" vertical="center"/>
    </xf>
    <xf numFmtId="38" fontId="12" fillId="0" borderId="18" xfId="11" applyFont="1" applyBorder="1" applyAlignment="1">
      <alignment horizontal="right" vertical="center"/>
    </xf>
    <xf numFmtId="38" fontId="12" fillId="0" borderId="0" xfId="11" applyFont="1" applyFill="1" applyAlignment="1">
      <alignment horizontal="right" vertical="center"/>
    </xf>
    <xf numFmtId="38" fontId="12" fillId="0" borderId="0" xfId="11" applyFont="1" applyFill="1" applyBorder="1" applyAlignment="1">
      <alignment horizontal="right" vertical="center"/>
    </xf>
    <xf numFmtId="38" fontId="11" fillId="0" borderId="0" xfId="9" applyNumberFormat="1" applyFont="1" applyAlignment="1">
      <alignment horizontal="right" vertical="center"/>
    </xf>
    <xf numFmtId="0" fontId="11" fillId="0" borderId="73" xfId="1" applyFont="1" applyBorder="1" applyAlignment="1">
      <alignment horizontal="center" vertical="center"/>
    </xf>
    <xf numFmtId="0" fontId="11" fillId="0" borderId="68" xfId="1" applyFont="1" applyBorder="1" applyAlignment="1">
      <alignment horizontal="center" vertical="center"/>
    </xf>
    <xf numFmtId="0" fontId="11" fillId="0" borderId="74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69" xfId="1" applyFont="1" applyBorder="1" applyAlignment="1">
      <alignment horizontal="center" vertical="center"/>
    </xf>
    <xf numFmtId="178" fontId="12" fillId="0" borderId="83" xfId="1" applyNumberFormat="1" applyFont="1" applyBorder="1">
      <alignment vertical="center"/>
    </xf>
    <xf numFmtId="178" fontId="12" fillId="0" borderId="84" xfId="1" applyNumberFormat="1" applyFont="1" applyBorder="1">
      <alignment vertical="center"/>
    </xf>
    <xf numFmtId="0" fontId="11" fillId="0" borderId="70" xfId="1" applyFont="1" applyBorder="1" applyAlignment="1">
      <alignment horizontal="center" vertical="center"/>
    </xf>
    <xf numFmtId="178" fontId="12" fillId="0" borderId="49" xfId="1" applyNumberFormat="1" applyFont="1" applyBorder="1">
      <alignment vertical="center"/>
    </xf>
    <xf numFmtId="178" fontId="12" fillId="0" borderId="85" xfId="1" applyNumberFormat="1" applyFont="1" applyBorder="1">
      <alignment vertical="center"/>
    </xf>
    <xf numFmtId="178" fontId="12" fillId="0" borderId="50" xfId="1" applyNumberFormat="1" applyFont="1" applyBorder="1">
      <alignment vertical="center"/>
    </xf>
    <xf numFmtId="178" fontId="12" fillId="0" borderId="86" xfId="1" applyNumberFormat="1" applyFont="1" applyBorder="1">
      <alignment vertical="center"/>
    </xf>
    <xf numFmtId="178" fontId="12" fillId="0" borderId="51" xfId="1" applyNumberFormat="1" applyFont="1" applyBorder="1">
      <alignment vertical="center"/>
    </xf>
    <xf numFmtId="0" fontId="11" fillId="0" borderId="15" xfId="1" applyFont="1" applyBorder="1">
      <alignment vertical="center"/>
    </xf>
    <xf numFmtId="0" fontId="11" fillId="0" borderId="2" xfId="1" applyFont="1" applyBorder="1" applyAlignment="1">
      <alignment horizontal="center" vertical="center"/>
    </xf>
    <xf numFmtId="178" fontId="11" fillId="0" borderId="57" xfId="1" applyNumberFormat="1" applyFont="1" applyBorder="1">
      <alignment vertical="center"/>
    </xf>
    <xf numFmtId="178" fontId="11" fillId="0" borderId="87" xfId="1" applyNumberFormat="1" applyFont="1" applyBorder="1">
      <alignment vertical="center"/>
    </xf>
    <xf numFmtId="178" fontId="11" fillId="0" borderId="83" xfId="1" applyNumberFormat="1" applyFont="1" applyBorder="1">
      <alignment vertical="center"/>
    </xf>
    <xf numFmtId="178" fontId="11" fillId="0" borderId="84" xfId="1" applyNumberFormat="1" applyFont="1" applyBorder="1">
      <alignment vertical="center"/>
    </xf>
    <xf numFmtId="178" fontId="11" fillId="0" borderId="56" xfId="1" applyNumberFormat="1" applyFont="1" applyBorder="1">
      <alignment vertical="center"/>
    </xf>
    <xf numFmtId="0" fontId="11" fillId="0" borderId="63" xfId="1" applyFont="1" applyBorder="1" applyAlignment="1">
      <alignment horizontal="center" vertical="center"/>
    </xf>
    <xf numFmtId="178" fontId="11" fillId="0" borderId="85" xfId="1" applyNumberFormat="1" applyFont="1" applyBorder="1">
      <alignment vertical="center"/>
    </xf>
    <xf numFmtId="178" fontId="11" fillId="0" borderId="50" xfId="1" applyNumberFormat="1" applyFont="1" applyBorder="1">
      <alignment vertical="center"/>
    </xf>
    <xf numFmtId="178" fontId="11" fillId="0" borderId="86" xfId="1" applyNumberFormat="1" applyFont="1" applyBorder="1">
      <alignment vertical="center"/>
    </xf>
    <xf numFmtId="0" fontId="11" fillId="0" borderId="55" xfId="1" applyFont="1" applyBorder="1">
      <alignment vertical="center"/>
    </xf>
    <xf numFmtId="178" fontId="11" fillId="0" borderId="5" xfId="1" applyNumberFormat="1" applyFont="1" applyBorder="1">
      <alignment vertical="center"/>
    </xf>
    <xf numFmtId="178" fontId="11" fillId="0" borderId="73" xfId="1" applyNumberFormat="1" applyFont="1" applyBorder="1">
      <alignment vertical="center"/>
    </xf>
    <xf numFmtId="178" fontId="11" fillId="0" borderId="68" xfId="1" applyNumberFormat="1" applyFont="1" applyBorder="1">
      <alignment vertical="center"/>
    </xf>
    <xf numFmtId="178" fontId="11" fillId="0" borderId="74" xfId="1" applyNumberFormat="1" applyFont="1" applyBorder="1">
      <alignment vertical="center"/>
    </xf>
    <xf numFmtId="178" fontId="11" fillId="0" borderId="12" xfId="1" applyNumberFormat="1" applyFont="1" applyBorder="1">
      <alignment vertical="center"/>
    </xf>
    <xf numFmtId="0" fontId="9" fillId="0" borderId="0" xfId="12" applyFont="1" applyAlignment="1">
      <alignment vertical="center"/>
    </xf>
    <xf numFmtId="0" fontId="11" fillId="0" borderId="0" xfId="12" applyFont="1"/>
    <xf numFmtId="0" fontId="11" fillId="0" borderId="0" xfId="12" applyFont="1" applyAlignment="1">
      <alignment vertical="center"/>
    </xf>
    <xf numFmtId="0" fontId="6" fillId="0" borderId="65" xfId="12" applyBorder="1" applyAlignment="1">
      <alignment vertical="center"/>
    </xf>
    <xf numFmtId="0" fontId="11" fillId="0" borderId="65" xfId="12" applyFont="1" applyBorder="1" applyAlignment="1">
      <alignment vertical="center"/>
    </xf>
    <xf numFmtId="49" fontId="11" fillId="0" borderId="48" xfId="12" applyNumberFormat="1" applyFont="1" applyBorder="1" applyAlignment="1">
      <alignment horizontal="right"/>
    </xf>
    <xf numFmtId="0" fontId="11" fillId="0" borderId="48" xfId="12" applyFont="1" applyBorder="1" applyAlignment="1">
      <alignment horizontal="center" shrinkToFit="1"/>
    </xf>
    <xf numFmtId="49" fontId="11" fillId="0" borderId="13" xfId="12" applyNumberFormat="1" applyFont="1" applyBorder="1" applyAlignment="1">
      <alignment horizontal="right"/>
    </xf>
    <xf numFmtId="0" fontId="11" fillId="0" borderId="13" xfId="12" applyFont="1" applyBorder="1" applyAlignment="1">
      <alignment horizontal="center" shrinkToFit="1"/>
    </xf>
    <xf numFmtId="0" fontId="11" fillId="0" borderId="13" xfId="12" applyFont="1" applyBorder="1" applyAlignment="1">
      <alignment horizontal="right" shrinkToFit="1"/>
    </xf>
    <xf numFmtId="0" fontId="20" fillId="0" borderId="0" xfId="12" applyFont="1" applyAlignment="1">
      <alignment shrinkToFit="1"/>
    </xf>
    <xf numFmtId="0" fontId="11" fillId="0" borderId="13" xfId="12" applyFont="1" applyBorder="1" applyAlignment="1">
      <alignment shrinkToFit="1"/>
    </xf>
    <xf numFmtId="0" fontId="11" fillId="0" borderId="9" xfId="12" applyFont="1" applyBorder="1" applyAlignment="1">
      <alignment horizontal="center"/>
    </xf>
    <xf numFmtId="49" fontId="11" fillId="0" borderId="6" xfId="12" applyNumberFormat="1" applyFont="1" applyBorder="1" applyAlignment="1">
      <alignment horizontal="right"/>
    </xf>
    <xf numFmtId="0" fontId="11" fillId="0" borderId="6" xfId="12" applyFont="1" applyBorder="1" applyAlignment="1">
      <alignment shrinkToFit="1"/>
    </xf>
    <xf numFmtId="0" fontId="11" fillId="0" borderId="6" xfId="12" applyFont="1" applyBorder="1" applyAlignment="1">
      <alignment horizontal="center" shrinkToFit="1"/>
    </xf>
    <xf numFmtId="49" fontId="20" fillId="0" borderId="0" xfId="12" applyNumberFormat="1" applyFont="1" applyAlignment="1">
      <alignment horizontal="right" shrinkToFit="1"/>
    </xf>
    <xf numFmtId="49" fontId="11" fillId="0" borderId="0" xfId="12" applyNumberFormat="1" applyFont="1" applyAlignment="1">
      <alignment horizontal="right"/>
    </xf>
    <xf numFmtId="0" fontId="11" fillId="0" borderId="0" xfId="12" applyFont="1" applyAlignment="1">
      <alignment horizontal="center" shrinkToFit="1"/>
    </xf>
    <xf numFmtId="0" fontId="11" fillId="0" borderId="0" xfId="12" applyFont="1" applyAlignment="1">
      <alignment horizontal="right" vertical="center"/>
    </xf>
    <xf numFmtId="0" fontId="9" fillId="0" borderId="0" xfId="14" applyFont="1" applyAlignment="1">
      <alignment vertical="center"/>
    </xf>
    <xf numFmtId="0" fontId="11" fillId="0" borderId="0" xfId="14" applyFont="1"/>
    <xf numFmtId="0" fontId="11" fillId="0" borderId="65" xfId="14" applyFont="1" applyBorder="1"/>
    <xf numFmtId="0" fontId="11" fillId="0" borderId="0" xfId="14" applyFont="1" applyAlignment="1">
      <alignment vertical="center"/>
    </xf>
    <xf numFmtId="0" fontId="11" fillId="0" borderId="1" xfId="14" applyFont="1" applyBorder="1" applyAlignment="1">
      <alignment vertical="center"/>
    </xf>
    <xf numFmtId="0" fontId="11" fillId="0" borderId="9" xfId="14" applyFont="1" applyBorder="1" applyAlignment="1">
      <alignment horizontal="distributed" vertical="center" justifyLastLine="1"/>
    </xf>
    <xf numFmtId="0" fontId="11" fillId="0" borderId="9" xfId="14" applyFont="1" applyBorder="1" applyAlignment="1">
      <alignment vertical="center"/>
    </xf>
    <xf numFmtId="0" fontId="11" fillId="0" borderId="16" xfId="14" applyFont="1" applyBorder="1" applyAlignment="1">
      <alignment horizontal="distributed" vertical="center" justifyLastLine="1"/>
    </xf>
    <xf numFmtId="0" fontId="11" fillId="0" borderId="4" xfId="14" applyFont="1" applyBorder="1" applyAlignment="1">
      <alignment vertical="center"/>
    </xf>
    <xf numFmtId="0" fontId="11" fillId="0" borderId="19" xfId="14" applyFont="1" applyBorder="1" applyAlignment="1">
      <alignment horizontal="distributed" vertical="center" justifyLastLine="1"/>
    </xf>
    <xf numFmtId="0" fontId="11" fillId="0" borderId="18" xfId="14" applyFont="1" applyBorder="1" applyAlignment="1">
      <alignment horizontal="distributed" vertical="center" justifyLastLine="1"/>
    </xf>
    <xf numFmtId="0" fontId="12" fillId="0" borderId="1" xfId="14" applyFont="1" applyBorder="1" applyAlignment="1">
      <alignment horizontal="center" vertical="center" shrinkToFit="1"/>
    </xf>
    <xf numFmtId="38" fontId="12" fillId="0" borderId="1" xfId="14" applyNumberFormat="1" applyFont="1" applyBorder="1" applyAlignment="1">
      <alignment vertical="center"/>
    </xf>
    <xf numFmtId="38" fontId="12" fillId="0" borderId="14" xfId="14" applyNumberFormat="1" applyFont="1" applyBorder="1" applyAlignment="1">
      <alignment vertical="center"/>
    </xf>
    <xf numFmtId="38" fontId="12" fillId="0" borderId="8" xfId="14" applyNumberFormat="1" applyFont="1" applyBorder="1" applyAlignment="1">
      <alignment vertical="center"/>
    </xf>
    <xf numFmtId="38" fontId="12" fillId="0" borderId="1" xfId="14" applyNumberFormat="1" applyFont="1" applyBorder="1" applyAlignment="1">
      <alignment horizontal="right" vertical="center"/>
    </xf>
    <xf numFmtId="0" fontId="11" fillId="0" borderId="9" xfId="14" applyFont="1" applyBorder="1" applyAlignment="1">
      <alignment horizontal="right" vertical="center"/>
    </xf>
    <xf numFmtId="38" fontId="11" fillId="0" borderId="9" xfId="15" applyFont="1" applyFill="1" applyBorder="1" applyAlignment="1">
      <alignment vertical="center"/>
    </xf>
    <xf numFmtId="38" fontId="11" fillId="0" borderId="15" xfId="15" applyFont="1" applyFill="1" applyBorder="1" applyAlignment="1">
      <alignment vertical="center" justifyLastLine="1"/>
    </xf>
    <xf numFmtId="38" fontId="11" fillId="0" borderId="11" xfId="15" applyFont="1" applyFill="1" applyBorder="1" applyAlignment="1">
      <alignment vertical="center" justifyLastLine="1"/>
    </xf>
    <xf numFmtId="38" fontId="11" fillId="0" borderId="9" xfId="15" applyFont="1" applyFill="1" applyBorder="1" applyAlignment="1">
      <alignment horizontal="right" vertical="center"/>
    </xf>
    <xf numFmtId="38" fontId="11" fillId="0" borderId="9" xfId="15" applyFont="1" applyFill="1" applyBorder="1" applyAlignment="1">
      <alignment vertical="center" justifyLastLine="1"/>
    </xf>
    <xf numFmtId="0" fontId="12" fillId="0" borderId="0" xfId="14" applyFont="1" applyAlignment="1">
      <alignment vertical="center"/>
    </xf>
    <xf numFmtId="38" fontId="11" fillId="0" borderId="15" xfId="15" applyFont="1" applyFill="1" applyBorder="1" applyAlignment="1">
      <alignment vertical="center"/>
    </xf>
    <xf numFmtId="38" fontId="11" fillId="0" borderId="11" xfId="15" applyFont="1" applyFill="1" applyBorder="1" applyAlignment="1">
      <alignment vertical="center"/>
    </xf>
    <xf numFmtId="0" fontId="11" fillId="0" borderId="4" xfId="14" applyFont="1" applyBorder="1" applyAlignment="1">
      <alignment horizontal="right" vertical="center"/>
    </xf>
    <xf numFmtId="38" fontId="11" fillId="0" borderId="4" xfId="15" applyFont="1" applyFill="1" applyBorder="1" applyAlignment="1">
      <alignment vertical="center"/>
    </xf>
    <xf numFmtId="38" fontId="11" fillId="0" borderId="55" xfId="15" applyFont="1" applyFill="1" applyBorder="1" applyAlignment="1">
      <alignment vertical="center"/>
    </xf>
    <xf numFmtId="38" fontId="11" fillId="0" borderId="12" xfId="15" applyFont="1" applyFill="1" applyBorder="1" applyAlignment="1">
      <alignment vertical="center"/>
    </xf>
    <xf numFmtId="38" fontId="11" fillId="0" borderId="4" xfId="15" applyFont="1" applyFill="1" applyBorder="1" applyAlignment="1">
      <alignment horizontal="right" vertical="center"/>
    </xf>
    <xf numFmtId="0" fontId="12" fillId="0" borderId="16" xfId="14" applyFont="1" applyBorder="1" applyAlignment="1">
      <alignment horizontal="center" vertical="center" shrinkToFit="1"/>
    </xf>
    <xf numFmtId="38" fontId="12" fillId="0" borderId="16" xfId="14" applyNumberFormat="1" applyFont="1" applyBorder="1" applyAlignment="1">
      <alignment vertical="center"/>
    </xf>
    <xf numFmtId="38" fontId="12" fillId="0" borderId="19" xfId="14" applyNumberFormat="1" applyFont="1" applyBorder="1" applyAlignment="1">
      <alignment vertical="center"/>
    </xf>
    <xf numFmtId="38" fontId="12" fillId="0" borderId="18" xfId="14" applyNumberFormat="1" applyFont="1" applyBorder="1" applyAlignment="1">
      <alignment vertical="center"/>
    </xf>
    <xf numFmtId="38" fontId="12" fillId="0" borderId="4" xfId="15" applyFont="1" applyFill="1" applyBorder="1" applyAlignment="1">
      <alignment horizontal="right" vertical="center"/>
    </xf>
    <xf numFmtId="38" fontId="12" fillId="0" borderId="88" xfId="14" applyNumberFormat="1" applyFont="1" applyBorder="1" applyAlignment="1">
      <alignment horizontal="right" vertical="center"/>
    </xf>
    <xf numFmtId="38" fontId="11" fillId="0" borderId="0" xfId="14" applyNumberFormat="1" applyFont="1" applyAlignment="1">
      <alignment vertical="center"/>
    </xf>
    <xf numFmtId="0" fontId="11" fillId="0" borderId="0" xfId="14" applyFont="1" applyAlignment="1">
      <alignment horizontal="right" vertical="center"/>
    </xf>
    <xf numFmtId="38" fontId="11" fillId="0" borderId="0" xfId="15" applyFont="1" applyFill="1" applyBorder="1"/>
    <xf numFmtId="0" fontId="22" fillId="0" borderId="16" xfId="5" applyFont="1" applyBorder="1" applyAlignment="1">
      <alignment horizontal="center" vertical="center"/>
    </xf>
    <xf numFmtId="178" fontId="24" fillId="0" borderId="16" xfId="5" applyNumberFormat="1" applyFont="1" applyBorder="1" applyAlignment="1">
      <alignment vertical="center"/>
    </xf>
    <xf numFmtId="178" fontId="22" fillId="0" borderId="19" xfId="4" applyNumberFormat="1" applyFont="1" applyFill="1" applyBorder="1" applyAlignment="1">
      <alignment vertical="center"/>
    </xf>
    <xf numFmtId="178" fontId="22" fillId="0" borderId="52" xfId="4" applyNumberFormat="1" applyFont="1" applyFill="1" applyBorder="1" applyAlignment="1">
      <alignment vertical="center"/>
    </xf>
    <xf numFmtId="178" fontId="22" fillId="0" borderId="21" xfId="4" applyNumberFormat="1" applyFont="1" applyFill="1" applyBorder="1" applyAlignment="1">
      <alignment vertical="center"/>
    </xf>
    <xf numFmtId="178" fontId="22" fillId="0" borderId="53" xfId="4" applyNumberFormat="1" applyFont="1" applyFill="1" applyBorder="1" applyAlignment="1">
      <alignment vertical="center"/>
    </xf>
    <xf numFmtId="178" fontId="22" fillId="0" borderId="18" xfId="4" applyNumberFormat="1" applyFont="1" applyFill="1" applyBorder="1" applyAlignment="1">
      <alignment vertical="center"/>
    </xf>
    <xf numFmtId="0" fontId="35" fillId="0" borderId="0" xfId="17" applyFont="1">
      <alignment vertical="center"/>
    </xf>
    <xf numFmtId="0" fontId="36" fillId="0" borderId="0" xfId="17" applyFont="1">
      <alignment vertical="center"/>
    </xf>
    <xf numFmtId="0" fontId="37" fillId="0" borderId="16" xfId="17" applyFont="1" applyBorder="1" applyAlignment="1">
      <alignment horizontal="center" vertical="center"/>
    </xf>
    <xf numFmtId="0" fontId="37" fillId="0" borderId="16" xfId="17" applyFont="1" applyBorder="1">
      <alignment vertical="center"/>
    </xf>
    <xf numFmtId="0" fontId="31" fillId="0" borderId="16" xfId="17" applyFont="1" applyBorder="1">
      <alignment vertical="center"/>
    </xf>
    <xf numFmtId="0" fontId="31" fillId="0" borderId="16" xfId="17" applyFont="1" applyBorder="1" applyAlignment="1">
      <alignment horizontal="center"/>
    </xf>
    <xf numFmtId="0" fontId="27" fillId="0" borderId="16" xfId="17" applyFont="1" applyBorder="1">
      <alignment vertical="center"/>
    </xf>
    <xf numFmtId="0" fontId="39" fillId="0" borderId="16" xfId="16" applyFont="1" applyFill="1" applyBorder="1" applyAlignment="1">
      <alignment horizontal="center" vertical="center"/>
    </xf>
    <xf numFmtId="0" fontId="2" fillId="0" borderId="0" xfId="19">
      <alignment vertical="center"/>
    </xf>
    <xf numFmtId="176" fontId="12" fillId="0" borderId="17" xfId="19" applyNumberFormat="1" applyFont="1" applyBorder="1">
      <alignment vertical="center"/>
    </xf>
    <xf numFmtId="176" fontId="12" fillId="0" borderId="16" xfId="19" applyNumberFormat="1" applyFont="1" applyBorder="1">
      <alignment vertical="center"/>
    </xf>
    <xf numFmtId="176" fontId="12" fillId="0" borderId="19" xfId="19" applyNumberFormat="1" applyFont="1" applyBorder="1">
      <alignment vertical="center"/>
    </xf>
    <xf numFmtId="176" fontId="12" fillId="0" borderId="18" xfId="19" applyNumberFormat="1" applyFont="1" applyBorder="1">
      <alignment vertical="center"/>
    </xf>
    <xf numFmtId="0" fontId="22" fillId="0" borderId="0" xfId="20" applyFont="1">
      <alignment vertical="center"/>
    </xf>
    <xf numFmtId="0" fontId="27" fillId="0" borderId="0" xfId="20" applyFont="1">
      <alignment vertical="center"/>
    </xf>
    <xf numFmtId="38" fontId="22" fillId="0" borderId="16" xfId="7" applyFont="1" applyBorder="1" applyAlignment="1">
      <alignment horizontal="left" vertical="center" shrinkToFit="1"/>
    </xf>
    <xf numFmtId="38" fontId="11" fillId="0" borderId="16" xfId="7" applyFont="1" applyBorder="1" applyAlignment="1">
      <alignment horizontal="left" vertical="center" shrinkToFit="1"/>
    </xf>
    <xf numFmtId="38" fontId="11" fillId="0" borderId="0" xfId="7" applyFont="1" applyBorder="1" applyAlignment="1">
      <alignment horizontal="left" vertical="center"/>
    </xf>
    <xf numFmtId="38" fontId="11" fillId="0" borderId="16" xfId="7" applyFont="1" applyFill="1" applyBorder="1" applyAlignment="1">
      <alignment horizontal="left" vertical="center" shrinkToFit="1"/>
    </xf>
    <xf numFmtId="38" fontId="12" fillId="0" borderId="0" xfId="7" applyFont="1" applyBorder="1" applyAlignment="1">
      <alignment horizontal="left" vertical="center"/>
    </xf>
    <xf numFmtId="38" fontId="22" fillId="0" borderId="16" xfId="7" applyFont="1" applyFill="1" applyBorder="1" applyAlignment="1">
      <alignment horizontal="left" vertical="center" shrinkToFit="1"/>
    </xf>
    <xf numFmtId="38" fontId="11" fillId="0" borderId="0" xfId="7" applyFont="1" applyFill="1" applyBorder="1" applyAlignment="1">
      <alignment horizontal="center" vertical="center"/>
    </xf>
    <xf numFmtId="38" fontId="11" fillId="0" borderId="0" xfId="7" applyFont="1" applyFill="1" applyBorder="1" applyAlignment="1">
      <alignment horizontal="center" vertical="center" textRotation="255" wrapText="1"/>
    </xf>
    <xf numFmtId="38" fontId="11" fillId="0" borderId="0" xfId="7" applyFont="1" applyFill="1" applyAlignment="1">
      <alignment horizontal="right" vertical="top"/>
    </xf>
    <xf numFmtId="38" fontId="22" fillId="0" borderId="16" xfId="7" applyFont="1" applyFill="1" applyBorder="1" applyAlignment="1">
      <alignment horizontal="center" vertical="center" shrinkToFit="1"/>
    </xf>
    <xf numFmtId="0" fontId="6" fillId="0" borderId="0" xfId="14" applyAlignment="1">
      <alignment vertical="center"/>
    </xf>
    <xf numFmtId="38" fontId="12" fillId="0" borderId="90" xfId="11" applyFont="1" applyBorder="1" applyAlignment="1">
      <alignment horizontal="right" vertical="center"/>
    </xf>
    <xf numFmtId="0" fontId="11" fillId="0" borderId="93" xfId="1" applyFont="1" applyBorder="1" applyAlignment="1">
      <alignment horizontal="center" vertical="center"/>
    </xf>
    <xf numFmtId="178" fontId="12" fillId="0" borderId="94" xfId="1" applyNumberFormat="1" applyFont="1" applyBorder="1">
      <alignment vertical="center"/>
    </xf>
    <xf numFmtId="178" fontId="12" fillId="0" borderId="95" xfId="1" applyNumberFormat="1" applyFont="1" applyBorder="1">
      <alignment vertical="center"/>
    </xf>
    <xf numFmtId="178" fontId="12" fillId="0" borderId="80" xfId="1" applyNumberFormat="1" applyFont="1" applyBorder="1">
      <alignment vertical="center"/>
    </xf>
    <xf numFmtId="178" fontId="12" fillId="0" borderId="96" xfId="1" applyNumberFormat="1" applyFont="1" applyBorder="1">
      <alignment vertical="center"/>
    </xf>
    <xf numFmtId="178" fontId="12" fillId="0" borderId="97" xfId="1" applyNumberFormat="1" applyFont="1" applyBorder="1">
      <alignment vertical="center"/>
    </xf>
    <xf numFmtId="0" fontId="6" fillId="0" borderId="53" xfId="1" applyBorder="1" applyAlignment="1">
      <alignment horizontal="center" vertical="center"/>
    </xf>
    <xf numFmtId="0" fontId="6" fillId="0" borderId="53" xfId="1" applyBorder="1">
      <alignment vertical="center"/>
    </xf>
    <xf numFmtId="0" fontId="11" fillId="0" borderId="53" xfId="1" applyFont="1" applyBorder="1" applyAlignment="1">
      <alignment horizontal="center" vertical="center"/>
    </xf>
    <xf numFmtId="178" fontId="12" fillId="0" borderId="53" xfId="1" applyNumberFormat="1" applyFont="1" applyBorder="1">
      <alignment vertical="center"/>
    </xf>
    <xf numFmtId="178" fontId="12" fillId="0" borderId="47" xfId="1" applyNumberFormat="1" applyFont="1" applyBorder="1">
      <alignment vertical="center"/>
    </xf>
    <xf numFmtId="178" fontId="12" fillId="0" borderId="21" xfId="1" applyNumberFormat="1" applyFont="1" applyBorder="1">
      <alignment vertical="center"/>
    </xf>
    <xf numFmtId="178" fontId="12" fillId="0" borderId="52" xfId="1" applyNumberFormat="1" applyFont="1" applyBorder="1">
      <alignment vertical="center"/>
    </xf>
    <xf numFmtId="0" fontId="11" fillId="0" borderId="1" xfId="12" applyFont="1" applyBorder="1" applyAlignment="1">
      <alignment shrinkToFit="1"/>
    </xf>
    <xf numFmtId="0" fontId="11" fillId="0" borderId="48" xfId="12" applyFont="1" applyBorder="1" applyAlignment="1">
      <alignment shrinkToFit="1"/>
    </xf>
    <xf numFmtId="49" fontId="11" fillId="0" borderId="48" xfId="12" applyNumberFormat="1" applyFont="1" applyBorder="1" applyAlignment="1">
      <alignment horizontal="right" shrinkToFit="1"/>
    </xf>
    <xf numFmtId="0" fontId="11" fillId="0" borderId="9" xfId="12" applyFont="1" applyBorder="1" applyAlignment="1">
      <alignment shrinkToFit="1"/>
    </xf>
    <xf numFmtId="49" fontId="11" fillId="0" borderId="13" xfId="12" applyNumberFormat="1" applyFont="1" applyBorder="1" applyAlignment="1">
      <alignment horizontal="center" shrinkToFit="1"/>
    </xf>
    <xf numFmtId="49" fontId="11" fillId="0" borderId="13" xfId="12" applyNumberFormat="1" applyFont="1" applyBorder="1" applyAlignment="1">
      <alignment horizontal="center"/>
    </xf>
    <xf numFmtId="0" fontId="11" fillId="0" borderId="4" xfId="12" applyFont="1" applyBorder="1" applyAlignment="1">
      <alignment shrinkToFit="1"/>
    </xf>
    <xf numFmtId="49" fontId="11" fillId="0" borderId="6" xfId="12" applyNumberFormat="1" applyFont="1" applyBorder="1" applyAlignment="1">
      <alignment horizontal="right" shrinkToFit="1"/>
    </xf>
    <xf numFmtId="38" fontId="12" fillId="0" borderId="100" xfId="15" applyFont="1" applyFill="1" applyBorder="1" applyAlignment="1">
      <alignment horizontal="right" vertical="center"/>
    </xf>
    <xf numFmtId="0" fontId="12" fillId="0" borderId="53" xfId="14" applyFont="1" applyBorder="1" applyAlignment="1">
      <alignment horizontal="center" vertical="center" shrinkToFit="1"/>
    </xf>
    <xf numFmtId="38" fontId="12" fillId="0" borderId="53" xfId="14" applyNumberFormat="1" applyFont="1" applyBorder="1" applyAlignment="1">
      <alignment vertical="center"/>
    </xf>
    <xf numFmtId="38" fontId="12" fillId="0" borderId="53" xfId="15" applyFont="1" applyFill="1" applyBorder="1" applyAlignment="1">
      <alignment horizontal="right" vertical="center"/>
    </xf>
    <xf numFmtId="38" fontId="12" fillId="0" borderId="53" xfId="14" applyNumberFormat="1" applyFont="1" applyBorder="1" applyAlignment="1">
      <alignment horizontal="right" vertical="center"/>
    </xf>
    <xf numFmtId="38" fontId="12" fillId="0" borderId="47" xfId="14" applyNumberFormat="1" applyFont="1" applyBorder="1" applyAlignment="1">
      <alignment vertical="center"/>
    </xf>
    <xf numFmtId="0" fontId="11" fillId="0" borderId="15" xfId="14" applyFont="1" applyBorder="1" applyAlignment="1">
      <alignment vertical="center"/>
    </xf>
    <xf numFmtId="0" fontId="12" fillId="0" borderId="15" xfId="14" applyFont="1" applyBorder="1" applyAlignment="1">
      <alignment vertical="center"/>
    </xf>
    <xf numFmtId="0" fontId="11" fillId="0" borderId="1" xfId="1" applyFont="1" applyBorder="1" applyAlignment="1">
      <alignment horizontal="distributed" vertical="center" justifyLastLine="1"/>
    </xf>
    <xf numFmtId="0" fontId="11" fillId="0" borderId="4" xfId="1" applyFont="1" applyBorder="1" applyAlignment="1">
      <alignment horizontal="distributed" vertical="center" justifyLastLine="1"/>
    </xf>
    <xf numFmtId="0" fontId="11" fillId="0" borderId="2" xfId="1" applyFont="1" applyBorder="1" applyAlignment="1">
      <alignment horizontal="distributed" vertical="center" justifyLastLine="1"/>
    </xf>
    <xf numFmtId="0" fontId="11" fillId="0" borderId="3" xfId="1" applyFont="1" applyBorder="1" applyAlignment="1">
      <alignment horizontal="distributed" vertical="center" justifyLastLine="1"/>
    </xf>
    <xf numFmtId="0" fontId="11" fillId="0" borderId="1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6" xfId="5" applyFont="1" applyBorder="1" applyAlignment="1">
      <alignment horizontal="distributed" vertical="center" justifyLastLine="1"/>
    </xf>
    <xf numFmtId="0" fontId="22" fillId="0" borderId="40" xfId="1" applyFont="1" applyBorder="1" applyAlignment="1">
      <alignment horizontal="center" vertical="center" wrapText="1" shrinkToFit="1"/>
    </xf>
    <xf numFmtId="0" fontId="26" fillId="0" borderId="22" xfId="1" applyFont="1" applyBorder="1" applyAlignment="1">
      <alignment horizontal="center" vertical="center" shrinkToFit="1"/>
    </xf>
    <xf numFmtId="0" fontId="26" fillId="0" borderId="34" xfId="1" applyFont="1" applyBorder="1" applyAlignment="1">
      <alignment horizontal="center" vertical="center" shrinkToFit="1"/>
    </xf>
    <xf numFmtId="0" fontId="26" fillId="0" borderId="40" xfId="1" applyFont="1" applyBorder="1" applyAlignment="1">
      <alignment horizontal="center" vertical="center" shrinkToFit="1"/>
    </xf>
    <xf numFmtId="0" fontId="26" fillId="0" borderId="44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distributed" vertical="center" wrapText="1" justifyLastLine="1"/>
    </xf>
    <xf numFmtId="0" fontId="16" fillId="0" borderId="4" xfId="1" applyFont="1" applyBorder="1" applyAlignment="1">
      <alignment horizontal="distributed" vertical="center" wrapText="1" justifyLastLine="1"/>
    </xf>
    <xf numFmtId="0" fontId="11" fillId="0" borderId="1" xfId="1" applyFont="1" applyBorder="1" applyAlignment="1">
      <alignment horizontal="center" vertical="center" wrapText="1" shrinkToFit="1"/>
    </xf>
    <xf numFmtId="0" fontId="16" fillId="0" borderId="4" xfId="1" applyFont="1" applyBorder="1" applyAlignment="1">
      <alignment horizontal="center" vertical="center" shrinkToFit="1"/>
    </xf>
    <xf numFmtId="0" fontId="16" fillId="0" borderId="16" xfId="1" applyFont="1" applyBorder="1" applyAlignment="1">
      <alignment horizontal="distributed" vertical="center" justifyLastLine="1" shrinkToFit="1"/>
    </xf>
    <xf numFmtId="178" fontId="11" fillId="0" borderId="16" xfId="1" applyNumberFormat="1" applyFont="1" applyBorder="1" applyAlignment="1">
      <alignment horizontal="distributed" vertical="center" justifyLastLine="1"/>
    </xf>
    <xf numFmtId="0" fontId="11" fillId="0" borderId="19" xfId="9" applyFont="1" applyBorder="1" applyAlignment="1">
      <alignment vertical="center" shrinkToFit="1"/>
    </xf>
    <xf numFmtId="0" fontId="11" fillId="0" borderId="54" xfId="9" applyFont="1" applyBorder="1" applyAlignment="1">
      <alignment vertical="center" shrinkToFit="1"/>
    </xf>
    <xf numFmtId="0" fontId="11" fillId="0" borderId="1" xfId="9" applyFont="1" applyBorder="1" applyAlignment="1">
      <alignment vertical="center" shrinkToFit="1"/>
    </xf>
    <xf numFmtId="0" fontId="11" fillId="0" borderId="4" xfId="9" applyFont="1" applyBorder="1" applyAlignment="1">
      <alignment vertical="center" shrinkToFit="1"/>
    </xf>
    <xf numFmtId="38" fontId="11" fillId="0" borderId="1" xfId="11" applyFont="1" applyFill="1" applyBorder="1" applyAlignment="1">
      <alignment horizontal="right" vertical="center" shrinkToFit="1"/>
    </xf>
    <xf numFmtId="38" fontId="11" fillId="0" borderId="4" xfId="11" applyFont="1" applyFill="1" applyBorder="1" applyAlignment="1">
      <alignment horizontal="right" vertical="center" shrinkToFit="1"/>
    </xf>
    <xf numFmtId="0" fontId="11" fillId="0" borderId="1" xfId="9" applyFont="1" applyBorder="1" applyAlignment="1">
      <alignment horizontal="center" vertical="center" shrinkToFit="1"/>
    </xf>
    <xf numFmtId="0" fontId="11" fillId="0" borderId="9" xfId="9" applyFont="1" applyBorder="1" applyAlignment="1">
      <alignment horizontal="center" vertical="center" shrinkToFit="1"/>
    </xf>
    <xf numFmtId="0" fontId="11" fillId="0" borderId="4" xfId="9" applyFont="1" applyBorder="1" applyAlignment="1">
      <alignment horizontal="center" vertical="center" shrinkToFit="1"/>
    </xf>
    <xf numFmtId="0" fontId="11" fillId="0" borderId="54" xfId="9" applyFont="1" applyBorder="1" applyAlignment="1">
      <alignment horizontal="center" vertical="center" shrinkToFit="1"/>
    </xf>
    <xf numFmtId="0" fontId="11" fillId="0" borderId="16" xfId="9" applyFont="1" applyBorder="1" applyAlignment="1">
      <alignment horizontal="center" vertical="center" shrinkToFit="1"/>
    </xf>
    <xf numFmtId="0" fontId="11" fillId="0" borderId="19" xfId="9" applyFont="1" applyBorder="1" applyAlignment="1">
      <alignment horizontal="center" vertical="center" shrinkToFit="1"/>
    </xf>
    <xf numFmtId="0" fontId="11" fillId="0" borderId="1" xfId="5" applyFont="1" applyBorder="1" applyAlignment="1">
      <alignment horizontal="distributed" vertical="center" justifyLastLine="1"/>
    </xf>
    <xf numFmtId="0" fontId="11" fillId="0" borderId="4" xfId="5" applyFont="1" applyBorder="1" applyAlignment="1">
      <alignment horizontal="distributed" vertical="center" justifyLastLine="1"/>
    </xf>
    <xf numFmtId="0" fontId="11" fillId="0" borderId="1" xfId="5" applyFont="1" applyBorder="1" applyAlignment="1">
      <alignment horizontal="center" vertical="center" justifyLastLine="1"/>
    </xf>
    <xf numFmtId="0" fontId="11" fillId="0" borderId="4" xfId="5" applyFont="1" applyBorder="1" applyAlignment="1">
      <alignment horizontal="center" vertical="center" justifyLastLine="1"/>
    </xf>
    <xf numFmtId="0" fontId="11" fillId="0" borderId="14" xfId="5" applyFont="1" applyBorder="1" applyAlignment="1">
      <alignment horizontal="distributed" vertical="center" justifyLastLine="1"/>
    </xf>
    <xf numFmtId="0" fontId="11" fillId="0" borderId="47" xfId="5" applyFont="1" applyBorder="1" applyAlignment="1">
      <alignment horizontal="distributed" vertical="center" justifyLastLine="1"/>
    </xf>
    <xf numFmtId="0" fontId="11" fillId="0" borderId="48" xfId="5" applyFont="1" applyBorder="1" applyAlignment="1">
      <alignment horizontal="distributed" vertical="center" justifyLastLine="1"/>
    </xf>
    <xf numFmtId="38" fontId="24" fillId="0" borderId="16" xfId="7" applyFont="1" applyFill="1" applyBorder="1" applyAlignment="1">
      <alignment horizontal="center" vertical="center" shrinkToFit="1"/>
    </xf>
    <xf numFmtId="38" fontId="22" fillId="0" borderId="1" xfId="7" applyFont="1" applyBorder="1" applyAlignment="1">
      <alignment horizontal="center" vertical="center"/>
    </xf>
    <xf numFmtId="38" fontId="22" fillId="0" borderId="9" xfId="7" applyFont="1" applyBorder="1" applyAlignment="1">
      <alignment horizontal="center" vertical="center"/>
    </xf>
    <xf numFmtId="38" fontId="22" fillId="0" borderId="4" xfId="7" applyFont="1" applyBorder="1" applyAlignment="1">
      <alignment horizontal="center" vertical="center"/>
    </xf>
    <xf numFmtId="38" fontId="22" fillId="0" borderId="14" xfId="7" applyFont="1" applyBorder="1" applyAlignment="1">
      <alignment horizontal="center" vertical="center"/>
    </xf>
    <xf numFmtId="38" fontId="22" fillId="0" borderId="47" xfId="7" applyFont="1" applyBorder="1" applyAlignment="1">
      <alignment horizontal="center" vertical="center"/>
    </xf>
    <xf numFmtId="38" fontId="22" fillId="0" borderId="48" xfId="7" applyFont="1" applyBorder="1" applyAlignment="1">
      <alignment horizontal="center" vertical="center"/>
    </xf>
    <xf numFmtId="38" fontId="22" fillId="0" borderId="1" xfId="7" applyFont="1" applyFill="1" applyBorder="1" applyAlignment="1">
      <alignment horizontal="center" vertical="top" textRotation="255" wrapText="1"/>
    </xf>
    <xf numFmtId="38" fontId="22" fillId="0" borderId="4" xfId="7" applyFont="1" applyFill="1" applyBorder="1" applyAlignment="1">
      <alignment horizontal="center" vertical="top" textRotation="255" wrapText="1"/>
    </xf>
    <xf numFmtId="38" fontId="22" fillId="0" borderId="16" xfId="7" applyFont="1" applyBorder="1" applyAlignment="1">
      <alignment horizontal="center" vertical="center"/>
    </xf>
    <xf numFmtId="38" fontId="22" fillId="0" borderId="16" xfId="7" applyFont="1" applyBorder="1" applyAlignment="1">
      <alignment horizontal="center" vertical="center" wrapText="1"/>
    </xf>
    <xf numFmtId="0" fontId="11" fillId="0" borderId="91" xfId="9" applyFont="1" applyBorder="1" applyAlignment="1">
      <alignment horizontal="center" vertical="center"/>
    </xf>
    <xf numFmtId="0" fontId="11" fillId="0" borderId="89" xfId="9" applyFont="1" applyBorder="1" applyAlignment="1">
      <alignment horizontal="center" vertical="center"/>
    </xf>
    <xf numFmtId="38" fontId="12" fillId="0" borderId="92" xfId="11" applyFont="1" applyBorder="1" applyAlignment="1">
      <alignment horizontal="center" vertical="center"/>
    </xf>
    <xf numFmtId="0" fontId="11" fillId="0" borderId="80" xfId="9" applyFont="1" applyBorder="1" applyAlignment="1">
      <alignment horizontal="distributed" vertical="center" wrapText="1" justifyLastLine="1"/>
    </xf>
    <xf numFmtId="0" fontId="11" fillId="0" borderId="68" xfId="9" applyFont="1" applyBorder="1" applyAlignment="1">
      <alignment horizontal="distributed" vertical="center" wrapText="1" justifyLastLine="1"/>
    </xf>
    <xf numFmtId="0" fontId="11" fillId="0" borderId="67" xfId="9" applyFont="1" applyBorder="1" applyAlignment="1">
      <alignment horizontal="distributed" vertical="center" wrapText="1" justifyLastLine="1" shrinkToFit="1"/>
    </xf>
    <xf numFmtId="0" fontId="11" fillId="0" borderId="68" xfId="9" applyFont="1" applyBorder="1" applyAlignment="1">
      <alignment horizontal="distributed" vertical="center" wrapText="1" justifyLastLine="1" shrinkToFit="1"/>
    </xf>
    <xf numFmtId="0" fontId="11" fillId="0" borderId="12" xfId="9" applyFont="1" applyBorder="1" applyAlignment="1">
      <alignment horizontal="distributed" vertical="center" wrapText="1" justifyLastLine="1"/>
    </xf>
    <xf numFmtId="0" fontId="11" fillId="0" borderId="18" xfId="9" applyFont="1" applyBorder="1" applyAlignment="1">
      <alignment horizontal="distributed" vertical="center" wrapText="1" justifyLastLine="1"/>
    </xf>
    <xf numFmtId="0" fontId="11" fillId="0" borderId="90" xfId="9" applyFont="1" applyBorder="1" applyAlignment="1">
      <alignment horizontal="center" vertical="center"/>
    </xf>
    <xf numFmtId="0" fontId="11" fillId="0" borderId="5" xfId="9" applyFont="1" applyBorder="1" applyAlignment="1">
      <alignment horizontal="distributed" vertical="center" justifyLastLine="1"/>
    </xf>
    <xf numFmtId="0" fontId="11" fillId="0" borderId="17" xfId="9" applyFont="1" applyBorder="1" applyAlignment="1">
      <alignment horizontal="distributed" vertical="center" justifyLastLine="1"/>
    </xf>
    <xf numFmtId="0" fontId="11" fillId="0" borderId="68" xfId="9" applyFont="1" applyBorder="1" applyAlignment="1">
      <alignment horizontal="distributed" vertical="center" justifyLastLine="1"/>
    </xf>
    <xf numFmtId="0" fontId="11" fillId="0" borderId="21" xfId="9" applyFont="1" applyBorder="1" applyAlignment="1">
      <alignment horizontal="distributed" vertical="center" justifyLastLine="1"/>
    </xf>
    <xf numFmtId="0" fontId="11" fillId="0" borderId="74" xfId="9" applyFont="1" applyBorder="1" applyAlignment="1">
      <alignment horizontal="distributed" vertical="center" justifyLastLine="1"/>
    </xf>
    <xf numFmtId="0" fontId="11" fillId="0" borderId="52" xfId="9" applyFont="1" applyBorder="1" applyAlignment="1">
      <alignment horizontal="distributed" vertical="center" justifyLastLine="1"/>
    </xf>
    <xf numFmtId="0" fontId="11" fillId="0" borderId="51" xfId="9" applyFont="1" applyBorder="1" applyAlignment="1">
      <alignment horizontal="distributed" vertical="center" wrapText="1" justifyLastLine="1"/>
    </xf>
    <xf numFmtId="0" fontId="11" fillId="0" borderId="18" xfId="9" applyFont="1" applyBorder="1" applyAlignment="1">
      <alignment horizontal="distributed" vertical="center" justifyLastLine="1"/>
    </xf>
    <xf numFmtId="0" fontId="11" fillId="0" borderId="80" xfId="9" applyFont="1" applyBorder="1" applyAlignment="1">
      <alignment horizontal="center" vertical="center" shrinkToFit="1"/>
    </xf>
    <xf numFmtId="0" fontId="11" fillId="0" borderId="68" xfId="9" applyFont="1" applyBorder="1" applyAlignment="1">
      <alignment horizontal="center" vertical="center" shrinkToFit="1"/>
    </xf>
    <xf numFmtId="0" fontId="11" fillId="0" borderId="16" xfId="9" applyFont="1" applyBorder="1" applyAlignment="1">
      <alignment horizontal="distributed" vertical="center" justifyLastLine="1"/>
    </xf>
    <xf numFmtId="0" fontId="11" fillId="0" borderId="1" xfId="9" applyFont="1" applyBorder="1" applyAlignment="1">
      <alignment horizontal="distributed" vertical="center" justifyLastLine="1"/>
    </xf>
    <xf numFmtId="0" fontId="11" fillId="0" borderId="15" xfId="9" applyFont="1" applyBorder="1" applyAlignment="1">
      <alignment horizontal="distributed" vertical="center" justifyLastLine="1"/>
    </xf>
    <xf numFmtId="0" fontId="11" fillId="0" borderId="55" xfId="9" applyFont="1" applyBorder="1" applyAlignment="1">
      <alignment horizontal="distributed" vertical="center" justifyLastLine="1"/>
    </xf>
    <xf numFmtId="0" fontId="11" fillId="0" borderId="2" xfId="9" applyFont="1" applyBorder="1" applyAlignment="1">
      <alignment horizontal="distributed" vertical="center" justifyLastLine="1"/>
    </xf>
    <xf numFmtId="0" fontId="11" fillId="0" borderId="76" xfId="9" applyFont="1" applyBorder="1" applyAlignment="1">
      <alignment horizontal="distributed" vertical="center" justifyLastLine="1"/>
    </xf>
    <xf numFmtId="0" fontId="11" fillId="0" borderId="3" xfId="9" applyFont="1" applyBorder="1" applyAlignment="1">
      <alignment horizontal="distributed" vertical="center" justifyLastLine="1"/>
    </xf>
    <xf numFmtId="0" fontId="11" fillId="0" borderId="16" xfId="9" applyFont="1" applyBorder="1" applyAlignment="1">
      <alignment horizontal="center" vertical="center" wrapText="1"/>
    </xf>
    <xf numFmtId="0" fontId="11" fillId="0" borderId="16" xfId="9" applyFont="1" applyBorder="1" applyAlignment="1">
      <alignment horizontal="center" vertical="center"/>
    </xf>
    <xf numFmtId="0" fontId="11" fillId="0" borderId="2" xfId="9" applyFont="1" applyBorder="1" applyAlignment="1">
      <alignment horizontal="center" vertical="center" justifyLastLine="1"/>
    </xf>
    <xf numFmtId="0" fontId="11" fillId="0" borderId="76" xfId="9" applyFont="1" applyBorder="1" applyAlignment="1">
      <alignment horizontal="center" vertical="center" justifyLastLine="1"/>
    </xf>
    <xf numFmtId="0" fontId="11" fillId="0" borderId="3" xfId="9" applyFont="1" applyBorder="1" applyAlignment="1">
      <alignment horizontal="center" vertical="center" justifyLastLine="1"/>
    </xf>
    <xf numFmtId="0" fontId="11" fillId="0" borderId="10" xfId="9" applyFont="1" applyBorder="1" applyAlignment="1">
      <alignment horizontal="distributed" vertical="center" justifyLastLine="1"/>
    </xf>
    <xf numFmtId="0" fontId="11" fillId="0" borderId="77" xfId="9" applyFont="1" applyBorder="1" applyAlignment="1">
      <alignment horizontal="distributed" vertical="center" justifyLastLine="1"/>
    </xf>
    <xf numFmtId="0" fontId="11" fillId="0" borderId="78" xfId="9" applyFont="1" applyBorder="1" applyAlignment="1">
      <alignment horizontal="distributed" vertical="center" justifyLastLine="1"/>
    </xf>
    <xf numFmtId="0" fontId="11" fillId="0" borderId="79" xfId="9" applyFont="1" applyBorder="1" applyAlignment="1">
      <alignment horizontal="distributed" vertical="center" justifyLastLine="1"/>
    </xf>
    <xf numFmtId="0" fontId="11" fillId="0" borderId="76" xfId="1" applyFont="1" applyBorder="1" applyAlignment="1">
      <alignment horizontal="distributed" vertical="center" justifyLastLine="1"/>
    </xf>
    <xf numFmtId="0" fontId="12" fillId="0" borderId="19" xfId="1" applyFont="1" applyBorder="1" applyAlignment="1">
      <alignment horizontal="center" vertical="center"/>
    </xf>
    <xf numFmtId="0" fontId="6" fillId="0" borderId="54" xfId="1" applyBorder="1" applyAlignment="1">
      <alignment horizontal="center" vertical="center"/>
    </xf>
    <xf numFmtId="178" fontId="12" fillId="0" borderId="19" xfId="1" applyNumberFormat="1" applyFont="1" applyBorder="1" applyAlignment="1">
      <alignment horizontal="center" vertical="center"/>
    </xf>
    <xf numFmtId="178" fontId="12" fillId="0" borderId="54" xfId="1" applyNumberFormat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6" fillId="0" borderId="48" xfId="1" applyBorder="1" applyAlignment="1">
      <alignment horizontal="center" vertical="center"/>
    </xf>
    <xf numFmtId="0" fontId="6" fillId="0" borderId="55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178" fontId="12" fillId="0" borderId="1" xfId="1" applyNumberFormat="1" applyFont="1" applyBorder="1">
      <alignment vertical="center"/>
    </xf>
    <xf numFmtId="0" fontId="6" fillId="0" borderId="4" xfId="1" applyBorder="1">
      <alignment vertical="center"/>
    </xf>
    <xf numFmtId="0" fontId="6" fillId="0" borderId="15" xfId="1" applyBorder="1" applyAlignment="1">
      <alignment horizontal="center" vertical="center"/>
    </xf>
    <xf numFmtId="0" fontId="6" fillId="0" borderId="13" xfId="1" applyBorder="1" applyAlignment="1">
      <alignment horizontal="center" vertical="center"/>
    </xf>
    <xf numFmtId="0" fontId="6" fillId="0" borderId="9" xfId="1" applyBorder="1">
      <alignment vertical="center"/>
    </xf>
    <xf numFmtId="0" fontId="11" fillId="0" borderId="16" xfId="1" applyFont="1" applyBorder="1" applyAlignment="1">
      <alignment horizontal="distributed" vertical="center" justifyLastLine="1"/>
    </xf>
    <xf numFmtId="0" fontId="11" fillId="0" borderId="14" xfId="1" applyFont="1" applyBorder="1" applyAlignment="1">
      <alignment horizontal="center" vertical="center" justifyLastLine="1"/>
    </xf>
    <xf numFmtId="0" fontId="11" fillId="0" borderId="48" xfId="1" applyFont="1" applyBorder="1" applyAlignment="1">
      <alignment horizontal="center" vertical="center" justifyLastLine="1"/>
    </xf>
    <xf numFmtId="0" fontId="11" fillId="0" borderId="55" xfId="1" applyFont="1" applyBorder="1" applyAlignment="1">
      <alignment horizontal="center" vertical="center" justifyLastLine="1"/>
    </xf>
    <xf numFmtId="0" fontId="11" fillId="0" borderId="6" xfId="1" applyFont="1" applyBorder="1" applyAlignment="1">
      <alignment horizontal="center" vertical="center" justifyLastLine="1"/>
    </xf>
    <xf numFmtId="0" fontId="12" fillId="0" borderId="48" xfId="1" applyFont="1" applyBorder="1" applyAlignment="1">
      <alignment horizontal="center" vertical="center"/>
    </xf>
    <xf numFmtId="0" fontId="12" fillId="0" borderId="5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178" fontId="12" fillId="0" borderId="16" xfId="1" applyNumberFormat="1" applyFont="1" applyBorder="1">
      <alignment vertical="center"/>
    </xf>
    <xf numFmtId="0" fontId="11" fillId="0" borderId="16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 shrinkToFit="1"/>
    </xf>
    <xf numFmtId="0" fontId="11" fillId="0" borderId="17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 justifyLastLine="1"/>
    </xf>
    <xf numFmtId="0" fontId="11" fillId="0" borderId="18" xfId="1" applyFont="1" applyBorder="1" applyAlignment="1">
      <alignment horizontal="distributed" vertical="center" justifyLastLine="1"/>
    </xf>
    <xf numFmtId="0" fontId="11" fillId="0" borderId="54" xfId="1" applyFont="1" applyBorder="1" applyAlignment="1">
      <alignment horizontal="distributed" vertical="center" justifyLastLine="1"/>
    </xf>
    <xf numFmtId="0" fontId="11" fillId="0" borderId="55" xfId="1" applyFont="1" applyBorder="1" applyAlignment="1">
      <alignment horizontal="distributed" vertical="center" justifyLastLine="1"/>
    </xf>
    <xf numFmtId="0" fontId="11" fillId="0" borderId="6" xfId="1" applyFont="1" applyBorder="1" applyAlignment="1">
      <alignment horizontal="distributed" vertical="center" justifyLastLine="1"/>
    </xf>
    <xf numFmtId="0" fontId="11" fillId="0" borderId="55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1" fillId="0" borderId="14" xfId="1" applyFont="1" applyBorder="1" applyAlignment="1">
      <alignment horizontal="distributed" vertical="center" justifyLastLine="1"/>
    </xf>
    <xf numFmtId="0" fontId="11" fillId="0" borderId="47" xfId="1" applyFont="1" applyBorder="1" applyAlignment="1">
      <alignment horizontal="distributed" vertical="center" justifyLastLine="1"/>
    </xf>
    <xf numFmtId="0" fontId="11" fillId="0" borderId="15" xfId="1" applyFont="1" applyBorder="1" applyAlignment="1">
      <alignment horizontal="distributed" vertical="center" justifyLastLine="1"/>
    </xf>
    <xf numFmtId="0" fontId="11" fillId="0" borderId="0" xfId="1" applyFont="1" applyAlignment="1">
      <alignment horizontal="distributed" vertical="center" justifyLastLine="1"/>
    </xf>
    <xf numFmtId="0" fontId="11" fillId="0" borderId="65" xfId="1" applyFont="1" applyBorder="1" applyAlignment="1">
      <alignment horizontal="distributed" vertical="center" justifyLastLine="1"/>
    </xf>
    <xf numFmtId="0" fontId="12" fillId="0" borderId="16" xfId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/>
    </xf>
    <xf numFmtId="0" fontId="11" fillId="0" borderId="19" xfId="1" applyFont="1" applyBorder="1" applyAlignment="1">
      <alignment horizontal="distributed" vertical="center" justifyLastLine="1"/>
    </xf>
    <xf numFmtId="0" fontId="11" fillId="0" borderId="1" xfId="12" applyFont="1" applyBorder="1" applyAlignment="1">
      <alignment horizontal="distributed" vertical="center" justifyLastLine="1" shrinkToFit="1"/>
    </xf>
    <xf numFmtId="0" fontId="11" fillId="0" borderId="4" xfId="12" applyFont="1" applyBorder="1" applyAlignment="1">
      <alignment horizontal="distributed" vertical="center" justifyLastLine="1" shrinkToFit="1"/>
    </xf>
    <xf numFmtId="49" fontId="11" fillId="0" borderId="1" xfId="12" applyNumberFormat="1" applyFont="1" applyBorder="1" applyAlignment="1">
      <alignment horizontal="center" vertical="center" wrapText="1" shrinkToFit="1"/>
    </xf>
    <xf numFmtId="49" fontId="11" fillId="0" borderId="4" xfId="12" applyNumberFormat="1" applyFont="1" applyBorder="1" applyAlignment="1">
      <alignment horizontal="center" vertical="center" shrinkToFit="1"/>
    </xf>
    <xf numFmtId="0" fontId="11" fillId="0" borderId="1" xfId="12" applyFont="1" applyBorder="1" applyAlignment="1">
      <alignment horizontal="center" vertical="center" wrapText="1" justifyLastLine="1"/>
    </xf>
    <xf numFmtId="0" fontId="11" fillId="0" borderId="4" xfId="12" applyFont="1" applyBorder="1" applyAlignment="1">
      <alignment horizontal="center" vertical="center" justifyLastLine="1"/>
    </xf>
    <xf numFmtId="0" fontId="11" fillId="0" borderId="16" xfId="12" applyFont="1" applyBorder="1" applyAlignment="1">
      <alignment horizontal="center" vertical="center" shrinkToFit="1"/>
    </xf>
    <xf numFmtId="38" fontId="12" fillId="0" borderId="98" xfId="14" applyNumberFormat="1" applyFont="1" applyBorder="1" applyAlignment="1">
      <alignment horizontal="center" vertical="center"/>
    </xf>
    <xf numFmtId="38" fontId="12" fillId="0" borderId="99" xfId="14" applyNumberFormat="1" applyFont="1" applyBorder="1" applyAlignment="1">
      <alignment horizontal="center" vertical="center"/>
    </xf>
    <xf numFmtId="38" fontId="12" fillId="0" borderId="100" xfId="14" applyNumberFormat="1" applyFont="1" applyBorder="1" applyAlignment="1">
      <alignment horizontal="center" vertical="center"/>
    </xf>
    <xf numFmtId="0" fontId="11" fillId="0" borderId="1" xfId="14" applyFont="1" applyBorder="1" applyAlignment="1">
      <alignment horizontal="distributed" vertical="center" justifyLastLine="1"/>
    </xf>
    <xf numFmtId="0" fontId="11" fillId="0" borderId="4" xfId="14" applyFont="1" applyBorder="1" applyAlignment="1">
      <alignment horizontal="distributed" vertical="center" justifyLastLine="1"/>
    </xf>
    <xf numFmtId="0" fontId="11" fillId="0" borderId="16" xfId="14" applyFont="1" applyBorder="1" applyAlignment="1">
      <alignment horizontal="distributed" vertical="center" justifyLastLine="1"/>
    </xf>
    <xf numFmtId="0" fontId="11" fillId="0" borderId="1" xfId="14" applyFont="1" applyBorder="1" applyAlignment="1">
      <alignment horizontal="center" vertical="center" shrinkToFit="1"/>
    </xf>
    <xf numFmtId="0" fontId="11" fillId="0" borderId="4" xfId="14" applyFont="1" applyBorder="1" applyAlignment="1">
      <alignment horizontal="center" vertical="center" shrinkToFit="1"/>
    </xf>
    <xf numFmtId="0" fontId="11" fillId="0" borderId="1" xfId="14" applyFont="1" applyBorder="1" applyAlignment="1">
      <alignment horizontal="center" vertical="center" wrapText="1" justifyLastLine="1"/>
    </xf>
    <xf numFmtId="0" fontId="11" fillId="0" borderId="9" xfId="14" applyFont="1" applyBorder="1" applyAlignment="1">
      <alignment horizontal="center" vertical="center" justifyLastLine="1"/>
    </xf>
    <xf numFmtId="0" fontId="11" fillId="0" borderId="4" xfId="14" applyFont="1" applyBorder="1" applyAlignment="1">
      <alignment horizontal="center" vertical="center" justifyLastLine="1"/>
    </xf>
    <xf numFmtId="0" fontId="11" fillId="0" borderId="14" xfId="8" applyFont="1" applyFill="1" applyBorder="1" applyAlignment="1">
      <alignment horizontal="distributed" vertical="center" justifyLastLine="1"/>
    </xf>
    <xf numFmtId="0" fontId="11" fillId="0" borderId="47" xfId="8" applyFont="1" applyFill="1" applyBorder="1" applyAlignment="1">
      <alignment horizontal="distributed" vertical="center" justifyLastLine="1"/>
    </xf>
    <xf numFmtId="0" fontId="11" fillId="0" borderId="48" xfId="8" applyFont="1" applyFill="1" applyBorder="1" applyAlignment="1">
      <alignment horizontal="distributed" vertical="center" justifyLastLine="1"/>
    </xf>
    <xf numFmtId="0" fontId="1" fillId="0" borderId="0" xfId="21">
      <alignment vertical="center"/>
    </xf>
    <xf numFmtId="0" fontId="22" fillId="0" borderId="0" xfId="21" applyFont="1">
      <alignment vertical="center"/>
    </xf>
  </cellXfs>
  <cellStyles count="22">
    <cellStyle name="ハイパーリンク" xfId="16" builtinId="8"/>
    <cellStyle name="ハイパーリンク 2" xfId="18" xr:uid="{E1A6BC53-3AF9-4251-AB71-56EEFB4CC861}"/>
    <cellStyle name="桁区切り 2" xfId="4" xr:uid="{0A3C6D7D-949C-4562-906E-BC8A28A5F349}"/>
    <cellStyle name="桁区切り 2 2" xfId="15" xr:uid="{BDDE151B-A3A3-4954-B44B-2555C071ED5D}"/>
    <cellStyle name="桁区切り 3" xfId="11" xr:uid="{D4699927-7023-440D-BA8F-26BE6892F9F2}"/>
    <cellStyle name="桁区切り 4" xfId="7" xr:uid="{58092255-C093-4C9F-A220-D4023B605B24}"/>
    <cellStyle name="桁区切り 5" xfId="13" xr:uid="{7425932E-1708-4795-8C99-B60EBD1E9F9F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14" xr:uid="{89A2B90F-97B4-48AD-A959-57766BCA485A}"/>
    <cellStyle name="標準 3" xfId="3" xr:uid="{28EFE8DB-CC1B-48E2-88FF-A3624A466D65}"/>
    <cellStyle name="標準 3 2" xfId="9" xr:uid="{98C17C16-A3A8-4578-BCE7-72803CCF0AA4}"/>
    <cellStyle name="標準 3 3" xfId="19" xr:uid="{F7E55F02-3CFA-4A93-BCD0-BA273AB9E341}"/>
    <cellStyle name="標準 4" xfId="6" xr:uid="{A03362E5-4AC1-481B-BBF2-23A9BE72F362}"/>
    <cellStyle name="標準 5" xfId="10" xr:uid="{631FA90E-A2DA-45B6-8124-67288A450A26}"/>
    <cellStyle name="標準 5 2" xfId="20" xr:uid="{94B3D32C-45F7-474D-AE36-B1AA40D63790}"/>
    <cellStyle name="標準 5 3" xfId="21" xr:uid="{9A3D97DB-F114-4213-A3F6-BE3952EBBDEB}"/>
    <cellStyle name="標準 6" xfId="12" xr:uid="{C65E3512-60FA-4DA7-9FC7-48614F5F41B4}"/>
    <cellStyle name="標準 7" xfId="17" xr:uid="{3B7E6380-EC0D-4811-9F57-5612BC8157D4}"/>
    <cellStyle name="標準_164／165.XLS" xfId="8" xr:uid="{164E12D6-B77D-4B4D-9D28-9239E25EF4C9}"/>
    <cellStyle name="標準_Sheet1" xfId="5" xr:uid="{4EFA301C-DA97-4CF7-B32F-B40B3C3AD7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えちぜん鉄道駅別乗車人数（1日平均）</a:t>
            </a:r>
            <a:endParaRPr lang="ja-JP" altLang="en-US" sz="1400"/>
          </a:p>
        </c:rich>
      </c:tx>
      <c:layout>
        <c:manualLayout>
          <c:xMode val="edge"/>
          <c:yMode val="edge"/>
          <c:x val="0.2837456451997713"/>
          <c:y val="1.81273109771861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597815215875053E-2"/>
          <c:y val="9.111683494256799E-2"/>
          <c:w val="0.91566374276322282"/>
          <c:h val="0.74796373114752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'O-5'!$B$19</c:f>
              <c:strCache>
                <c:ptCount val="1"/>
                <c:pt idx="0">
                  <c:v>平成28年度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'O-5'!$D$19:$L$19</c:f>
              <c:numCache>
                <c:formatCode>#,##0;"△ "#,##0</c:formatCode>
                <c:ptCount val="9"/>
                <c:pt idx="0">
                  <c:v>162</c:v>
                </c:pt>
                <c:pt idx="1">
                  <c:v>370</c:v>
                </c:pt>
                <c:pt idx="2">
                  <c:v>74</c:v>
                </c:pt>
                <c:pt idx="3">
                  <c:v>32</c:v>
                </c:pt>
                <c:pt idx="4">
                  <c:v>76</c:v>
                </c:pt>
                <c:pt idx="5">
                  <c:v>67</c:v>
                </c:pt>
                <c:pt idx="6">
                  <c:v>153</c:v>
                </c:pt>
                <c:pt idx="7">
                  <c:v>131</c:v>
                </c:pt>
                <c:pt idx="8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F-4A12-87DC-59D4E5F1C63F}"/>
            </c:ext>
          </c:extLst>
        </c:ser>
        <c:ser>
          <c:idx val="1"/>
          <c:order val="1"/>
          <c:tx>
            <c:strRef>
              <c:f>'O-5'!$B$20</c:f>
              <c:strCache>
                <c:ptCount val="1"/>
                <c:pt idx="0">
                  <c:v>平成29年度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'O-5'!$D$20:$L$20</c:f>
              <c:numCache>
                <c:formatCode>#,##0;"△ "#,##0</c:formatCode>
                <c:ptCount val="9"/>
                <c:pt idx="0">
                  <c:v>161</c:v>
                </c:pt>
                <c:pt idx="1">
                  <c:v>366</c:v>
                </c:pt>
                <c:pt idx="2">
                  <c:v>71</c:v>
                </c:pt>
                <c:pt idx="3">
                  <c:v>36</c:v>
                </c:pt>
                <c:pt idx="4">
                  <c:v>73</c:v>
                </c:pt>
                <c:pt idx="5">
                  <c:v>81</c:v>
                </c:pt>
                <c:pt idx="6">
                  <c:v>151</c:v>
                </c:pt>
                <c:pt idx="7">
                  <c:v>139</c:v>
                </c:pt>
                <c:pt idx="8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F-4A12-87DC-59D4E5F1C63F}"/>
            </c:ext>
          </c:extLst>
        </c:ser>
        <c:ser>
          <c:idx val="2"/>
          <c:order val="2"/>
          <c:tx>
            <c:strRef>
              <c:f>'O-5'!$B$21</c:f>
              <c:strCache>
                <c:ptCount val="1"/>
                <c:pt idx="0">
                  <c:v>平成30年度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'O-5'!$D$21:$L$21</c:f>
              <c:numCache>
                <c:formatCode>#,##0;"△ "#,##0</c:formatCode>
                <c:ptCount val="9"/>
                <c:pt idx="0">
                  <c:v>156</c:v>
                </c:pt>
                <c:pt idx="1">
                  <c:v>357</c:v>
                </c:pt>
                <c:pt idx="2">
                  <c:v>73</c:v>
                </c:pt>
                <c:pt idx="3">
                  <c:v>33</c:v>
                </c:pt>
                <c:pt idx="4">
                  <c:v>71</c:v>
                </c:pt>
                <c:pt idx="5">
                  <c:v>76</c:v>
                </c:pt>
                <c:pt idx="6">
                  <c:v>164</c:v>
                </c:pt>
                <c:pt idx="7">
                  <c:v>133</c:v>
                </c:pt>
                <c:pt idx="8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F-4A12-87DC-59D4E5F1C63F}"/>
            </c:ext>
          </c:extLst>
        </c:ser>
        <c:ser>
          <c:idx val="3"/>
          <c:order val="3"/>
          <c:tx>
            <c:strRef>
              <c:f>'O-5'!$B$22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'O-5'!$D$22:$L$22</c:f>
              <c:numCache>
                <c:formatCode>#,##0;"△ "#,##0</c:formatCode>
                <c:ptCount val="9"/>
                <c:pt idx="0">
                  <c:v>151</c:v>
                </c:pt>
                <c:pt idx="1">
                  <c:v>362</c:v>
                </c:pt>
                <c:pt idx="2">
                  <c:v>72</c:v>
                </c:pt>
                <c:pt idx="3">
                  <c:v>29</c:v>
                </c:pt>
                <c:pt idx="4">
                  <c:v>65</c:v>
                </c:pt>
                <c:pt idx="5">
                  <c:v>67</c:v>
                </c:pt>
                <c:pt idx="6">
                  <c:v>169</c:v>
                </c:pt>
                <c:pt idx="7">
                  <c:v>135</c:v>
                </c:pt>
                <c:pt idx="8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1F-4A12-87DC-59D4E5F1C63F}"/>
            </c:ext>
          </c:extLst>
        </c:ser>
        <c:ser>
          <c:idx val="5"/>
          <c:order val="4"/>
          <c:tx>
            <c:strRef>
              <c:f>'O-5'!$B$23</c:f>
              <c:strCache>
                <c:ptCount val="1"/>
                <c:pt idx="0">
                  <c:v>令和 2年度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'O-5'!$D$23:$L$23</c:f>
              <c:numCache>
                <c:formatCode>#,##0;"△ "#,##0</c:formatCode>
                <c:ptCount val="9"/>
                <c:pt idx="0">
                  <c:v>94</c:v>
                </c:pt>
                <c:pt idx="1">
                  <c:v>261</c:v>
                </c:pt>
                <c:pt idx="2">
                  <c:v>55</c:v>
                </c:pt>
                <c:pt idx="3">
                  <c:v>21</c:v>
                </c:pt>
                <c:pt idx="4">
                  <c:v>52</c:v>
                </c:pt>
                <c:pt idx="5">
                  <c:v>49</c:v>
                </c:pt>
                <c:pt idx="6">
                  <c:v>129</c:v>
                </c:pt>
                <c:pt idx="7">
                  <c:v>103</c:v>
                </c:pt>
                <c:pt idx="8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1F-4A12-87DC-59D4E5F1C63F}"/>
            </c:ext>
          </c:extLst>
        </c:ser>
        <c:ser>
          <c:idx val="6"/>
          <c:order val="5"/>
          <c:tx>
            <c:strRef>
              <c:f>'O-5'!$B$24</c:f>
              <c:strCache>
                <c:ptCount val="1"/>
                <c:pt idx="0">
                  <c:v>令和 3年度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'O-5'!$D$24:$L$24</c:f>
              <c:numCache>
                <c:formatCode>#,##0;"△ "#,##0</c:formatCode>
                <c:ptCount val="9"/>
                <c:pt idx="0">
                  <c:v>105</c:v>
                </c:pt>
                <c:pt idx="1">
                  <c:v>294</c:v>
                </c:pt>
                <c:pt idx="2">
                  <c:v>58</c:v>
                </c:pt>
                <c:pt idx="3">
                  <c:v>21</c:v>
                </c:pt>
                <c:pt idx="4">
                  <c:v>56</c:v>
                </c:pt>
                <c:pt idx="5">
                  <c:v>58</c:v>
                </c:pt>
                <c:pt idx="6">
                  <c:v>137</c:v>
                </c:pt>
                <c:pt idx="7">
                  <c:v>120</c:v>
                </c:pt>
                <c:pt idx="8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1F-4A12-87DC-59D4E5F1C63F}"/>
            </c:ext>
          </c:extLst>
        </c:ser>
        <c:ser>
          <c:idx val="7"/>
          <c:order val="6"/>
          <c:tx>
            <c:strRef>
              <c:f>'O-5'!$B$25</c:f>
              <c:strCache>
                <c:ptCount val="1"/>
                <c:pt idx="0">
                  <c:v>令和 4年度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'O-5'!$D$25:$L$25</c:f>
              <c:numCache>
                <c:formatCode>#,##0;"△ "#,##0</c:formatCode>
                <c:ptCount val="9"/>
                <c:pt idx="0">
                  <c:v>126</c:v>
                </c:pt>
                <c:pt idx="1">
                  <c:v>312</c:v>
                </c:pt>
                <c:pt idx="2">
                  <c:v>68</c:v>
                </c:pt>
                <c:pt idx="3">
                  <c:v>26</c:v>
                </c:pt>
                <c:pt idx="4">
                  <c:v>57</c:v>
                </c:pt>
                <c:pt idx="5">
                  <c:v>77</c:v>
                </c:pt>
                <c:pt idx="6">
                  <c:v>162</c:v>
                </c:pt>
                <c:pt idx="7">
                  <c:v>117</c:v>
                </c:pt>
                <c:pt idx="8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1F-4A12-87DC-59D4E5F1C63F}"/>
            </c:ext>
          </c:extLst>
        </c:ser>
        <c:ser>
          <c:idx val="8"/>
          <c:order val="7"/>
          <c:tx>
            <c:strRef>
              <c:f>'O-5'!$B$26</c:f>
              <c:strCache>
                <c:ptCount val="1"/>
                <c:pt idx="0">
                  <c:v>令和 5年度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'O-5'!$D$26:$L$26</c:f>
              <c:numCache>
                <c:formatCode>#,##0;"△ "#,##0</c:formatCode>
                <c:ptCount val="9"/>
                <c:pt idx="0">
                  <c:v>126</c:v>
                </c:pt>
                <c:pt idx="1">
                  <c:v>310</c:v>
                </c:pt>
                <c:pt idx="2">
                  <c:v>72</c:v>
                </c:pt>
                <c:pt idx="3">
                  <c:v>28</c:v>
                </c:pt>
                <c:pt idx="4">
                  <c:v>57</c:v>
                </c:pt>
                <c:pt idx="5">
                  <c:v>77</c:v>
                </c:pt>
                <c:pt idx="6">
                  <c:v>187</c:v>
                </c:pt>
                <c:pt idx="7">
                  <c:v>114</c:v>
                </c:pt>
                <c:pt idx="8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1F-4A12-87DC-59D4E5F1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942656"/>
        <c:axId val="1"/>
      </c:barChart>
      <c:catAx>
        <c:axId val="478942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200"/>
        <c:tickLblSkip val="1"/>
        <c:tickMarkSkip val="1"/>
        <c:noMultiLvlLbl val="0"/>
      </c:catAx>
      <c:valAx>
        <c:axId val="1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9426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4781323057942615"/>
          <c:y val="9.6411062806400896E-2"/>
          <c:w val="0.11284566002690903"/>
          <c:h val="0.36351533304649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65000"/>
        </a:schemeClr>
      </a:solidFill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102147</xdr:colOff>
      <xdr:row>27</xdr:row>
      <xdr:rowOff>31666</xdr:rowOff>
    </xdr:from>
    <xdr:to>
      <xdr:col>11</xdr:col>
      <xdr:colOff>552669</xdr:colOff>
      <xdr:row>54</xdr:row>
      <xdr:rowOff>103157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E718739-D032-4253-AC43-16C5427E3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121389</xdr:colOff>
      <xdr:row>27</xdr:row>
      <xdr:rowOff>47297</xdr:rowOff>
    </xdr:from>
    <xdr:to>
      <xdr:col>1</xdr:col>
      <xdr:colOff>416802</xdr:colOff>
      <xdr:row>28</xdr:row>
      <xdr:rowOff>47297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C563F6DC-F0C5-43F7-AFED-B1FE6F280ABE}"/>
            </a:ext>
          </a:extLst>
        </xdr:cNvPr>
        <xdr:cNvSpPr>
          <a:spLocks noChangeArrowheads="1"/>
        </xdr:cNvSpPr>
      </xdr:nvSpPr>
      <xdr:spPr bwMode="auto">
        <a:xfrm>
          <a:off x="113769" y="5478452"/>
          <a:ext cx="417333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157370</xdr:colOff>
      <xdr:row>29</xdr:row>
      <xdr:rowOff>0</xdr:rowOff>
    </xdr:from>
    <xdr:to>
      <xdr:col>15</xdr:col>
      <xdr:colOff>240196</xdr:colOff>
      <xdr:row>30</xdr:row>
      <xdr:rowOff>8283</xdr:rowOff>
    </xdr:to>
    <xdr:sp macro="" textlink="">
      <xdr:nvSpPr>
        <xdr:cNvPr id="2" name="テキスト ボックス 1" hidden="1">
          <a:extLst>
            <a:ext uri="{FF2B5EF4-FFF2-40B4-BE49-F238E27FC236}">
              <a16:creationId xmlns:a16="http://schemas.microsoft.com/office/drawing/2014/main" id="{1CA8129A-236F-4E16-B552-4E439181DF8C}"/>
            </a:ext>
          </a:extLst>
        </xdr:cNvPr>
        <xdr:cNvSpPr txBox="1"/>
      </xdr:nvSpPr>
      <xdr:spPr>
        <a:xfrm>
          <a:off x="3312050" y="8324850"/>
          <a:ext cx="1513481" cy="2578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▼イータクとは</a:t>
          </a:r>
        </a:p>
      </xdr:txBody>
    </xdr:sp>
    <xdr:clientData/>
  </xdr:twoCellAnchor>
  <xdr:twoCellAnchor editAs="absolute">
    <xdr:from>
      <xdr:col>11</xdr:col>
      <xdr:colOff>59055</xdr:colOff>
      <xdr:row>28</xdr:row>
      <xdr:rowOff>53340</xdr:rowOff>
    </xdr:from>
    <xdr:to>
      <xdr:col>21</xdr:col>
      <xdr:colOff>206168</xdr:colOff>
      <xdr:row>39</xdr:row>
      <xdr:rowOff>96399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8A784048-20A4-42BF-996D-E4E07159FF40}"/>
            </a:ext>
          </a:extLst>
        </xdr:cNvPr>
        <xdr:cNvGrpSpPr/>
      </xdr:nvGrpSpPr>
      <xdr:grpSpPr>
        <a:xfrm>
          <a:off x="3402330" y="8101965"/>
          <a:ext cx="2909363" cy="2271909"/>
          <a:chOff x="3776870" y="8125239"/>
          <a:chExt cx="3785152" cy="2468218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358867FB-7561-79B9-7F84-92F8FDA6274E}"/>
              </a:ext>
            </a:extLst>
          </xdr:cNvPr>
          <xdr:cNvSpPr/>
        </xdr:nvSpPr>
        <xdr:spPr>
          <a:xfrm>
            <a:off x="3776870" y="8125239"/>
            <a:ext cx="3785152" cy="2468218"/>
          </a:xfrm>
          <a:prstGeom prst="rect">
            <a:avLst/>
          </a:prstGeom>
          <a:noFill/>
          <a:ln w="12700">
            <a:prstDash val="sysDot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7A3497EC-1AF2-9A64-0C6D-3C019AAAD5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56801" y="8274041"/>
            <a:ext cx="3438377" cy="2194993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372362</xdr:colOff>
      <xdr:row>22</xdr:row>
      <xdr:rowOff>105376</xdr:rowOff>
    </xdr:from>
    <xdr:to>
      <xdr:col>5</xdr:col>
      <xdr:colOff>622743</xdr:colOff>
      <xdr:row>59</xdr:row>
      <xdr:rowOff>126773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66FD8D43-4A31-4850-8E2E-215F09AF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4757" y="4484971"/>
          <a:ext cx="4723321" cy="4961062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1762576</xdr:colOff>
      <xdr:row>24</xdr:row>
      <xdr:rowOff>78110</xdr:rowOff>
    </xdr:from>
    <xdr:to>
      <xdr:col>2</xdr:col>
      <xdr:colOff>1839963</xdr:colOff>
      <xdr:row>25</xdr:row>
      <xdr:rowOff>15323</xdr:rowOff>
    </xdr:to>
    <xdr:sp macro="" textlink="">
      <xdr:nvSpPr>
        <xdr:cNvPr id="3" name="Oval 10">
          <a:extLst>
            <a:ext uri="{FF2B5EF4-FFF2-40B4-BE49-F238E27FC236}">
              <a16:creationId xmlns:a16="http://schemas.microsoft.com/office/drawing/2014/main" id="{E45DE939-11CE-44BF-AF39-2D649B3C9B56}"/>
            </a:ext>
          </a:extLst>
        </xdr:cNvPr>
        <xdr:cNvSpPr>
          <a:spLocks noChangeArrowheads="1"/>
        </xdr:cNvSpPr>
      </xdr:nvSpPr>
      <xdr:spPr bwMode="auto">
        <a:xfrm>
          <a:off x="3240856" y="4726310"/>
          <a:ext cx="77387" cy="743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1244739</xdr:colOff>
      <xdr:row>26</xdr:row>
      <xdr:rowOff>16191</xdr:rowOff>
    </xdr:from>
    <xdr:to>
      <xdr:col>2</xdr:col>
      <xdr:colOff>1830008</xdr:colOff>
      <xdr:row>27</xdr:row>
      <xdr:rowOff>45049</xdr:rowOff>
    </xdr:to>
    <xdr:sp macro="" textlink="">
      <xdr:nvSpPr>
        <xdr:cNvPr id="4" name="Rectangle 11">
          <a:extLst>
            <a:ext uri="{FF2B5EF4-FFF2-40B4-BE49-F238E27FC236}">
              <a16:creationId xmlns:a16="http://schemas.microsoft.com/office/drawing/2014/main" id="{25EE3565-59D7-4DCB-A46E-50436F566F69}"/>
            </a:ext>
          </a:extLst>
        </xdr:cNvPr>
        <xdr:cNvSpPr>
          <a:spLocks noChangeArrowheads="1"/>
        </xdr:cNvSpPr>
      </xdr:nvSpPr>
      <xdr:spPr bwMode="auto">
        <a:xfrm>
          <a:off x="2717304" y="4934901"/>
          <a:ext cx="589079" cy="160303"/>
        </a:xfrm>
        <a:prstGeom prst="borderCallout1">
          <a:avLst>
            <a:gd name="adj1" fmla="val 2948"/>
            <a:gd name="adj2" fmla="val 70148"/>
            <a:gd name="adj3" fmla="val -78898"/>
            <a:gd name="adj4" fmla="val 90161"/>
          </a:avLst>
        </a:prstGeom>
        <a:solidFill>
          <a:schemeClr val="bg1"/>
        </a:solidFill>
        <a:ln>
          <a:solidFill>
            <a:schemeClr val="tx1"/>
          </a:solidFill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雄島灯台</a:t>
          </a:r>
          <a:endParaRPr lang="ja-JP" altLang="en-US" b="1"/>
        </a:p>
      </xdr:txBody>
    </xdr:sp>
    <xdr:clientData/>
  </xdr:twoCellAnchor>
  <xdr:twoCellAnchor>
    <xdr:from>
      <xdr:col>2</xdr:col>
      <xdr:colOff>1553307</xdr:colOff>
      <xdr:row>43</xdr:row>
      <xdr:rowOff>135365</xdr:rowOff>
    </xdr:from>
    <xdr:to>
      <xdr:col>3</xdr:col>
      <xdr:colOff>374026</xdr:colOff>
      <xdr:row>45</xdr:row>
      <xdr:rowOff>37675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138037EF-5CD1-45A7-8350-96DBDC23CD3F}"/>
            </a:ext>
          </a:extLst>
        </xdr:cNvPr>
        <xdr:cNvSpPr>
          <a:spLocks noChangeArrowheads="1"/>
        </xdr:cNvSpPr>
      </xdr:nvSpPr>
      <xdr:spPr bwMode="auto">
        <a:xfrm>
          <a:off x="3027777" y="7313405"/>
          <a:ext cx="687619" cy="172820"/>
        </a:xfrm>
        <a:prstGeom prst="borderCallout1">
          <a:avLst>
            <a:gd name="adj1" fmla="val -603"/>
            <a:gd name="adj2" fmla="val 77350"/>
            <a:gd name="adj3" fmla="val -87978"/>
            <a:gd name="adj4" fmla="val 8773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三国防波堤灯台</a:t>
          </a:r>
          <a:endParaRPr lang="ja-JP" altLang="en-US" b="1"/>
        </a:p>
      </xdr:txBody>
    </xdr:sp>
    <xdr:clientData/>
  </xdr:twoCellAnchor>
  <xdr:twoCellAnchor>
    <xdr:from>
      <xdr:col>3</xdr:col>
      <xdr:colOff>542191</xdr:colOff>
      <xdr:row>38</xdr:row>
      <xdr:rowOff>94648</xdr:rowOff>
    </xdr:from>
    <xdr:to>
      <xdr:col>5</xdr:col>
      <xdr:colOff>426962</xdr:colOff>
      <xdr:row>39</xdr:row>
      <xdr:rowOff>136797</xdr:rowOff>
    </xdr:to>
    <xdr:sp macro="" textlink="">
      <xdr:nvSpPr>
        <xdr:cNvPr id="6" name="Rectangle 14">
          <a:extLst>
            <a:ext uri="{FF2B5EF4-FFF2-40B4-BE49-F238E27FC236}">
              <a16:creationId xmlns:a16="http://schemas.microsoft.com/office/drawing/2014/main" id="{272700BF-312F-450E-B469-0D21007FBD4A}"/>
            </a:ext>
          </a:extLst>
        </xdr:cNvPr>
        <xdr:cNvSpPr>
          <a:spLocks noChangeArrowheads="1"/>
        </xdr:cNvSpPr>
      </xdr:nvSpPr>
      <xdr:spPr bwMode="auto">
        <a:xfrm>
          <a:off x="3887371" y="6613558"/>
          <a:ext cx="1123021" cy="167879"/>
        </a:xfrm>
        <a:prstGeom prst="borderCallout1">
          <a:avLst>
            <a:gd name="adj1" fmla="val 100732"/>
            <a:gd name="adj2" fmla="val 11494"/>
            <a:gd name="adj3" fmla="val 175955"/>
            <a:gd name="adj4" fmla="val 3517"/>
          </a:avLst>
        </a:prstGeom>
        <a:solidFill>
          <a:schemeClr val="bg1">
            <a:alpha val="80000"/>
          </a:schemeClr>
        </a:solidFill>
        <a:ln>
          <a:solidFill>
            <a:schemeClr val="tx1"/>
          </a:solidFill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三国防波堤南西方照射灯</a:t>
          </a:r>
          <a:endParaRPr lang="ja-JP" altLang="en-US" b="1"/>
        </a:p>
      </xdr:txBody>
    </xdr:sp>
    <xdr:clientData/>
  </xdr:twoCellAnchor>
  <xdr:twoCellAnchor>
    <xdr:from>
      <xdr:col>2</xdr:col>
      <xdr:colOff>388327</xdr:colOff>
      <xdr:row>46</xdr:row>
      <xdr:rowOff>34862</xdr:rowOff>
    </xdr:from>
    <xdr:to>
      <xdr:col>2</xdr:col>
      <xdr:colOff>1443807</xdr:colOff>
      <xdr:row>47</xdr:row>
      <xdr:rowOff>81689</xdr:rowOff>
    </xdr:to>
    <xdr:sp macro="" textlink="">
      <xdr:nvSpPr>
        <xdr:cNvPr id="7" name="Rectangle 15">
          <a:extLst>
            <a:ext uri="{FF2B5EF4-FFF2-40B4-BE49-F238E27FC236}">
              <a16:creationId xmlns:a16="http://schemas.microsoft.com/office/drawing/2014/main" id="{F1A89617-B450-445F-8ECE-45FF0FAC701F}"/>
            </a:ext>
          </a:extLst>
        </xdr:cNvPr>
        <xdr:cNvSpPr>
          <a:spLocks noChangeArrowheads="1"/>
        </xdr:cNvSpPr>
      </xdr:nvSpPr>
      <xdr:spPr bwMode="auto">
        <a:xfrm>
          <a:off x="1866607" y="7616762"/>
          <a:ext cx="1051670" cy="182082"/>
        </a:xfrm>
        <a:prstGeom prst="borderCallout1">
          <a:avLst>
            <a:gd name="adj1" fmla="val 99386"/>
            <a:gd name="adj2" fmla="val 79099"/>
            <a:gd name="adj3" fmla="val 191773"/>
            <a:gd name="adj4" fmla="val 97083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福井南防波堤灯台</a:t>
          </a:r>
          <a:endParaRPr lang="ja-JP" altLang="en-US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1641230</xdr:colOff>
      <xdr:row>52</xdr:row>
      <xdr:rowOff>134398</xdr:rowOff>
    </xdr:from>
    <xdr:to>
      <xdr:col>3</xdr:col>
      <xdr:colOff>581129</xdr:colOff>
      <xdr:row>54</xdr:row>
      <xdr:rowOff>18947</xdr:rowOff>
    </xdr:to>
    <xdr:sp macro="" textlink="">
      <xdr:nvSpPr>
        <xdr:cNvPr id="8" name="Rectangle 16">
          <a:extLst>
            <a:ext uri="{FF2B5EF4-FFF2-40B4-BE49-F238E27FC236}">
              <a16:creationId xmlns:a16="http://schemas.microsoft.com/office/drawing/2014/main" id="{21DB4399-0B31-4271-B95B-2854F905AC32}"/>
            </a:ext>
          </a:extLst>
        </xdr:cNvPr>
        <xdr:cNvSpPr>
          <a:spLocks noChangeArrowheads="1"/>
        </xdr:cNvSpPr>
      </xdr:nvSpPr>
      <xdr:spPr bwMode="auto">
        <a:xfrm>
          <a:off x="3117605" y="8512588"/>
          <a:ext cx="808704" cy="158869"/>
        </a:xfrm>
        <a:prstGeom prst="borderCallout1">
          <a:avLst>
            <a:gd name="adj1" fmla="val -74664"/>
            <a:gd name="adj2" fmla="val 17818"/>
            <a:gd name="adj3" fmla="val -393"/>
            <a:gd name="adj4" fmla="val 23281"/>
          </a:avLst>
        </a:prstGeom>
        <a:solidFill>
          <a:schemeClr val="bg1">
            <a:alpha val="80000"/>
          </a:schemeClr>
        </a:solidFill>
        <a:ln>
          <a:solidFill>
            <a:schemeClr val="tx1"/>
          </a:solidFill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福井北防波堤灯台</a:t>
          </a:r>
          <a:endParaRPr lang="ja-JP" altLang="en-US" b="1"/>
        </a:p>
      </xdr:txBody>
    </xdr:sp>
    <xdr:clientData/>
  </xdr:twoCellAnchor>
  <xdr:twoCellAnchor>
    <xdr:from>
      <xdr:col>3</xdr:col>
      <xdr:colOff>262759</xdr:colOff>
      <xdr:row>42</xdr:row>
      <xdr:rowOff>19707</xdr:rowOff>
    </xdr:from>
    <xdr:to>
      <xdr:col>3</xdr:col>
      <xdr:colOff>340146</xdr:colOff>
      <xdr:row>42</xdr:row>
      <xdr:rowOff>101438</xdr:rowOff>
    </xdr:to>
    <xdr:sp macro="" textlink="">
      <xdr:nvSpPr>
        <xdr:cNvPr id="9" name="Oval 10">
          <a:extLst>
            <a:ext uri="{FF2B5EF4-FFF2-40B4-BE49-F238E27FC236}">
              <a16:creationId xmlns:a16="http://schemas.microsoft.com/office/drawing/2014/main" id="{F2CA9840-5727-48A2-912E-C0431B2A3F1F}"/>
            </a:ext>
          </a:extLst>
        </xdr:cNvPr>
        <xdr:cNvSpPr>
          <a:spLocks noChangeArrowheads="1"/>
        </xdr:cNvSpPr>
      </xdr:nvSpPr>
      <xdr:spPr bwMode="auto">
        <a:xfrm>
          <a:off x="3604129" y="7064397"/>
          <a:ext cx="79292" cy="817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492673</xdr:colOff>
      <xdr:row>41</xdr:row>
      <xdr:rowOff>13138</xdr:rowOff>
    </xdr:from>
    <xdr:to>
      <xdr:col>3</xdr:col>
      <xdr:colOff>570060</xdr:colOff>
      <xdr:row>41</xdr:row>
      <xdr:rowOff>94869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id="{228C2D70-956D-45B9-973A-0184F7DFE4E8}"/>
            </a:ext>
          </a:extLst>
        </xdr:cNvPr>
        <xdr:cNvSpPr>
          <a:spLocks noChangeArrowheads="1"/>
        </xdr:cNvSpPr>
      </xdr:nvSpPr>
      <xdr:spPr bwMode="auto">
        <a:xfrm>
          <a:off x="3835948" y="6932098"/>
          <a:ext cx="77387" cy="817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1418896</xdr:colOff>
      <xdr:row>48</xdr:row>
      <xdr:rowOff>118241</xdr:rowOff>
    </xdr:from>
    <xdr:to>
      <xdr:col>2</xdr:col>
      <xdr:colOff>1496283</xdr:colOff>
      <xdr:row>49</xdr:row>
      <xdr:rowOff>55455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909598EE-3BB7-476E-B36B-A7E7D0C49F4B}"/>
            </a:ext>
          </a:extLst>
        </xdr:cNvPr>
        <xdr:cNvSpPr>
          <a:spLocks noChangeArrowheads="1"/>
        </xdr:cNvSpPr>
      </xdr:nvSpPr>
      <xdr:spPr bwMode="auto">
        <a:xfrm>
          <a:off x="2897176" y="7968746"/>
          <a:ext cx="77387" cy="7246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</xdr:col>
      <xdr:colOff>1760484</xdr:colOff>
      <xdr:row>51</xdr:row>
      <xdr:rowOff>52552</xdr:rowOff>
    </xdr:from>
    <xdr:to>
      <xdr:col>2</xdr:col>
      <xdr:colOff>1837871</xdr:colOff>
      <xdr:row>51</xdr:row>
      <xdr:rowOff>134283</xdr:rowOff>
    </xdr:to>
    <xdr:sp macro="" textlink="">
      <xdr:nvSpPr>
        <xdr:cNvPr id="12" name="Oval 10">
          <a:extLst>
            <a:ext uri="{FF2B5EF4-FFF2-40B4-BE49-F238E27FC236}">
              <a16:creationId xmlns:a16="http://schemas.microsoft.com/office/drawing/2014/main" id="{BC7190FB-A2E3-4617-B624-CD94544CFE6A}"/>
            </a:ext>
          </a:extLst>
        </xdr:cNvPr>
        <xdr:cNvSpPr>
          <a:spLocks noChangeArrowheads="1"/>
        </xdr:cNvSpPr>
      </xdr:nvSpPr>
      <xdr:spPr bwMode="auto">
        <a:xfrm>
          <a:off x="3238764" y="8305012"/>
          <a:ext cx="77387" cy="7411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121</xdr:row>
      <xdr:rowOff>0</xdr:rowOff>
    </xdr:from>
    <xdr:to>
      <xdr:col>2</xdr:col>
      <xdr:colOff>0</xdr:colOff>
      <xdr:row>121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3A7EE78E-7864-4D64-9B38-DC2470BAB323}"/>
            </a:ext>
          </a:extLst>
        </xdr:cNvPr>
        <xdr:cNvSpPr>
          <a:spLocks noChangeArrowheads="1"/>
        </xdr:cNvSpPr>
      </xdr:nvSpPr>
      <xdr:spPr bwMode="auto">
        <a:xfrm>
          <a:off x="1143000" y="9906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4F9CF-8FA6-4575-95D5-52D8B64EAFA8}">
  <dimension ref="A1:D15"/>
  <sheetViews>
    <sheetView workbookViewId="0">
      <selection activeCell="H7" sqref="H7"/>
    </sheetView>
  </sheetViews>
  <sheetFormatPr defaultColWidth="9.140625" defaultRowHeight="18.75" x14ac:dyDescent="0.15"/>
  <cols>
    <col min="1" max="1" width="9.140625" style="471"/>
    <col min="2" max="2" width="4.85546875" style="471" customWidth="1"/>
    <col min="3" max="3" width="46.42578125" style="471" customWidth="1"/>
    <col min="4" max="4" width="12.140625" style="471" customWidth="1"/>
    <col min="5" max="16384" width="9.140625" style="471"/>
  </cols>
  <sheetData>
    <row r="1" spans="1:4" ht="21" x14ac:dyDescent="0.15">
      <c r="A1" s="470" t="s">
        <v>461</v>
      </c>
      <c r="B1" s="470"/>
      <c r="C1" s="470"/>
    </row>
    <row r="2" spans="1:4" ht="21" x14ac:dyDescent="0.15">
      <c r="A2" s="470" t="s">
        <v>436</v>
      </c>
      <c r="B2" s="470"/>
      <c r="C2" s="470"/>
    </row>
    <row r="4" spans="1:4" x14ac:dyDescent="0.15">
      <c r="A4" s="472" t="s">
        <v>437</v>
      </c>
      <c r="B4" s="473" t="s">
        <v>438</v>
      </c>
      <c r="C4" s="474"/>
      <c r="D4" s="477" t="s">
        <v>437</v>
      </c>
    </row>
    <row r="5" spans="1:4" x14ac:dyDescent="0.15">
      <c r="A5" s="472" t="s">
        <v>439</v>
      </c>
      <c r="B5" s="473" t="s">
        <v>440</v>
      </c>
      <c r="C5" s="473"/>
      <c r="D5" s="477" t="s">
        <v>439</v>
      </c>
    </row>
    <row r="6" spans="1:4" x14ac:dyDescent="0.15">
      <c r="A6" s="472" t="s">
        <v>441</v>
      </c>
      <c r="B6" s="473" t="s">
        <v>442</v>
      </c>
      <c r="C6" s="473"/>
      <c r="D6" s="477" t="s">
        <v>441</v>
      </c>
    </row>
    <row r="7" spans="1:4" x14ac:dyDescent="0.15">
      <c r="A7" s="472" t="s">
        <v>443</v>
      </c>
      <c r="B7" s="473" t="s">
        <v>444</v>
      </c>
      <c r="C7" s="473"/>
      <c r="D7" s="477" t="s">
        <v>443</v>
      </c>
    </row>
    <row r="8" spans="1:4" x14ac:dyDescent="0.15">
      <c r="A8" s="475" t="s">
        <v>445</v>
      </c>
      <c r="B8" s="473" t="s">
        <v>446</v>
      </c>
      <c r="C8" s="473"/>
      <c r="D8" s="477" t="s">
        <v>445</v>
      </c>
    </row>
    <row r="9" spans="1:4" x14ac:dyDescent="0.15">
      <c r="A9" s="475" t="s">
        <v>447</v>
      </c>
      <c r="B9" s="476" t="s">
        <v>460</v>
      </c>
      <c r="C9" s="473"/>
      <c r="D9" s="477" t="s">
        <v>447</v>
      </c>
    </row>
    <row r="10" spans="1:4" x14ac:dyDescent="0.15">
      <c r="A10" s="475" t="s">
        <v>448</v>
      </c>
      <c r="B10" s="473" t="s">
        <v>449</v>
      </c>
      <c r="C10" s="473"/>
      <c r="D10" s="477" t="s">
        <v>448</v>
      </c>
    </row>
    <row r="11" spans="1:4" x14ac:dyDescent="0.15">
      <c r="A11" s="475" t="s">
        <v>450</v>
      </c>
      <c r="B11" s="473" t="s">
        <v>451</v>
      </c>
      <c r="C11" s="473"/>
      <c r="D11" s="477" t="s">
        <v>450</v>
      </c>
    </row>
    <row r="12" spans="1:4" x14ac:dyDescent="0.15">
      <c r="A12" s="475" t="s">
        <v>452</v>
      </c>
      <c r="B12" s="473" t="s">
        <v>453</v>
      </c>
      <c r="C12" s="473"/>
      <c r="D12" s="477" t="s">
        <v>452</v>
      </c>
    </row>
    <row r="13" spans="1:4" x14ac:dyDescent="0.15">
      <c r="A13" s="475" t="s">
        <v>454</v>
      </c>
      <c r="B13" s="473" t="s">
        <v>455</v>
      </c>
      <c r="C13" s="473"/>
      <c r="D13" s="477" t="s">
        <v>454</v>
      </c>
    </row>
    <row r="14" spans="1:4" x14ac:dyDescent="0.15">
      <c r="A14" s="475" t="s">
        <v>456</v>
      </c>
      <c r="B14" s="473" t="s">
        <v>457</v>
      </c>
      <c r="C14" s="473"/>
      <c r="D14" s="477" t="s">
        <v>456</v>
      </c>
    </row>
    <row r="15" spans="1:4" x14ac:dyDescent="0.15">
      <c r="A15" s="475" t="s">
        <v>458</v>
      </c>
      <c r="B15" s="473" t="s">
        <v>459</v>
      </c>
      <c r="C15" s="473"/>
      <c r="D15" s="477" t="s">
        <v>458</v>
      </c>
    </row>
  </sheetData>
  <phoneticPr fontId="7"/>
  <hyperlinks>
    <hyperlink ref="D4" location="'O-1'!A1" display="O-1" xr:uid="{E335DBC7-5B0A-4B7B-A48F-FB3B80B3859E}"/>
    <hyperlink ref="D5" location="'O-2'!A1" display="O-2" xr:uid="{8028632D-0A47-48A6-ACC8-EB065EAA5BB7}"/>
    <hyperlink ref="D6" location="'O-3'!A1" display="O-3" xr:uid="{B63AF68C-0E09-43D0-8222-03B9B5315904}"/>
    <hyperlink ref="D7" location="'O-4'!A1" display="O-4" xr:uid="{8804534A-7467-4121-9B93-696F5DEBDD70}"/>
    <hyperlink ref="D8" location="'O-5'!A1" display="O-5" xr:uid="{88B7DEF6-F6B9-44E1-BE42-0D35593FE770}"/>
    <hyperlink ref="D9" location="'O-6'!A1" display="O-6" xr:uid="{44260A64-1B41-42E9-A2AF-AAA6BB880BBA}"/>
    <hyperlink ref="D10" location="'O-7'!A1" display="O-7" xr:uid="{C6C647B3-ADA8-4A28-B08C-112507AABC5A}"/>
    <hyperlink ref="D11" location="'O-8'!A1" display="O-8" xr:uid="{4A732A36-7F10-48F8-97ED-FA4F42CC0DCB}"/>
    <hyperlink ref="D12" location="'O-9'!A1" display="O-9" xr:uid="{8F3151F1-BA4F-4666-B88F-2D72BCDF9BB6}"/>
    <hyperlink ref="D13" location="'O-10'!A1" display="O-10" xr:uid="{AD9DEBC7-27DB-4729-9B07-2F90DFD9AED8}"/>
    <hyperlink ref="D14" location="'O-11'!A1" display="O-11" xr:uid="{4B9DE552-D6DF-45E4-AE22-D571F7ECCB93}"/>
    <hyperlink ref="D15" location="'O-12'!A1" display="O-12" xr:uid="{E16A11C5-0A94-454C-9147-4343CB1A15A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879BF-4EAE-4BA1-80DE-C5265FFE37E2}">
  <sheetPr>
    <pageSetUpPr fitToPage="1"/>
  </sheetPr>
  <dimension ref="A1:O119"/>
  <sheetViews>
    <sheetView zoomScaleNormal="100" zoomScaleSheetLayoutView="100" workbookViewId="0">
      <selection activeCell="R83" sqref="R83"/>
    </sheetView>
  </sheetViews>
  <sheetFormatPr defaultColWidth="8" defaultRowHeight="13.5" x14ac:dyDescent="0.15"/>
  <cols>
    <col min="1" max="1" width="1.7109375" style="3" customWidth="1"/>
    <col min="2" max="2" width="3.7109375" style="3" customWidth="1"/>
    <col min="3" max="3" width="4.28515625" style="3" customWidth="1"/>
    <col min="4" max="4" width="5.7109375" style="3" customWidth="1"/>
    <col min="5" max="5" width="8.7109375" style="3" customWidth="1"/>
    <col min="6" max="6" width="5.7109375" style="3" customWidth="1"/>
    <col min="7" max="7" width="8.140625" style="3" customWidth="1"/>
    <col min="8" max="8" width="5.140625" style="3" customWidth="1"/>
    <col min="9" max="9" width="7.7109375" style="3" customWidth="1"/>
    <col min="10" max="10" width="5.140625" style="3" customWidth="1"/>
    <col min="11" max="11" width="7.7109375" style="3" customWidth="1"/>
    <col min="12" max="12" width="5.140625" style="3" customWidth="1"/>
    <col min="13" max="13" width="7.7109375" style="3" customWidth="1"/>
    <col min="14" max="14" width="5.140625" style="3" customWidth="1"/>
    <col min="15" max="15" width="7.7109375" style="3" customWidth="1"/>
    <col min="16" max="16384" width="8" style="3"/>
  </cols>
  <sheetData>
    <row r="1" spans="1:15" ht="30" customHeight="1" x14ac:dyDescent="0.15">
      <c r="A1" s="1" t="s">
        <v>245</v>
      </c>
      <c r="B1" s="1"/>
    </row>
    <row r="2" spans="1:15" ht="7.5" customHeight="1" x14ac:dyDescent="0.15">
      <c r="A2" s="1"/>
      <c r="B2" s="1"/>
    </row>
    <row r="3" spans="1:15" ht="22.5" customHeight="1" x14ac:dyDescent="0.15">
      <c r="A3" s="3">
        <v>1</v>
      </c>
      <c r="B3" s="3" t="s">
        <v>246</v>
      </c>
    </row>
    <row r="4" spans="1:15" s="2" customFormat="1" ht="15" customHeight="1" x14ac:dyDescent="0.15">
      <c r="B4" s="624" t="s">
        <v>3</v>
      </c>
      <c r="C4" s="624"/>
      <c r="D4" s="654" t="s">
        <v>247</v>
      </c>
      <c r="E4" s="641"/>
      <c r="F4" s="645" t="s">
        <v>248</v>
      </c>
      <c r="G4" s="653"/>
      <c r="H4" s="645" t="s">
        <v>249</v>
      </c>
      <c r="I4" s="653"/>
      <c r="J4" s="645" t="s">
        <v>250</v>
      </c>
      <c r="K4" s="653"/>
      <c r="L4" s="645" t="s">
        <v>251</v>
      </c>
      <c r="M4" s="653"/>
      <c r="N4" s="645" t="s">
        <v>252</v>
      </c>
      <c r="O4" s="653"/>
    </row>
    <row r="5" spans="1:15" s="2" customFormat="1" ht="15" customHeight="1" x14ac:dyDescent="0.15">
      <c r="B5" s="624"/>
      <c r="C5" s="624"/>
      <c r="D5" s="95" t="s">
        <v>253</v>
      </c>
      <c r="E5" s="96" t="s">
        <v>254</v>
      </c>
      <c r="F5" s="95" t="s">
        <v>253</v>
      </c>
      <c r="G5" s="96" t="s">
        <v>254</v>
      </c>
      <c r="H5" s="97" t="s">
        <v>253</v>
      </c>
      <c r="I5" s="96" t="s">
        <v>254</v>
      </c>
      <c r="J5" s="97" t="s">
        <v>253</v>
      </c>
      <c r="K5" s="96" t="s">
        <v>254</v>
      </c>
      <c r="L5" s="97" t="s">
        <v>253</v>
      </c>
      <c r="M5" s="96" t="s">
        <v>254</v>
      </c>
      <c r="N5" s="97" t="s">
        <v>253</v>
      </c>
      <c r="O5" s="96" t="s">
        <v>254</v>
      </c>
    </row>
    <row r="6" spans="1:15" s="2" customFormat="1" ht="15" hidden="1" customHeight="1" x14ac:dyDescent="0.15">
      <c r="B6" s="646" t="s">
        <v>11</v>
      </c>
      <c r="C6" s="646"/>
      <c r="D6" s="98">
        <f t="shared" ref="D6:O6" si="0">SUM(D7:D8)</f>
        <v>4322</v>
      </c>
      <c r="E6" s="99">
        <f t="shared" si="0"/>
        <v>1296889</v>
      </c>
      <c r="F6" s="98">
        <f t="shared" si="0"/>
        <v>4002</v>
      </c>
      <c r="G6" s="99">
        <f t="shared" si="0"/>
        <v>391584</v>
      </c>
      <c r="H6" s="100">
        <f t="shared" si="0"/>
        <v>210</v>
      </c>
      <c r="I6" s="99">
        <f t="shared" si="0"/>
        <v>433646</v>
      </c>
      <c r="J6" s="100">
        <f t="shared" si="0"/>
        <v>97</v>
      </c>
      <c r="K6" s="99">
        <f t="shared" si="0"/>
        <v>339093</v>
      </c>
      <c r="L6" s="100">
        <f t="shared" si="0"/>
        <v>8</v>
      </c>
      <c r="M6" s="99">
        <f t="shared" si="0"/>
        <v>63918</v>
      </c>
      <c r="N6" s="100">
        <f t="shared" si="0"/>
        <v>5</v>
      </c>
      <c r="O6" s="99">
        <f t="shared" si="0"/>
        <v>68648</v>
      </c>
    </row>
    <row r="7" spans="1:15" s="2" customFormat="1" ht="15" hidden="1" customHeight="1" x14ac:dyDescent="0.15">
      <c r="B7" s="644"/>
      <c r="C7" s="101" t="s">
        <v>255</v>
      </c>
      <c r="D7" s="102">
        <f>+F7+H7+J7+L7+N7</f>
        <v>4279</v>
      </c>
      <c r="E7" s="103">
        <f>+G7+I7+K7+M7+O7</f>
        <v>1065611</v>
      </c>
      <c r="F7" s="104">
        <f>3423+379+199</f>
        <v>4001</v>
      </c>
      <c r="G7" s="105">
        <f>104093+135106+151991</f>
        <v>391190</v>
      </c>
      <c r="H7" s="106">
        <v>194</v>
      </c>
      <c r="I7" s="107">
        <v>399660</v>
      </c>
      <c r="J7" s="106">
        <v>84</v>
      </c>
      <c r="K7" s="107">
        <v>274761</v>
      </c>
      <c r="L7" s="106">
        <v>0</v>
      </c>
      <c r="M7" s="107">
        <v>0</v>
      </c>
      <c r="N7" s="106">
        <v>0</v>
      </c>
      <c r="O7" s="107">
        <v>0</v>
      </c>
    </row>
    <row r="8" spans="1:15" s="2" customFormat="1" ht="15" hidden="1" customHeight="1" x14ac:dyDescent="0.15">
      <c r="B8" s="645"/>
      <c r="C8" s="108" t="s">
        <v>256</v>
      </c>
      <c r="D8" s="109">
        <f>+F8+H8+J8+L8+N8</f>
        <v>43</v>
      </c>
      <c r="E8" s="110">
        <f>+G8+I8+K8+M8+O8</f>
        <v>231278</v>
      </c>
      <c r="F8" s="111">
        <v>1</v>
      </c>
      <c r="G8" s="112">
        <v>394</v>
      </c>
      <c r="H8" s="109">
        <v>16</v>
      </c>
      <c r="I8" s="110">
        <v>33986</v>
      </c>
      <c r="J8" s="109">
        <v>13</v>
      </c>
      <c r="K8" s="110">
        <v>64332</v>
      </c>
      <c r="L8" s="109">
        <v>8</v>
      </c>
      <c r="M8" s="110">
        <v>63918</v>
      </c>
      <c r="N8" s="109">
        <v>5</v>
      </c>
      <c r="O8" s="110">
        <v>68648</v>
      </c>
    </row>
    <row r="9" spans="1:15" s="2" customFormat="1" ht="15" hidden="1" customHeight="1" x14ac:dyDescent="0.15">
      <c r="B9" s="646" t="s">
        <v>16</v>
      </c>
      <c r="C9" s="646"/>
      <c r="D9" s="98">
        <f t="shared" ref="D9:O9" si="1">SUM(D10:D11)</f>
        <v>4146</v>
      </c>
      <c r="E9" s="99">
        <f t="shared" si="1"/>
        <v>1820609</v>
      </c>
      <c r="F9" s="98">
        <f t="shared" si="1"/>
        <v>3758</v>
      </c>
      <c r="G9" s="99">
        <f t="shared" si="1"/>
        <v>382132</v>
      </c>
      <c r="H9" s="100">
        <f t="shared" si="1"/>
        <v>285</v>
      </c>
      <c r="I9" s="99">
        <f t="shared" si="1"/>
        <v>568606</v>
      </c>
      <c r="J9" s="100">
        <f t="shared" si="1"/>
        <v>82</v>
      </c>
      <c r="K9" s="99">
        <f t="shared" si="1"/>
        <v>287540</v>
      </c>
      <c r="L9" s="100">
        <f t="shared" si="1"/>
        <v>12</v>
      </c>
      <c r="M9" s="99">
        <f t="shared" si="1"/>
        <v>98221</v>
      </c>
      <c r="N9" s="100">
        <f t="shared" si="1"/>
        <v>9</v>
      </c>
      <c r="O9" s="99">
        <f t="shared" si="1"/>
        <v>484110</v>
      </c>
    </row>
    <row r="10" spans="1:15" s="2" customFormat="1" ht="15" hidden="1" customHeight="1" x14ac:dyDescent="0.15">
      <c r="B10" s="644"/>
      <c r="C10" s="101" t="s">
        <v>255</v>
      </c>
      <c r="D10" s="102">
        <f>+F10+H10+J10+L10+N10</f>
        <v>4104</v>
      </c>
      <c r="E10" s="103">
        <f>+G10+I10+K10+M10+O10</f>
        <v>1288260</v>
      </c>
      <c r="F10" s="104">
        <f>3186+356+216</f>
        <v>3758</v>
      </c>
      <c r="G10" s="105">
        <f>98248+118027+165857</f>
        <v>382132</v>
      </c>
      <c r="H10" s="106">
        <v>274</v>
      </c>
      <c r="I10" s="107">
        <v>546086</v>
      </c>
      <c r="J10" s="106">
        <v>70</v>
      </c>
      <c r="K10" s="107">
        <v>224994</v>
      </c>
      <c r="L10" s="106">
        <v>0</v>
      </c>
      <c r="M10" s="107">
        <v>0</v>
      </c>
      <c r="N10" s="106">
        <v>2</v>
      </c>
      <c r="O10" s="107">
        <v>135048</v>
      </c>
    </row>
    <row r="11" spans="1:15" s="2" customFormat="1" ht="15" hidden="1" customHeight="1" x14ac:dyDescent="0.15">
      <c r="B11" s="645"/>
      <c r="C11" s="108" t="s">
        <v>256</v>
      </c>
      <c r="D11" s="109">
        <f>+F11+H11+J11+L11+N11</f>
        <v>42</v>
      </c>
      <c r="E11" s="110">
        <f>+G11+I11+K11+M11+O11</f>
        <v>532349</v>
      </c>
      <c r="F11" s="111">
        <v>0</v>
      </c>
      <c r="G11" s="112">
        <v>0</v>
      </c>
      <c r="H11" s="109">
        <v>11</v>
      </c>
      <c r="I11" s="110">
        <v>22520</v>
      </c>
      <c r="J11" s="109">
        <v>12</v>
      </c>
      <c r="K11" s="110">
        <v>62546</v>
      </c>
      <c r="L11" s="109">
        <v>12</v>
      </c>
      <c r="M11" s="110">
        <v>98221</v>
      </c>
      <c r="N11" s="109">
        <v>7</v>
      </c>
      <c r="O11" s="110">
        <v>349062</v>
      </c>
    </row>
    <row r="12" spans="1:15" s="2" customFormat="1" ht="15" hidden="1" customHeight="1" x14ac:dyDescent="0.15">
      <c r="B12" s="646" t="s">
        <v>17</v>
      </c>
      <c r="C12" s="646"/>
      <c r="D12" s="98">
        <f t="shared" ref="D12:O12" si="2">SUM(D13:D14)</f>
        <v>3538</v>
      </c>
      <c r="E12" s="99">
        <f t="shared" si="2"/>
        <v>1240116</v>
      </c>
      <c r="F12" s="98">
        <f t="shared" si="2"/>
        <v>3150</v>
      </c>
      <c r="G12" s="99">
        <f t="shared" si="2"/>
        <v>343946</v>
      </c>
      <c r="H12" s="100">
        <f t="shared" si="2"/>
        <v>326</v>
      </c>
      <c r="I12" s="99">
        <f t="shared" si="2"/>
        <v>623635</v>
      </c>
      <c r="J12" s="100">
        <f t="shared" si="2"/>
        <v>54</v>
      </c>
      <c r="K12" s="99">
        <f t="shared" si="2"/>
        <v>197522</v>
      </c>
      <c r="L12" s="100">
        <f t="shared" si="2"/>
        <v>3</v>
      </c>
      <c r="M12" s="99">
        <f t="shared" si="2"/>
        <v>22908</v>
      </c>
      <c r="N12" s="100">
        <f t="shared" si="2"/>
        <v>5</v>
      </c>
      <c r="O12" s="99">
        <f t="shared" si="2"/>
        <v>52105</v>
      </c>
    </row>
    <row r="13" spans="1:15" s="2" customFormat="1" ht="0.75" hidden="1" customHeight="1" x14ac:dyDescent="0.15">
      <c r="B13" s="644"/>
      <c r="C13" s="101" t="s">
        <v>255</v>
      </c>
      <c r="D13" s="102">
        <f>+F13+H13+J13+L13+N13</f>
        <v>3491</v>
      </c>
      <c r="E13" s="103">
        <f>+G13+I13+K13+M13+O13</f>
        <v>1036465</v>
      </c>
      <c r="F13" s="104">
        <f>2622+301+226</f>
        <v>3149</v>
      </c>
      <c r="G13" s="105">
        <f>81998+87775+173917</f>
        <v>343690</v>
      </c>
      <c r="H13" s="106">
        <v>305</v>
      </c>
      <c r="I13" s="107">
        <v>572601</v>
      </c>
      <c r="J13" s="106">
        <v>37</v>
      </c>
      <c r="K13" s="107">
        <v>120174</v>
      </c>
      <c r="L13" s="106">
        <v>0</v>
      </c>
      <c r="M13" s="107">
        <v>0</v>
      </c>
      <c r="N13" s="106">
        <v>0</v>
      </c>
      <c r="O13" s="107">
        <v>0</v>
      </c>
    </row>
    <row r="14" spans="1:15" s="2" customFormat="1" ht="15" hidden="1" customHeight="1" x14ac:dyDescent="0.15">
      <c r="B14" s="645"/>
      <c r="C14" s="108" t="s">
        <v>256</v>
      </c>
      <c r="D14" s="109">
        <f>+F14+H14+J14+L14+N14</f>
        <v>47</v>
      </c>
      <c r="E14" s="110">
        <f>+G14+I14+K14+M14+O14</f>
        <v>203651</v>
      </c>
      <c r="F14" s="111">
        <v>1</v>
      </c>
      <c r="G14" s="112">
        <v>256</v>
      </c>
      <c r="H14" s="109">
        <v>21</v>
      </c>
      <c r="I14" s="110">
        <v>51034</v>
      </c>
      <c r="J14" s="109">
        <v>17</v>
      </c>
      <c r="K14" s="110">
        <v>77348</v>
      </c>
      <c r="L14" s="109">
        <v>3</v>
      </c>
      <c r="M14" s="110">
        <v>22908</v>
      </c>
      <c r="N14" s="109">
        <v>5</v>
      </c>
      <c r="O14" s="110">
        <v>52105</v>
      </c>
    </row>
    <row r="15" spans="1:15" s="2" customFormat="1" ht="15" hidden="1" customHeight="1" x14ac:dyDescent="0.15">
      <c r="B15" s="646" t="s">
        <v>18</v>
      </c>
      <c r="C15" s="646"/>
      <c r="D15" s="98">
        <f t="shared" ref="D15:O15" si="3">SUM(D16:D17)</f>
        <v>3455</v>
      </c>
      <c r="E15" s="99">
        <f t="shared" si="3"/>
        <v>1285500</v>
      </c>
      <c r="F15" s="98">
        <f t="shared" si="3"/>
        <v>3052</v>
      </c>
      <c r="G15" s="99">
        <f t="shared" si="3"/>
        <v>301229</v>
      </c>
      <c r="H15" s="100">
        <f t="shared" si="3"/>
        <v>317</v>
      </c>
      <c r="I15" s="99">
        <f t="shared" si="3"/>
        <v>566602</v>
      </c>
      <c r="J15" s="100">
        <f t="shared" si="3"/>
        <v>71</v>
      </c>
      <c r="K15" s="99">
        <f t="shared" si="3"/>
        <v>254774</v>
      </c>
      <c r="L15" s="100">
        <f t="shared" si="3"/>
        <v>8</v>
      </c>
      <c r="M15" s="99">
        <f t="shared" si="3"/>
        <v>61856</v>
      </c>
      <c r="N15" s="100">
        <f t="shared" si="3"/>
        <v>7</v>
      </c>
      <c r="O15" s="99">
        <f t="shared" si="3"/>
        <v>101039</v>
      </c>
    </row>
    <row r="16" spans="1:15" s="2" customFormat="1" ht="15" hidden="1" customHeight="1" x14ac:dyDescent="0.15">
      <c r="B16" s="644"/>
      <c r="C16" s="101" t="s">
        <v>255</v>
      </c>
      <c r="D16" s="102">
        <f>+F16+H16+J16+L16+N16</f>
        <v>3412</v>
      </c>
      <c r="E16" s="103">
        <f>+G16+I16+K16+M16+O16</f>
        <v>1058535</v>
      </c>
      <c r="F16" s="104">
        <f>2641+205+206</f>
        <v>3052</v>
      </c>
      <c r="G16" s="105">
        <f>80629+60775+159825</f>
        <v>301229</v>
      </c>
      <c r="H16" s="106">
        <v>304</v>
      </c>
      <c r="I16" s="107">
        <v>533828</v>
      </c>
      <c r="J16" s="106">
        <v>53</v>
      </c>
      <c r="K16" s="107">
        <v>176048</v>
      </c>
      <c r="L16" s="106">
        <v>0</v>
      </c>
      <c r="M16" s="107">
        <v>0</v>
      </c>
      <c r="N16" s="106">
        <v>3</v>
      </c>
      <c r="O16" s="107">
        <v>47430</v>
      </c>
    </row>
    <row r="17" spans="2:15" s="2" customFormat="1" ht="15" hidden="1" customHeight="1" x14ac:dyDescent="0.15">
      <c r="B17" s="645"/>
      <c r="C17" s="108" t="s">
        <v>256</v>
      </c>
      <c r="D17" s="109">
        <f>+F17+H17+J17+L17+N17</f>
        <v>43</v>
      </c>
      <c r="E17" s="110">
        <f>+G17+I17+K17+M17+O17</f>
        <v>226965</v>
      </c>
      <c r="F17" s="111">
        <v>0</v>
      </c>
      <c r="G17" s="112">
        <v>0</v>
      </c>
      <c r="H17" s="109">
        <v>13</v>
      </c>
      <c r="I17" s="110">
        <v>32774</v>
      </c>
      <c r="J17" s="109">
        <v>18</v>
      </c>
      <c r="K17" s="110">
        <v>78726</v>
      </c>
      <c r="L17" s="109">
        <v>8</v>
      </c>
      <c r="M17" s="110">
        <v>61856</v>
      </c>
      <c r="N17" s="109">
        <v>4</v>
      </c>
      <c r="O17" s="110">
        <v>53609</v>
      </c>
    </row>
    <row r="18" spans="2:15" s="2" customFormat="1" ht="15" hidden="1" customHeight="1" x14ac:dyDescent="0.15">
      <c r="B18" s="646" t="s">
        <v>19</v>
      </c>
      <c r="C18" s="646"/>
      <c r="D18" s="98">
        <f t="shared" ref="D18:O18" si="4">SUM(D19:D20)</f>
        <v>3164</v>
      </c>
      <c r="E18" s="99">
        <f t="shared" si="4"/>
        <v>1356742</v>
      </c>
      <c r="F18" s="98">
        <f t="shared" si="4"/>
        <v>2782</v>
      </c>
      <c r="G18" s="99">
        <f t="shared" si="4"/>
        <v>289603</v>
      </c>
      <c r="H18" s="100">
        <f t="shared" si="4"/>
        <v>270</v>
      </c>
      <c r="I18" s="99">
        <f t="shared" si="4"/>
        <v>493537</v>
      </c>
      <c r="J18" s="100">
        <f t="shared" si="4"/>
        <v>94</v>
      </c>
      <c r="K18" s="99">
        <f t="shared" si="4"/>
        <v>349493</v>
      </c>
      <c r="L18" s="100">
        <f t="shared" si="4"/>
        <v>11</v>
      </c>
      <c r="M18" s="99">
        <f t="shared" si="4"/>
        <v>82604</v>
      </c>
      <c r="N18" s="100">
        <f t="shared" si="4"/>
        <v>7</v>
      </c>
      <c r="O18" s="99">
        <f t="shared" si="4"/>
        <v>141505</v>
      </c>
    </row>
    <row r="19" spans="2:15" s="2" customFormat="1" ht="15" hidden="1" customHeight="1" x14ac:dyDescent="0.15">
      <c r="B19" s="644"/>
      <c r="C19" s="101" t="s">
        <v>255</v>
      </c>
      <c r="D19" s="102">
        <f>+F19+H19+J19+L19+N19</f>
        <v>3121</v>
      </c>
      <c r="E19" s="103">
        <f>+G19+I19+K19+M19+O19</f>
        <v>1121226</v>
      </c>
      <c r="F19" s="104">
        <f>2364+250+167</f>
        <v>2781</v>
      </c>
      <c r="G19" s="105">
        <f>75599+79082+134202</f>
        <v>288883</v>
      </c>
      <c r="H19" s="106">
        <v>261</v>
      </c>
      <c r="I19" s="107">
        <v>476680</v>
      </c>
      <c r="J19" s="106">
        <v>77</v>
      </c>
      <c r="K19" s="107">
        <v>283093</v>
      </c>
      <c r="L19" s="106">
        <v>0</v>
      </c>
      <c r="M19" s="107">
        <v>0</v>
      </c>
      <c r="N19" s="106">
        <v>2</v>
      </c>
      <c r="O19" s="107">
        <v>72570</v>
      </c>
    </row>
    <row r="20" spans="2:15" s="2" customFormat="1" ht="15" hidden="1" customHeight="1" x14ac:dyDescent="0.15">
      <c r="B20" s="645"/>
      <c r="C20" s="108" t="s">
        <v>256</v>
      </c>
      <c r="D20" s="109">
        <f>+F20+H20+J20+L20+N20</f>
        <v>43</v>
      </c>
      <c r="E20" s="110">
        <f>+G20+I20+K20+M20+O20</f>
        <v>235516</v>
      </c>
      <c r="F20" s="111">
        <v>1</v>
      </c>
      <c r="G20" s="112">
        <v>720</v>
      </c>
      <c r="H20" s="109">
        <v>9</v>
      </c>
      <c r="I20" s="110">
        <v>16857</v>
      </c>
      <c r="J20" s="109">
        <v>17</v>
      </c>
      <c r="K20" s="110">
        <v>66400</v>
      </c>
      <c r="L20" s="109">
        <v>11</v>
      </c>
      <c r="M20" s="110">
        <v>82604</v>
      </c>
      <c r="N20" s="109">
        <v>5</v>
      </c>
      <c r="O20" s="110">
        <v>68935</v>
      </c>
    </row>
    <row r="21" spans="2:15" s="119" customFormat="1" ht="15" hidden="1" customHeight="1" x14ac:dyDescent="0.15">
      <c r="B21" s="646" t="s">
        <v>20</v>
      </c>
      <c r="C21" s="646"/>
      <c r="D21" s="113">
        <f>SUM(D22:D23)</f>
        <v>3414</v>
      </c>
      <c r="E21" s="114">
        <f>SUM(E22:E23)</f>
        <v>1510395</v>
      </c>
      <c r="F21" s="115">
        <v>3037</v>
      </c>
      <c r="G21" s="116">
        <v>299918</v>
      </c>
      <c r="H21" s="117">
        <f t="shared" ref="H21:O21" si="5">SUM(H22:H23)</f>
        <v>180</v>
      </c>
      <c r="I21" s="118">
        <f t="shared" si="5"/>
        <v>345329</v>
      </c>
      <c r="J21" s="117">
        <f t="shared" si="5"/>
        <v>184</v>
      </c>
      <c r="K21" s="118">
        <f t="shared" si="5"/>
        <v>730648</v>
      </c>
      <c r="L21" s="117">
        <f t="shared" si="5"/>
        <v>6</v>
      </c>
      <c r="M21" s="118">
        <f t="shared" si="5"/>
        <v>44579</v>
      </c>
      <c r="N21" s="117">
        <f t="shared" si="5"/>
        <v>7</v>
      </c>
      <c r="O21" s="118">
        <f t="shared" si="5"/>
        <v>89921</v>
      </c>
    </row>
    <row r="22" spans="2:15" s="2" customFormat="1" ht="15" hidden="1" customHeight="1" x14ac:dyDescent="0.15">
      <c r="B22" s="644"/>
      <c r="C22" s="101" t="s">
        <v>255</v>
      </c>
      <c r="D22" s="120">
        <v>3368</v>
      </c>
      <c r="E22" s="107">
        <v>1298712</v>
      </c>
      <c r="F22" s="104">
        <v>3033</v>
      </c>
      <c r="G22" s="105">
        <v>296802</v>
      </c>
      <c r="H22" s="102">
        <v>166</v>
      </c>
      <c r="I22" s="103">
        <v>322664</v>
      </c>
      <c r="J22" s="102">
        <v>168</v>
      </c>
      <c r="K22" s="103">
        <v>657343</v>
      </c>
      <c r="L22" s="102">
        <v>0</v>
      </c>
      <c r="M22" s="103">
        <v>0</v>
      </c>
      <c r="N22" s="102">
        <v>1</v>
      </c>
      <c r="O22" s="103">
        <v>21903</v>
      </c>
    </row>
    <row r="23" spans="2:15" s="2" customFormat="1" ht="15" hidden="1" customHeight="1" x14ac:dyDescent="0.15">
      <c r="B23" s="645"/>
      <c r="C23" s="108" t="s">
        <v>256</v>
      </c>
      <c r="D23" s="121">
        <v>46</v>
      </c>
      <c r="E23" s="110">
        <v>211683</v>
      </c>
      <c r="F23" s="111">
        <v>4</v>
      </c>
      <c r="G23" s="112">
        <v>3116</v>
      </c>
      <c r="H23" s="109">
        <v>14</v>
      </c>
      <c r="I23" s="110">
        <v>22665</v>
      </c>
      <c r="J23" s="109">
        <v>16</v>
      </c>
      <c r="K23" s="110">
        <v>73305</v>
      </c>
      <c r="L23" s="109">
        <v>6</v>
      </c>
      <c r="M23" s="110">
        <v>44579</v>
      </c>
      <c r="N23" s="109">
        <v>6</v>
      </c>
      <c r="O23" s="110">
        <v>68018</v>
      </c>
    </row>
    <row r="24" spans="2:15" s="119" customFormat="1" ht="15" hidden="1" customHeight="1" x14ac:dyDescent="0.15">
      <c r="B24" s="652" t="s">
        <v>21</v>
      </c>
      <c r="C24" s="652"/>
      <c r="D24" s="113">
        <v>3055</v>
      </c>
      <c r="E24" s="114">
        <v>1508310</v>
      </c>
      <c r="F24" s="113">
        <v>2659</v>
      </c>
      <c r="G24" s="114">
        <v>291182</v>
      </c>
      <c r="H24" s="117">
        <v>220</v>
      </c>
      <c r="I24" s="118">
        <v>449394</v>
      </c>
      <c r="J24" s="117">
        <v>165</v>
      </c>
      <c r="K24" s="118">
        <v>654624</v>
      </c>
      <c r="L24" s="117">
        <v>5</v>
      </c>
      <c r="M24" s="118">
        <v>39959</v>
      </c>
      <c r="N24" s="117">
        <v>6</v>
      </c>
      <c r="O24" s="118">
        <v>73151</v>
      </c>
    </row>
    <row r="25" spans="2:15" s="2" customFormat="1" ht="15" hidden="1" customHeight="1" x14ac:dyDescent="0.15">
      <c r="B25" s="644"/>
      <c r="C25" s="122" t="s">
        <v>255</v>
      </c>
      <c r="D25" s="120">
        <v>2977</v>
      </c>
      <c r="E25" s="107">
        <v>1216165</v>
      </c>
      <c r="F25" s="104">
        <v>2655</v>
      </c>
      <c r="G25" s="105">
        <v>287665</v>
      </c>
      <c r="H25" s="102">
        <v>181</v>
      </c>
      <c r="I25" s="103">
        <v>369358</v>
      </c>
      <c r="J25" s="102">
        <v>139</v>
      </c>
      <c r="K25" s="103">
        <v>543814</v>
      </c>
      <c r="L25" s="102">
        <v>2</v>
      </c>
      <c r="M25" s="103">
        <v>15328</v>
      </c>
      <c r="N25" s="102">
        <v>0</v>
      </c>
      <c r="O25" s="103">
        <v>0</v>
      </c>
    </row>
    <row r="26" spans="2:15" s="2" customFormat="1" ht="0.75" hidden="1" customHeight="1" x14ac:dyDescent="0.15">
      <c r="B26" s="645"/>
      <c r="C26" s="108" t="s">
        <v>256</v>
      </c>
      <c r="D26" s="121">
        <v>78</v>
      </c>
      <c r="E26" s="110">
        <v>292145</v>
      </c>
      <c r="F26" s="111">
        <v>4</v>
      </c>
      <c r="G26" s="112">
        <v>3517</v>
      </c>
      <c r="H26" s="109">
        <v>39</v>
      </c>
      <c r="I26" s="110">
        <v>80036</v>
      </c>
      <c r="J26" s="109">
        <v>26</v>
      </c>
      <c r="K26" s="110">
        <v>110810</v>
      </c>
      <c r="L26" s="109">
        <v>3</v>
      </c>
      <c r="M26" s="110">
        <v>24631</v>
      </c>
      <c r="N26" s="109">
        <v>6</v>
      </c>
      <c r="O26" s="110">
        <v>73151</v>
      </c>
    </row>
    <row r="27" spans="2:15" s="119" customFormat="1" ht="15" hidden="1" customHeight="1" x14ac:dyDescent="0.15">
      <c r="B27" s="652" t="s">
        <v>23</v>
      </c>
      <c r="C27" s="652"/>
      <c r="D27" s="113">
        <f t="shared" ref="D27:O27" si="6">SUM(D28:D29)</f>
        <v>3105</v>
      </c>
      <c r="E27" s="114">
        <f t="shared" si="6"/>
        <v>1611129</v>
      </c>
      <c r="F27" s="113">
        <f t="shared" si="6"/>
        <v>2737</v>
      </c>
      <c r="G27" s="114">
        <f t="shared" si="6"/>
        <v>336373</v>
      </c>
      <c r="H27" s="117">
        <f t="shared" si="6"/>
        <v>156</v>
      </c>
      <c r="I27" s="118">
        <f t="shared" si="6"/>
        <v>341376</v>
      </c>
      <c r="J27" s="117">
        <f t="shared" si="6"/>
        <v>198</v>
      </c>
      <c r="K27" s="118">
        <f t="shared" si="6"/>
        <v>784079</v>
      </c>
      <c r="L27" s="117">
        <f t="shared" si="6"/>
        <v>11</v>
      </c>
      <c r="M27" s="118">
        <f t="shared" si="6"/>
        <v>85648</v>
      </c>
      <c r="N27" s="117">
        <f t="shared" si="6"/>
        <v>3</v>
      </c>
      <c r="O27" s="118">
        <f t="shared" si="6"/>
        <v>63653</v>
      </c>
    </row>
    <row r="28" spans="2:15" s="2" customFormat="1" ht="15" hidden="1" customHeight="1" x14ac:dyDescent="0.15">
      <c r="B28" s="644"/>
      <c r="C28" s="122" t="s">
        <v>255</v>
      </c>
      <c r="D28" s="120">
        <v>3004</v>
      </c>
      <c r="E28" s="107">
        <v>1298627</v>
      </c>
      <c r="F28" s="104">
        <v>2728</v>
      </c>
      <c r="G28" s="105">
        <v>328694</v>
      </c>
      <c r="H28" s="102">
        <v>105</v>
      </c>
      <c r="I28" s="103">
        <v>248796</v>
      </c>
      <c r="J28" s="102">
        <v>161</v>
      </c>
      <c r="K28" s="103">
        <v>631227</v>
      </c>
      <c r="L28" s="102">
        <v>9</v>
      </c>
      <c r="M28" s="103">
        <v>66675</v>
      </c>
      <c r="N28" s="102">
        <v>1</v>
      </c>
      <c r="O28" s="103">
        <v>23235</v>
      </c>
    </row>
    <row r="29" spans="2:15" s="2" customFormat="1" ht="15" hidden="1" customHeight="1" x14ac:dyDescent="0.15">
      <c r="B29" s="645"/>
      <c r="C29" s="108" t="s">
        <v>256</v>
      </c>
      <c r="D29" s="121">
        <v>101</v>
      </c>
      <c r="E29" s="110">
        <v>312502</v>
      </c>
      <c r="F29" s="111">
        <v>9</v>
      </c>
      <c r="G29" s="112">
        <v>7679</v>
      </c>
      <c r="H29" s="109">
        <v>51</v>
      </c>
      <c r="I29" s="110">
        <v>92580</v>
      </c>
      <c r="J29" s="109">
        <v>37</v>
      </c>
      <c r="K29" s="110">
        <v>152852</v>
      </c>
      <c r="L29" s="109">
        <v>2</v>
      </c>
      <c r="M29" s="110">
        <v>18973</v>
      </c>
      <c r="N29" s="109">
        <v>2</v>
      </c>
      <c r="O29" s="110">
        <v>40418</v>
      </c>
    </row>
    <row r="30" spans="2:15" s="119" customFormat="1" ht="15" hidden="1" customHeight="1" x14ac:dyDescent="0.15">
      <c r="B30" s="652" t="s">
        <v>24</v>
      </c>
      <c r="C30" s="652"/>
      <c r="D30" s="113">
        <f t="shared" ref="D30:O30" si="7">SUM(D31:D32)</f>
        <v>3308</v>
      </c>
      <c r="E30" s="114">
        <f t="shared" si="7"/>
        <v>2022004</v>
      </c>
      <c r="F30" s="113">
        <f t="shared" si="7"/>
        <v>2810</v>
      </c>
      <c r="G30" s="114">
        <f t="shared" si="7"/>
        <v>326157</v>
      </c>
      <c r="H30" s="117">
        <f t="shared" si="7"/>
        <v>261</v>
      </c>
      <c r="I30" s="118">
        <f t="shared" si="7"/>
        <v>585655</v>
      </c>
      <c r="J30" s="117">
        <f t="shared" si="7"/>
        <v>223</v>
      </c>
      <c r="K30" s="118">
        <f t="shared" si="7"/>
        <v>881507</v>
      </c>
      <c r="L30" s="117">
        <f t="shared" si="7"/>
        <v>3</v>
      </c>
      <c r="M30" s="118">
        <f t="shared" si="7"/>
        <v>28073</v>
      </c>
      <c r="N30" s="117">
        <f t="shared" si="7"/>
        <v>11</v>
      </c>
      <c r="O30" s="118">
        <f t="shared" si="7"/>
        <v>200612</v>
      </c>
    </row>
    <row r="31" spans="2:15" s="2" customFormat="1" ht="15" hidden="1" customHeight="1" x14ac:dyDescent="0.15">
      <c r="B31" s="644"/>
      <c r="C31" s="122" t="s">
        <v>255</v>
      </c>
      <c r="D31" s="120">
        <f>+F31+H31+J31+L31+N31</f>
        <v>3116</v>
      </c>
      <c r="E31" s="107">
        <f>+G31+I31+K31+M31+O31</f>
        <v>1409327</v>
      </c>
      <c r="F31" s="104">
        <v>2800</v>
      </c>
      <c r="G31" s="105">
        <v>317130</v>
      </c>
      <c r="H31" s="102">
        <v>149</v>
      </c>
      <c r="I31" s="103">
        <v>362255</v>
      </c>
      <c r="J31" s="102">
        <v>165</v>
      </c>
      <c r="K31" s="103">
        <v>652757</v>
      </c>
      <c r="L31" s="102">
        <v>0</v>
      </c>
      <c r="M31" s="103">
        <v>0</v>
      </c>
      <c r="N31" s="102">
        <v>2</v>
      </c>
      <c r="O31" s="103">
        <v>77185</v>
      </c>
    </row>
    <row r="32" spans="2:15" s="2" customFormat="1" ht="15" hidden="1" customHeight="1" x14ac:dyDescent="0.15">
      <c r="B32" s="645"/>
      <c r="C32" s="108" t="s">
        <v>256</v>
      </c>
      <c r="D32" s="121">
        <f>+F32+H32+J32+L32+N32</f>
        <v>192</v>
      </c>
      <c r="E32" s="110">
        <f>+G32+I32+K32+M32+O32</f>
        <v>612677</v>
      </c>
      <c r="F32" s="111">
        <v>10</v>
      </c>
      <c r="G32" s="112">
        <v>9027</v>
      </c>
      <c r="H32" s="109">
        <v>112</v>
      </c>
      <c r="I32" s="110">
        <v>223400</v>
      </c>
      <c r="J32" s="109">
        <v>58</v>
      </c>
      <c r="K32" s="110">
        <v>228750</v>
      </c>
      <c r="L32" s="109">
        <v>3</v>
      </c>
      <c r="M32" s="110">
        <v>28073</v>
      </c>
      <c r="N32" s="109">
        <v>9</v>
      </c>
      <c r="O32" s="110">
        <v>123427</v>
      </c>
    </row>
    <row r="33" spans="2:15" s="119" customFormat="1" ht="15" hidden="1" customHeight="1" x14ac:dyDescent="0.15">
      <c r="B33" s="646" t="s">
        <v>25</v>
      </c>
      <c r="C33" s="646"/>
      <c r="D33" s="113">
        <f t="shared" ref="D33:O33" si="8">SUM(D34:D35)</f>
        <v>3307</v>
      </c>
      <c r="E33" s="114">
        <f t="shared" si="8"/>
        <v>2069321</v>
      </c>
      <c r="F33" s="113">
        <f t="shared" si="8"/>
        <v>2785</v>
      </c>
      <c r="G33" s="114">
        <f t="shared" si="8"/>
        <v>282833</v>
      </c>
      <c r="H33" s="123">
        <f t="shared" si="8"/>
        <v>275</v>
      </c>
      <c r="I33" s="114">
        <f t="shared" si="8"/>
        <v>612154</v>
      </c>
      <c r="J33" s="123">
        <f t="shared" si="8"/>
        <v>230</v>
      </c>
      <c r="K33" s="114">
        <f t="shared" si="8"/>
        <v>896365</v>
      </c>
      <c r="L33" s="123">
        <f t="shared" si="8"/>
        <v>2</v>
      </c>
      <c r="M33" s="114">
        <f t="shared" si="8"/>
        <v>14582</v>
      </c>
      <c r="N33" s="123">
        <f t="shared" si="8"/>
        <v>15</v>
      </c>
      <c r="O33" s="114">
        <f t="shared" si="8"/>
        <v>263387</v>
      </c>
    </row>
    <row r="34" spans="2:15" s="2" customFormat="1" ht="15" hidden="1" customHeight="1" x14ac:dyDescent="0.15">
      <c r="B34" s="644"/>
      <c r="C34" s="101" t="s">
        <v>255</v>
      </c>
      <c r="D34" s="120">
        <f>+F34+H34+J34+L34+N34</f>
        <v>3099</v>
      </c>
      <c r="E34" s="107">
        <f>+G34+I34+K34+M34+O34</f>
        <v>1391700</v>
      </c>
      <c r="F34" s="104">
        <v>2776</v>
      </c>
      <c r="G34" s="105">
        <v>278027</v>
      </c>
      <c r="H34" s="106">
        <v>148</v>
      </c>
      <c r="I34" s="107">
        <v>357024</v>
      </c>
      <c r="J34" s="106">
        <v>173</v>
      </c>
      <c r="K34" s="107">
        <v>679989</v>
      </c>
      <c r="L34" s="106">
        <v>0</v>
      </c>
      <c r="M34" s="107">
        <v>0</v>
      </c>
      <c r="N34" s="106">
        <v>2</v>
      </c>
      <c r="O34" s="107">
        <v>76660</v>
      </c>
    </row>
    <row r="35" spans="2:15" s="2" customFormat="1" ht="15" hidden="1" customHeight="1" x14ac:dyDescent="0.15">
      <c r="B35" s="645"/>
      <c r="C35" s="108" t="s">
        <v>256</v>
      </c>
      <c r="D35" s="121">
        <f>+F35+H35+J35+L35+N35</f>
        <v>208</v>
      </c>
      <c r="E35" s="110">
        <f>+G35+I35+K35+M35+O35</f>
        <v>677621</v>
      </c>
      <c r="F35" s="111">
        <v>9</v>
      </c>
      <c r="G35" s="112">
        <v>4806</v>
      </c>
      <c r="H35" s="109">
        <v>127</v>
      </c>
      <c r="I35" s="110">
        <v>255130</v>
      </c>
      <c r="J35" s="109">
        <v>57</v>
      </c>
      <c r="K35" s="110">
        <v>216376</v>
      </c>
      <c r="L35" s="109">
        <v>2</v>
      </c>
      <c r="M35" s="110">
        <v>14582</v>
      </c>
      <c r="N35" s="109">
        <v>13</v>
      </c>
      <c r="O35" s="110">
        <v>186727</v>
      </c>
    </row>
    <row r="36" spans="2:15" s="119" customFormat="1" ht="15" hidden="1" customHeight="1" x14ac:dyDescent="0.15">
      <c r="B36" s="646" t="s">
        <v>26</v>
      </c>
      <c r="C36" s="646"/>
      <c r="D36" s="113">
        <f t="shared" ref="D36:O36" si="9">SUM(D37:D38)</f>
        <v>3109</v>
      </c>
      <c r="E36" s="114">
        <f t="shared" si="9"/>
        <v>1990309</v>
      </c>
      <c r="F36" s="113">
        <f t="shared" si="9"/>
        <v>2586</v>
      </c>
      <c r="G36" s="114">
        <f t="shared" si="9"/>
        <v>298232</v>
      </c>
      <c r="H36" s="123">
        <f t="shared" si="9"/>
        <v>268</v>
      </c>
      <c r="I36" s="114">
        <f t="shared" si="9"/>
        <v>593705</v>
      </c>
      <c r="J36" s="123">
        <f t="shared" si="9"/>
        <v>243</v>
      </c>
      <c r="K36" s="114">
        <f t="shared" si="9"/>
        <v>950552</v>
      </c>
      <c r="L36" s="123">
        <f t="shared" si="9"/>
        <v>3</v>
      </c>
      <c r="M36" s="114">
        <f t="shared" si="9"/>
        <v>25205</v>
      </c>
      <c r="N36" s="123">
        <f t="shared" si="9"/>
        <v>9</v>
      </c>
      <c r="O36" s="114">
        <f t="shared" si="9"/>
        <v>122615</v>
      </c>
    </row>
    <row r="37" spans="2:15" s="2" customFormat="1" ht="15" hidden="1" customHeight="1" x14ac:dyDescent="0.15">
      <c r="B37" s="644"/>
      <c r="C37" s="101" t="s">
        <v>255</v>
      </c>
      <c r="D37" s="120">
        <f>+F37+H37+J37+L37+N37</f>
        <v>2905</v>
      </c>
      <c r="E37" s="107">
        <f>+G37+I37+K37+M37+O37</f>
        <v>1311836</v>
      </c>
      <c r="F37" s="104">
        <f>2141+240+202</f>
        <v>2583</v>
      </c>
      <c r="G37" s="105">
        <f>63584+85096+146899</f>
        <v>295579</v>
      </c>
      <c r="H37" s="106">
        <v>154</v>
      </c>
      <c r="I37" s="107">
        <v>369743</v>
      </c>
      <c r="J37" s="106">
        <v>168</v>
      </c>
      <c r="K37" s="107">
        <v>646514</v>
      </c>
      <c r="L37" s="106">
        <v>0</v>
      </c>
      <c r="M37" s="107">
        <v>0</v>
      </c>
      <c r="N37" s="106">
        <v>0</v>
      </c>
      <c r="O37" s="107">
        <v>0</v>
      </c>
    </row>
    <row r="38" spans="2:15" s="2" customFormat="1" ht="15" hidden="1" customHeight="1" x14ac:dyDescent="0.15">
      <c r="B38" s="645"/>
      <c r="C38" s="108" t="s">
        <v>256</v>
      </c>
      <c r="D38" s="121">
        <f>+F38+H38+J38+L38+N38</f>
        <v>204</v>
      </c>
      <c r="E38" s="110">
        <f>+G38+I38+K38+M38+O38</f>
        <v>678473</v>
      </c>
      <c r="F38" s="111">
        <v>3</v>
      </c>
      <c r="G38" s="112">
        <v>2653</v>
      </c>
      <c r="H38" s="109">
        <v>114</v>
      </c>
      <c r="I38" s="110">
        <v>223962</v>
      </c>
      <c r="J38" s="109">
        <v>75</v>
      </c>
      <c r="K38" s="110">
        <v>304038</v>
      </c>
      <c r="L38" s="109">
        <v>3</v>
      </c>
      <c r="M38" s="110">
        <v>25205</v>
      </c>
      <c r="N38" s="109">
        <v>9</v>
      </c>
      <c r="O38" s="110">
        <v>122615</v>
      </c>
    </row>
    <row r="39" spans="2:15" s="119" customFormat="1" ht="15" hidden="1" customHeight="1" x14ac:dyDescent="0.15">
      <c r="B39" s="646" t="s">
        <v>27</v>
      </c>
      <c r="C39" s="646"/>
      <c r="D39" s="113">
        <f t="shared" ref="D39:O39" si="10">SUM(D40:D41)</f>
        <v>2749</v>
      </c>
      <c r="E39" s="114">
        <f t="shared" si="10"/>
        <v>1511314</v>
      </c>
      <c r="F39" s="113">
        <f t="shared" si="10"/>
        <v>2340</v>
      </c>
      <c r="G39" s="114">
        <f t="shared" si="10"/>
        <v>236016</v>
      </c>
      <c r="H39" s="123">
        <f t="shared" si="10"/>
        <v>227</v>
      </c>
      <c r="I39" s="114">
        <f t="shared" si="10"/>
        <v>505386</v>
      </c>
      <c r="J39" s="123">
        <f t="shared" si="10"/>
        <v>176</v>
      </c>
      <c r="K39" s="114">
        <f t="shared" si="10"/>
        <v>693675</v>
      </c>
      <c r="L39" s="123">
        <f t="shared" si="10"/>
        <v>3</v>
      </c>
      <c r="M39" s="114">
        <f t="shared" si="10"/>
        <v>26010</v>
      </c>
      <c r="N39" s="123">
        <f t="shared" si="10"/>
        <v>3</v>
      </c>
      <c r="O39" s="114">
        <f t="shared" si="10"/>
        <v>50227</v>
      </c>
    </row>
    <row r="40" spans="2:15" s="2" customFormat="1" ht="15" hidden="1" customHeight="1" x14ac:dyDescent="0.15">
      <c r="B40" s="644"/>
      <c r="C40" s="101" t="s">
        <v>255</v>
      </c>
      <c r="D40" s="120">
        <f>+F40+H40+J40+L40+N40</f>
        <v>2637</v>
      </c>
      <c r="E40" s="107">
        <f>+G40+I40+K40+M40+O40</f>
        <v>1199367</v>
      </c>
      <c r="F40" s="104">
        <v>2337</v>
      </c>
      <c r="G40" s="105">
        <v>233950</v>
      </c>
      <c r="H40" s="106">
        <v>151</v>
      </c>
      <c r="I40" s="107">
        <v>366671</v>
      </c>
      <c r="J40" s="106">
        <v>147</v>
      </c>
      <c r="K40" s="107">
        <v>569179</v>
      </c>
      <c r="L40" s="106">
        <v>1</v>
      </c>
      <c r="M40" s="107">
        <v>7664</v>
      </c>
      <c r="N40" s="106">
        <v>1</v>
      </c>
      <c r="O40" s="107">
        <v>21903</v>
      </c>
    </row>
    <row r="41" spans="2:15" s="2" customFormat="1" ht="15" hidden="1" customHeight="1" x14ac:dyDescent="0.15">
      <c r="B41" s="645"/>
      <c r="C41" s="108" t="s">
        <v>256</v>
      </c>
      <c r="D41" s="121">
        <f>+F41+H41+J41+L41+N41</f>
        <v>112</v>
      </c>
      <c r="E41" s="110">
        <f>+G41+I41+K41+M41+O41</f>
        <v>311947</v>
      </c>
      <c r="F41" s="111">
        <v>3</v>
      </c>
      <c r="G41" s="112">
        <v>2066</v>
      </c>
      <c r="H41" s="109">
        <v>76</v>
      </c>
      <c r="I41" s="110">
        <v>138715</v>
      </c>
      <c r="J41" s="109">
        <v>29</v>
      </c>
      <c r="K41" s="110">
        <v>124496</v>
      </c>
      <c r="L41" s="109">
        <v>2</v>
      </c>
      <c r="M41" s="110">
        <v>18346</v>
      </c>
      <c r="N41" s="109">
        <v>2</v>
      </c>
      <c r="O41" s="110">
        <v>28324</v>
      </c>
    </row>
    <row r="42" spans="2:15" s="119" customFormat="1" ht="15" hidden="1" customHeight="1" x14ac:dyDescent="0.15">
      <c r="B42" s="646" t="s">
        <v>28</v>
      </c>
      <c r="C42" s="646"/>
      <c r="D42" s="124">
        <f t="shared" ref="D42:O42" si="11">SUM(D43:D44)</f>
        <v>2710</v>
      </c>
      <c r="E42" s="125">
        <f t="shared" si="11"/>
        <v>1637943</v>
      </c>
      <c r="F42" s="124">
        <f t="shared" si="11"/>
        <v>2269</v>
      </c>
      <c r="G42" s="125">
        <f t="shared" si="11"/>
        <v>231875</v>
      </c>
      <c r="H42" s="117">
        <f t="shared" si="11"/>
        <v>229</v>
      </c>
      <c r="I42" s="118">
        <f t="shared" si="11"/>
        <v>499550</v>
      </c>
      <c r="J42" s="117">
        <f t="shared" si="11"/>
        <v>203</v>
      </c>
      <c r="K42" s="118">
        <f t="shared" si="11"/>
        <v>786627</v>
      </c>
      <c r="L42" s="117">
        <f t="shared" si="11"/>
        <v>3</v>
      </c>
      <c r="M42" s="118">
        <f t="shared" si="11"/>
        <v>28785</v>
      </c>
      <c r="N42" s="117">
        <f t="shared" si="11"/>
        <v>6</v>
      </c>
      <c r="O42" s="118">
        <f t="shared" si="11"/>
        <v>91106</v>
      </c>
    </row>
    <row r="43" spans="2:15" s="2" customFormat="1" ht="15" hidden="1" customHeight="1" x14ac:dyDescent="0.15">
      <c r="B43" s="644"/>
      <c r="C43" s="101" t="s">
        <v>255</v>
      </c>
      <c r="D43" s="126">
        <f>+F43+H43+J43+L43+N43</f>
        <v>2601</v>
      </c>
      <c r="E43" s="103">
        <f>+G43+I43+K43+M43+O43</f>
        <v>1238604</v>
      </c>
      <c r="F43" s="127">
        <v>2269</v>
      </c>
      <c r="G43" s="128">
        <v>231875</v>
      </c>
      <c r="H43" s="102">
        <v>161</v>
      </c>
      <c r="I43" s="103">
        <v>351309</v>
      </c>
      <c r="J43" s="102">
        <v>171</v>
      </c>
      <c r="K43" s="103">
        <v>655420</v>
      </c>
      <c r="L43" s="102">
        <v>0</v>
      </c>
      <c r="M43" s="103">
        <v>0</v>
      </c>
      <c r="N43" s="102">
        <v>0</v>
      </c>
      <c r="O43" s="103">
        <v>0</v>
      </c>
    </row>
    <row r="44" spans="2:15" s="2" customFormat="1" ht="15" hidden="1" customHeight="1" x14ac:dyDescent="0.15">
      <c r="B44" s="645"/>
      <c r="C44" s="108" t="s">
        <v>256</v>
      </c>
      <c r="D44" s="121">
        <f>+F44+H44+J44+L44+N44</f>
        <v>109</v>
      </c>
      <c r="E44" s="110">
        <f>+G44+I44+K44+M44+O44</f>
        <v>399339</v>
      </c>
      <c r="F44" s="111">
        <v>0</v>
      </c>
      <c r="G44" s="112">
        <v>0</v>
      </c>
      <c r="H44" s="109">
        <v>68</v>
      </c>
      <c r="I44" s="110">
        <v>148241</v>
      </c>
      <c r="J44" s="109">
        <v>32</v>
      </c>
      <c r="K44" s="110">
        <v>131207</v>
      </c>
      <c r="L44" s="109">
        <v>3</v>
      </c>
      <c r="M44" s="110">
        <v>28785</v>
      </c>
      <c r="N44" s="109">
        <v>6</v>
      </c>
      <c r="O44" s="110">
        <v>91106</v>
      </c>
    </row>
    <row r="45" spans="2:15" s="119" customFormat="1" ht="15" hidden="1" customHeight="1" x14ac:dyDescent="0.15">
      <c r="B45" s="646" t="s">
        <v>29</v>
      </c>
      <c r="C45" s="646"/>
      <c r="D45" s="124">
        <f t="shared" ref="D45:O45" si="12">SUM(D46:D47)</f>
        <v>2678</v>
      </c>
      <c r="E45" s="125">
        <f t="shared" si="12"/>
        <v>1578325</v>
      </c>
      <c r="F45" s="124">
        <f t="shared" si="12"/>
        <v>2269</v>
      </c>
      <c r="G45" s="125">
        <f t="shared" si="12"/>
        <v>216528</v>
      </c>
      <c r="H45" s="117">
        <f t="shared" si="12"/>
        <v>181</v>
      </c>
      <c r="I45" s="118">
        <f t="shared" si="12"/>
        <v>414785</v>
      </c>
      <c r="J45" s="117">
        <f t="shared" si="12"/>
        <v>219</v>
      </c>
      <c r="K45" s="118">
        <f t="shared" si="12"/>
        <v>842080</v>
      </c>
      <c r="L45" s="117">
        <f t="shared" si="12"/>
        <v>4</v>
      </c>
      <c r="M45" s="118">
        <f t="shared" si="12"/>
        <v>36370</v>
      </c>
      <c r="N45" s="117">
        <f t="shared" si="12"/>
        <v>5</v>
      </c>
      <c r="O45" s="118">
        <f t="shared" si="12"/>
        <v>68562</v>
      </c>
    </row>
    <row r="46" spans="2:15" s="2" customFormat="1" ht="15" hidden="1" customHeight="1" x14ac:dyDescent="0.15">
      <c r="B46" s="644"/>
      <c r="C46" s="101" t="s">
        <v>255</v>
      </c>
      <c r="D46" s="126">
        <f>+F46+H46+J46+L46+N46</f>
        <v>2584</v>
      </c>
      <c r="E46" s="103">
        <f>+G46+I46+K46+M46+O46</f>
        <v>1213529</v>
      </c>
      <c r="F46" s="127">
        <v>2267</v>
      </c>
      <c r="G46" s="128">
        <v>214783</v>
      </c>
      <c r="H46" s="102">
        <v>136</v>
      </c>
      <c r="I46" s="103">
        <v>317202</v>
      </c>
      <c r="J46" s="102">
        <v>181</v>
      </c>
      <c r="K46" s="103">
        <v>681544</v>
      </c>
      <c r="L46" s="102">
        <v>0</v>
      </c>
      <c r="M46" s="103">
        <v>0</v>
      </c>
      <c r="N46" s="102">
        <v>0</v>
      </c>
      <c r="O46" s="103">
        <v>0</v>
      </c>
    </row>
    <row r="47" spans="2:15" s="2" customFormat="1" ht="15" hidden="1" customHeight="1" x14ac:dyDescent="0.15">
      <c r="B47" s="645"/>
      <c r="C47" s="108" t="s">
        <v>256</v>
      </c>
      <c r="D47" s="121">
        <f>+F47+H47+J47+L47+N47</f>
        <v>94</v>
      </c>
      <c r="E47" s="110">
        <f>+G47+I47+K47+M47+O47</f>
        <v>364796</v>
      </c>
      <c r="F47" s="111">
        <v>2</v>
      </c>
      <c r="G47" s="112">
        <v>1745</v>
      </c>
      <c r="H47" s="109">
        <v>45</v>
      </c>
      <c r="I47" s="110">
        <v>97583</v>
      </c>
      <c r="J47" s="109">
        <v>38</v>
      </c>
      <c r="K47" s="110">
        <v>160536</v>
      </c>
      <c r="L47" s="109">
        <v>4</v>
      </c>
      <c r="M47" s="110">
        <v>36370</v>
      </c>
      <c r="N47" s="109">
        <v>5</v>
      </c>
      <c r="O47" s="110">
        <v>68562</v>
      </c>
    </row>
    <row r="48" spans="2:15" s="119" customFormat="1" ht="15" hidden="1" customHeight="1" x14ac:dyDescent="0.15">
      <c r="B48" s="646" t="s">
        <v>30</v>
      </c>
      <c r="C48" s="646"/>
      <c r="D48" s="124">
        <f t="shared" ref="D48:O48" si="13">SUM(D49:D50)</f>
        <v>2528</v>
      </c>
      <c r="E48" s="125">
        <f t="shared" si="13"/>
        <v>1569395</v>
      </c>
      <c r="F48" s="124">
        <f t="shared" si="13"/>
        <v>2141</v>
      </c>
      <c r="G48" s="125">
        <f t="shared" si="13"/>
        <v>209483</v>
      </c>
      <c r="H48" s="117">
        <f t="shared" si="13"/>
        <v>135</v>
      </c>
      <c r="I48" s="118">
        <f t="shared" si="13"/>
        <v>320662</v>
      </c>
      <c r="J48" s="117">
        <f t="shared" si="13"/>
        <v>245</v>
      </c>
      <c r="K48" s="118">
        <f t="shared" si="13"/>
        <v>977838</v>
      </c>
      <c r="L48" s="117">
        <f t="shared" si="13"/>
        <v>4</v>
      </c>
      <c r="M48" s="118">
        <f t="shared" si="13"/>
        <v>26396</v>
      </c>
      <c r="N48" s="117">
        <f t="shared" si="13"/>
        <v>3</v>
      </c>
      <c r="O48" s="118">
        <f t="shared" si="13"/>
        <v>35016</v>
      </c>
    </row>
    <row r="49" spans="2:15" s="2" customFormat="1" ht="15" hidden="1" customHeight="1" x14ac:dyDescent="0.15">
      <c r="B49" s="644"/>
      <c r="C49" s="101" t="s">
        <v>255</v>
      </c>
      <c r="D49" s="126">
        <f>+F49+H49+J49+L49+N49</f>
        <v>2420</v>
      </c>
      <c r="E49" s="103">
        <f>+G49+I49+K49+M49+O49</f>
        <v>1207020</v>
      </c>
      <c r="F49" s="127">
        <v>2138</v>
      </c>
      <c r="G49" s="128">
        <v>207396</v>
      </c>
      <c r="H49" s="102">
        <v>78</v>
      </c>
      <c r="I49" s="103">
        <v>217488</v>
      </c>
      <c r="J49" s="102">
        <v>204</v>
      </c>
      <c r="K49" s="103">
        <v>782136</v>
      </c>
      <c r="L49" s="102">
        <v>0</v>
      </c>
      <c r="M49" s="103">
        <v>0</v>
      </c>
      <c r="N49" s="102">
        <v>0</v>
      </c>
      <c r="O49" s="103">
        <v>0</v>
      </c>
    </row>
    <row r="50" spans="2:15" s="2" customFormat="1" ht="15" hidden="1" customHeight="1" x14ac:dyDescent="0.15">
      <c r="B50" s="645"/>
      <c r="C50" s="108" t="s">
        <v>256</v>
      </c>
      <c r="D50" s="121">
        <f>+F50+H50+J50+L50+N50</f>
        <v>108</v>
      </c>
      <c r="E50" s="110">
        <f>+G50+I50+K50+M50+O50</f>
        <v>362375</v>
      </c>
      <c r="F50" s="111">
        <v>3</v>
      </c>
      <c r="G50" s="112">
        <v>2087</v>
      </c>
      <c r="H50" s="109">
        <v>57</v>
      </c>
      <c r="I50" s="110">
        <v>103174</v>
      </c>
      <c r="J50" s="109">
        <v>41</v>
      </c>
      <c r="K50" s="110">
        <v>195702</v>
      </c>
      <c r="L50" s="109">
        <v>4</v>
      </c>
      <c r="M50" s="110">
        <v>26396</v>
      </c>
      <c r="N50" s="109">
        <v>3</v>
      </c>
      <c r="O50" s="110">
        <v>35016</v>
      </c>
    </row>
    <row r="51" spans="2:15" s="119" customFormat="1" ht="15" hidden="1" customHeight="1" x14ac:dyDescent="0.15">
      <c r="B51" s="646" t="s">
        <v>31</v>
      </c>
      <c r="C51" s="646"/>
      <c r="D51" s="124">
        <f t="shared" ref="D51:O51" si="14">SUM(D52:D53)</f>
        <v>2557</v>
      </c>
      <c r="E51" s="125">
        <f t="shared" si="14"/>
        <v>1603616</v>
      </c>
      <c r="F51" s="124">
        <f t="shared" si="14"/>
        <v>2171</v>
      </c>
      <c r="G51" s="125">
        <f t="shared" si="14"/>
        <v>197210</v>
      </c>
      <c r="H51" s="117">
        <f t="shared" si="14"/>
        <v>138</v>
      </c>
      <c r="I51" s="118">
        <f t="shared" si="14"/>
        <v>302429</v>
      </c>
      <c r="J51" s="117">
        <f t="shared" si="14"/>
        <v>234</v>
      </c>
      <c r="K51" s="118">
        <f t="shared" si="14"/>
        <v>965172</v>
      </c>
      <c r="L51" s="117">
        <f t="shared" si="14"/>
        <v>8</v>
      </c>
      <c r="M51" s="118">
        <f t="shared" si="14"/>
        <v>52792</v>
      </c>
      <c r="N51" s="117">
        <f t="shared" si="14"/>
        <v>6</v>
      </c>
      <c r="O51" s="118">
        <f t="shared" si="14"/>
        <v>86013</v>
      </c>
    </row>
    <row r="52" spans="2:15" s="2" customFormat="1" ht="15" hidden="1" customHeight="1" x14ac:dyDescent="0.15">
      <c r="B52" s="644"/>
      <c r="C52" s="101" t="s">
        <v>255</v>
      </c>
      <c r="D52" s="126">
        <f>+F52+H52+J52+L52+N52</f>
        <v>2449</v>
      </c>
      <c r="E52" s="103">
        <f>+G52+I52+K52+M52+O52</f>
        <v>1208317</v>
      </c>
      <c r="F52" s="127">
        <v>2171</v>
      </c>
      <c r="G52" s="128">
        <v>197210</v>
      </c>
      <c r="H52" s="102">
        <v>83</v>
      </c>
      <c r="I52" s="103">
        <v>208099</v>
      </c>
      <c r="J52" s="102">
        <v>194</v>
      </c>
      <c r="K52" s="103">
        <v>776414</v>
      </c>
      <c r="L52" s="102">
        <v>0</v>
      </c>
      <c r="M52" s="103">
        <v>0</v>
      </c>
      <c r="N52" s="102">
        <v>1</v>
      </c>
      <c r="O52" s="103">
        <v>26594</v>
      </c>
    </row>
    <row r="53" spans="2:15" s="2" customFormat="1" ht="15" hidden="1" customHeight="1" x14ac:dyDescent="0.15">
      <c r="B53" s="645"/>
      <c r="C53" s="108" t="s">
        <v>256</v>
      </c>
      <c r="D53" s="121">
        <f>+F53+H53+J53+L53+N53</f>
        <v>108</v>
      </c>
      <c r="E53" s="110">
        <f>+G53+I53+K53+M53+O53</f>
        <v>395299</v>
      </c>
      <c r="F53" s="111">
        <v>0</v>
      </c>
      <c r="G53" s="112">
        <v>0</v>
      </c>
      <c r="H53" s="109">
        <v>55</v>
      </c>
      <c r="I53" s="110">
        <v>94330</v>
      </c>
      <c r="J53" s="109">
        <v>40</v>
      </c>
      <c r="K53" s="110">
        <v>188758</v>
      </c>
      <c r="L53" s="109">
        <v>8</v>
      </c>
      <c r="M53" s="110">
        <v>52792</v>
      </c>
      <c r="N53" s="109">
        <v>5</v>
      </c>
      <c r="O53" s="110">
        <v>59419</v>
      </c>
    </row>
    <row r="54" spans="2:15" s="119" customFormat="1" ht="15" customHeight="1" x14ac:dyDescent="0.15">
      <c r="B54" s="646" t="s">
        <v>32</v>
      </c>
      <c r="C54" s="646"/>
      <c r="D54" s="124">
        <f t="shared" ref="D54:O54" si="15">SUM(D55:D56)</f>
        <v>2379</v>
      </c>
      <c r="E54" s="125">
        <f t="shared" si="15"/>
        <v>1565987</v>
      </c>
      <c r="F54" s="124">
        <f t="shared" si="15"/>
        <v>1984</v>
      </c>
      <c r="G54" s="125">
        <f t="shared" si="15"/>
        <v>185218</v>
      </c>
      <c r="H54" s="117">
        <f t="shared" si="15"/>
        <v>172</v>
      </c>
      <c r="I54" s="118">
        <f t="shared" si="15"/>
        <v>374546</v>
      </c>
      <c r="J54" s="117">
        <f t="shared" si="15"/>
        <v>207</v>
      </c>
      <c r="K54" s="118">
        <f t="shared" si="15"/>
        <v>854391</v>
      </c>
      <c r="L54" s="117">
        <f t="shared" si="15"/>
        <v>11</v>
      </c>
      <c r="M54" s="118">
        <f t="shared" si="15"/>
        <v>80333</v>
      </c>
      <c r="N54" s="117">
        <f t="shared" si="15"/>
        <v>5</v>
      </c>
      <c r="O54" s="118">
        <f t="shared" si="15"/>
        <v>71499</v>
      </c>
    </row>
    <row r="55" spans="2:15" s="2" customFormat="1" ht="15" customHeight="1" x14ac:dyDescent="0.15">
      <c r="B55" s="644"/>
      <c r="C55" s="101" t="s">
        <v>255</v>
      </c>
      <c r="D55" s="126">
        <f>+F55+H55+J55+L55+N55</f>
        <v>2283</v>
      </c>
      <c r="E55" s="103">
        <f>+G55+I55+K55+M55+O55</f>
        <v>1209611</v>
      </c>
      <c r="F55" s="127">
        <v>1983</v>
      </c>
      <c r="G55" s="128">
        <v>184344</v>
      </c>
      <c r="H55" s="102">
        <v>121</v>
      </c>
      <c r="I55" s="103">
        <v>274557</v>
      </c>
      <c r="J55" s="102">
        <v>178</v>
      </c>
      <c r="K55" s="103">
        <v>728238</v>
      </c>
      <c r="L55" s="102">
        <v>0</v>
      </c>
      <c r="M55" s="103">
        <v>0</v>
      </c>
      <c r="N55" s="102">
        <v>1</v>
      </c>
      <c r="O55" s="103">
        <v>22472</v>
      </c>
    </row>
    <row r="56" spans="2:15" s="2" customFormat="1" ht="15" customHeight="1" x14ac:dyDescent="0.15">
      <c r="B56" s="645"/>
      <c r="C56" s="108" t="s">
        <v>256</v>
      </c>
      <c r="D56" s="121">
        <f>+F56+H56+J56+L56+N56</f>
        <v>96</v>
      </c>
      <c r="E56" s="110">
        <f>+G56+I56+K56+M56+O56</f>
        <v>356376</v>
      </c>
      <c r="F56" s="111">
        <v>1</v>
      </c>
      <c r="G56" s="112">
        <v>874</v>
      </c>
      <c r="H56" s="109">
        <v>51</v>
      </c>
      <c r="I56" s="110">
        <v>99989</v>
      </c>
      <c r="J56" s="109">
        <v>29</v>
      </c>
      <c r="K56" s="110">
        <v>126153</v>
      </c>
      <c r="L56" s="109">
        <v>11</v>
      </c>
      <c r="M56" s="110">
        <v>80333</v>
      </c>
      <c r="N56" s="109">
        <v>4</v>
      </c>
      <c r="O56" s="110">
        <v>49027</v>
      </c>
    </row>
    <row r="57" spans="2:15" s="2" customFormat="1" ht="15" customHeight="1" x14ac:dyDescent="0.15">
      <c r="B57" s="646" t="s">
        <v>33</v>
      </c>
      <c r="C57" s="646"/>
      <c r="D57" s="124">
        <f t="shared" ref="D57:O57" si="16">SUM(D58:D59)</f>
        <v>2366</v>
      </c>
      <c r="E57" s="125">
        <f t="shared" si="16"/>
        <v>1572192</v>
      </c>
      <c r="F57" s="124">
        <f t="shared" si="16"/>
        <v>1988</v>
      </c>
      <c r="G57" s="125">
        <f t="shared" si="16"/>
        <v>211231</v>
      </c>
      <c r="H57" s="117">
        <f t="shared" si="16"/>
        <v>118</v>
      </c>
      <c r="I57" s="118">
        <f t="shared" si="16"/>
        <v>243332</v>
      </c>
      <c r="J57" s="117">
        <f t="shared" si="16"/>
        <v>252</v>
      </c>
      <c r="K57" s="118">
        <f t="shared" si="16"/>
        <v>1031562</v>
      </c>
      <c r="L57" s="117">
        <f t="shared" si="16"/>
        <v>4</v>
      </c>
      <c r="M57" s="118">
        <f t="shared" si="16"/>
        <v>25356</v>
      </c>
      <c r="N57" s="117">
        <f t="shared" si="16"/>
        <v>4</v>
      </c>
      <c r="O57" s="118">
        <f t="shared" si="16"/>
        <v>60711</v>
      </c>
    </row>
    <row r="58" spans="2:15" s="2" customFormat="1" ht="15" customHeight="1" x14ac:dyDescent="0.15">
      <c r="B58" s="644"/>
      <c r="C58" s="101" t="s">
        <v>255</v>
      </c>
      <c r="D58" s="126">
        <f>+F58+H58+J58+L58+N58</f>
        <v>2295</v>
      </c>
      <c r="E58" s="103">
        <f>+G58+I58+K58+M58+O58</f>
        <v>1293500</v>
      </c>
      <c r="F58" s="127">
        <v>1987</v>
      </c>
      <c r="G58" s="128">
        <v>211015</v>
      </c>
      <c r="H58" s="102">
        <v>82</v>
      </c>
      <c r="I58" s="103">
        <v>176823</v>
      </c>
      <c r="J58" s="102">
        <v>226</v>
      </c>
      <c r="K58" s="103">
        <v>905662</v>
      </c>
      <c r="L58" s="102">
        <v>0</v>
      </c>
      <c r="M58" s="103">
        <v>0</v>
      </c>
      <c r="N58" s="102">
        <v>0</v>
      </c>
      <c r="O58" s="103">
        <v>0</v>
      </c>
    </row>
    <row r="59" spans="2:15" s="2" customFormat="1" ht="15" customHeight="1" x14ac:dyDescent="0.15">
      <c r="B59" s="645"/>
      <c r="C59" s="108" t="s">
        <v>256</v>
      </c>
      <c r="D59" s="121">
        <f>+F59+H59+J59+L59+N59</f>
        <v>71</v>
      </c>
      <c r="E59" s="110">
        <f>+G59+I59+K59+M59+O59</f>
        <v>278692</v>
      </c>
      <c r="F59" s="111">
        <v>1</v>
      </c>
      <c r="G59" s="112">
        <v>216</v>
      </c>
      <c r="H59" s="109">
        <v>36</v>
      </c>
      <c r="I59" s="110">
        <v>66509</v>
      </c>
      <c r="J59" s="109">
        <v>26</v>
      </c>
      <c r="K59" s="110">
        <v>125900</v>
      </c>
      <c r="L59" s="109">
        <v>4</v>
      </c>
      <c r="M59" s="110">
        <v>25356</v>
      </c>
      <c r="N59" s="109">
        <v>4</v>
      </c>
      <c r="O59" s="110">
        <v>60711</v>
      </c>
    </row>
    <row r="60" spans="2:15" s="2" customFormat="1" ht="15" customHeight="1" x14ac:dyDescent="0.15">
      <c r="B60" s="646" t="s">
        <v>34</v>
      </c>
      <c r="C60" s="646"/>
      <c r="D60" s="124">
        <f t="shared" ref="D60:O60" si="17">SUM(D61:D62)</f>
        <v>2228</v>
      </c>
      <c r="E60" s="125">
        <f t="shared" si="17"/>
        <v>1545104</v>
      </c>
      <c r="F60" s="124">
        <f t="shared" si="17"/>
        <v>1875</v>
      </c>
      <c r="G60" s="125">
        <f t="shared" si="17"/>
        <v>194442</v>
      </c>
      <c r="H60" s="117">
        <f t="shared" si="17"/>
        <v>89</v>
      </c>
      <c r="I60" s="118">
        <f t="shared" si="17"/>
        <v>174989</v>
      </c>
      <c r="J60" s="117">
        <f t="shared" si="17"/>
        <v>254</v>
      </c>
      <c r="K60" s="118">
        <f t="shared" si="17"/>
        <v>1047704</v>
      </c>
      <c r="L60" s="117">
        <f t="shared" si="17"/>
        <v>3</v>
      </c>
      <c r="M60" s="118">
        <f t="shared" si="17"/>
        <v>25834</v>
      </c>
      <c r="N60" s="117">
        <f t="shared" si="17"/>
        <v>7</v>
      </c>
      <c r="O60" s="118">
        <f t="shared" si="17"/>
        <v>102135</v>
      </c>
    </row>
    <row r="61" spans="2:15" s="2" customFormat="1" ht="15" customHeight="1" x14ac:dyDescent="0.15">
      <c r="B61" s="644"/>
      <c r="C61" s="101" t="s">
        <v>255</v>
      </c>
      <c r="D61" s="126">
        <f>+F61+H61+J61+L61+N61</f>
        <v>2163</v>
      </c>
      <c r="E61" s="103">
        <f>+G61+I61+K61+M61+O61</f>
        <v>1259363</v>
      </c>
      <c r="F61" s="127">
        <v>1874</v>
      </c>
      <c r="G61" s="128">
        <v>193587</v>
      </c>
      <c r="H61" s="102">
        <v>55</v>
      </c>
      <c r="I61" s="103">
        <v>111928</v>
      </c>
      <c r="J61" s="102">
        <v>234</v>
      </c>
      <c r="K61" s="103">
        <v>953848</v>
      </c>
      <c r="L61" s="102">
        <v>0</v>
      </c>
      <c r="M61" s="103">
        <v>0</v>
      </c>
      <c r="N61" s="102">
        <v>0</v>
      </c>
      <c r="O61" s="103">
        <v>0</v>
      </c>
    </row>
    <row r="62" spans="2:15" s="2" customFormat="1" ht="15" customHeight="1" x14ac:dyDescent="0.15">
      <c r="B62" s="645"/>
      <c r="C62" s="108" t="s">
        <v>256</v>
      </c>
      <c r="D62" s="121">
        <f>+F62+H62+J62+L62+N62</f>
        <v>65</v>
      </c>
      <c r="E62" s="110">
        <f>+G62+I62+K62+M62+O62</f>
        <v>285741</v>
      </c>
      <c r="F62" s="111">
        <v>1</v>
      </c>
      <c r="G62" s="112">
        <v>855</v>
      </c>
      <c r="H62" s="109">
        <v>34</v>
      </c>
      <c r="I62" s="110">
        <v>63061</v>
      </c>
      <c r="J62" s="109">
        <v>20</v>
      </c>
      <c r="K62" s="110">
        <v>93856</v>
      </c>
      <c r="L62" s="109">
        <v>3</v>
      </c>
      <c r="M62" s="110">
        <v>25834</v>
      </c>
      <c r="N62" s="109">
        <v>7</v>
      </c>
      <c r="O62" s="110">
        <v>102135</v>
      </c>
    </row>
    <row r="63" spans="2:15" s="2" customFormat="1" ht="15" customHeight="1" x14ac:dyDescent="0.15">
      <c r="B63" s="646" t="s">
        <v>35</v>
      </c>
      <c r="C63" s="646"/>
      <c r="D63" s="124">
        <f t="shared" ref="D63:O63" si="18">SUM(D64:D65)</f>
        <v>2084</v>
      </c>
      <c r="E63" s="125">
        <f t="shared" si="18"/>
        <v>1502307</v>
      </c>
      <c r="F63" s="124">
        <f t="shared" si="18"/>
        <v>1738</v>
      </c>
      <c r="G63" s="125">
        <f t="shared" si="18"/>
        <v>184760</v>
      </c>
      <c r="H63" s="117">
        <f t="shared" si="18"/>
        <v>81</v>
      </c>
      <c r="I63" s="118">
        <f t="shared" si="18"/>
        <v>160064</v>
      </c>
      <c r="J63" s="117">
        <f t="shared" si="18"/>
        <v>249</v>
      </c>
      <c r="K63" s="118">
        <f t="shared" si="18"/>
        <v>999454</v>
      </c>
      <c r="L63" s="117">
        <f t="shared" si="18"/>
        <v>10</v>
      </c>
      <c r="M63" s="118">
        <f t="shared" si="18"/>
        <v>80469</v>
      </c>
      <c r="N63" s="117">
        <f t="shared" si="18"/>
        <v>6</v>
      </c>
      <c r="O63" s="118">
        <f t="shared" si="18"/>
        <v>77560</v>
      </c>
    </row>
    <row r="64" spans="2:15" s="2" customFormat="1" ht="15" customHeight="1" x14ac:dyDescent="0.15">
      <c r="B64" s="644"/>
      <c r="C64" s="101" t="s">
        <v>255</v>
      </c>
      <c r="D64" s="126">
        <f>+F64+H64+J64+L64+N64</f>
        <v>2023</v>
      </c>
      <c r="E64" s="103">
        <f>+G64+I64+K64+M64+O64</f>
        <v>1225092</v>
      </c>
      <c r="F64" s="127">
        <v>1738</v>
      </c>
      <c r="G64" s="128">
        <v>184760</v>
      </c>
      <c r="H64" s="102">
        <v>55</v>
      </c>
      <c r="I64" s="103">
        <v>114348</v>
      </c>
      <c r="J64" s="102">
        <v>229</v>
      </c>
      <c r="K64" s="103">
        <v>919317</v>
      </c>
      <c r="L64" s="102">
        <v>1</v>
      </c>
      <c r="M64" s="103">
        <v>6667</v>
      </c>
      <c r="N64" s="102">
        <v>0</v>
      </c>
      <c r="O64" s="103">
        <v>0</v>
      </c>
    </row>
    <row r="65" spans="2:15" s="2" customFormat="1" ht="15" customHeight="1" x14ac:dyDescent="0.15">
      <c r="B65" s="645"/>
      <c r="C65" s="108" t="s">
        <v>256</v>
      </c>
      <c r="D65" s="121">
        <f>+F65+H65+J65+L65+N65</f>
        <v>61</v>
      </c>
      <c r="E65" s="110">
        <f>+G65+I65+K65+M65+O65</f>
        <v>277215</v>
      </c>
      <c r="F65" s="111">
        <v>0</v>
      </c>
      <c r="G65" s="112">
        <v>0</v>
      </c>
      <c r="H65" s="109">
        <v>26</v>
      </c>
      <c r="I65" s="110">
        <v>45716</v>
      </c>
      <c r="J65" s="109">
        <v>20</v>
      </c>
      <c r="K65" s="110">
        <v>80137</v>
      </c>
      <c r="L65" s="109">
        <v>9</v>
      </c>
      <c r="M65" s="110">
        <v>73802</v>
      </c>
      <c r="N65" s="109">
        <v>6</v>
      </c>
      <c r="O65" s="110">
        <v>77560</v>
      </c>
    </row>
    <row r="66" spans="2:15" s="2" customFormat="1" ht="15" customHeight="1" x14ac:dyDescent="0.15">
      <c r="B66" s="646" t="s">
        <v>36</v>
      </c>
      <c r="C66" s="646"/>
      <c r="D66" s="124">
        <f t="shared" ref="D66:O66" si="19">SUM(D67:D68)</f>
        <v>2155</v>
      </c>
      <c r="E66" s="125">
        <f t="shared" si="19"/>
        <v>1688054</v>
      </c>
      <c r="F66" s="124">
        <f t="shared" si="19"/>
        <v>1785</v>
      </c>
      <c r="G66" s="125">
        <f t="shared" si="19"/>
        <v>194001</v>
      </c>
      <c r="H66" s="117">
        <f t="shared" si="19"/>
        <v>76</v>
      </c>
      <c r="I66" s="118">
        <f t="shared" si="19"/>
        <v>148643</v>
      </c>
      <c r="J66" s="117">
        <f t="shared" si="19"/>
        <v>278</v>
      </c>
      <c r="K66" s="118">
        <f t="shared" si="19"/>
        <v>1170371</v>
      </c>
      <c r="L66" s="117">
        <f t="shared" si="19"/>
        <v>8</v>
      </c>
      <c r="M66" s="118">
        <f t="shared" si="19"/>
        <v>64290</v>
      </c>
      <c r="N66" s="117">
        <f t="shared" si="19"/>
        <v>8</v>
      </c>
      <c r="O66" s="118">
        <f t="shared" si="19"/>
        <v>110749</v>
      </c>
    </row>
    <row r="67" spans="2:15" s="2" customFormat="1" ht="15" customHeight="1" x14ac:dyDescent="0.15">
      <c r="B67" s="644"/>
      <c r="C67" s="101" t="s">
        <v>255</v>
      </c>
      <c r="D67" s="126">
        <f>+F67+H67+J67+L67+N67</f>
        <v>2082</v>
      </c>
      <c r="E67" s="103">
        <f>+G67+I67+K67+M67+O67</f>
        <v>1347339</v>
      </c>
      <c r="F67" s="127">
        <v>1785</v>
      </c>
      <c r="G67" s="128">
        <v>194001</v>
      </c>
      <c r="H67" s="102">
        <v>47</v>
      </c>
      <c r="I67" s="103">
        <v>94349</v>
      </c>
      <c r="J67" s="102">
        <v>250</v>
      </c>
      <c r="K67" s="103">
        <v>1058989</v>
      </c>
      <c r="L67" s="102">
        <v>0</v>
      </c>
      <c r="M67" s="103">
        <v>0</v>
      </c>
      <c r="N67" s="102">
        <v>0</v>
      </c>
      <c r="O67" s="103">
        <v>0</v>
      </c>
    </row>
    <row r="68" spans="2:15" s="2" customFormat="1" ht="15" customHeight="1" x14ac:dyDescent="0.15">
      <c r="B68" s="645"/>
      <c r="C68" s="108" t="s">
        <v>256</v>
      </c>
      <c r="D68" s="121">
        <f>+F68+H68+J68+L68+N68</f>
        <v>73</v>
      </c>
      <c r="E68" s="110">
        <f>+G68+I68+K68+M68+O68</f>
        <v>340715</v>
      </c>
      <c r="F68" s="111">
        <v>0</v>
      </c>
      <c r="G68" s="112">
        <v>0</v>
      </c>
      <c r="H68" s="109">
        <v>29</v>
      </c>
      <c r="I68" s="110">
        <v>54294</v>
      </c>
      <c r="J68" s="109">
        <v>28</v>
      </c>
      <c r="K68" s="110">
        <v>111382</v>
      </c>
      <c r="L68" s="109">
        <v>8</v>
      </c>
      <c r="M68" s="110">
        <v>64290</v>
      </c>
      <c r="N68" s="109">
        <v>8</v>
      </c>
      <c r="O68" s="110">
        <v>110749</v>
      </c>
    </row>
    <row r="69" spans="2:15" s="2" customFormat="1" ht="15" customHeight="1" x14ac:dyDescent="0.15">
      <c r="B69" s="646" t="s">
        <v>257</v>
      </c>
      <c r="C69" s="646"/>
      <c r="D69" s="124">
        <f t="shared" ref="D69:O69" si="20">SUM(D70:D71)</f>
        <v>2207</v>
      </c>
      <c r="E69" s="125">
        <f t="shared" si="20"/>
        <v>1636126</v>
      </c>
      <c r="F69" s="124">
        <f t="shared" si="20"/>
        <v>1874</v>
      </c>
      <c r="G69" s="125">
        <f t="shared" si="20"/>
        <v>183162</v>
      </c>
      <c r="H69" s="117">
        <f t="shared" si="20"/>
        <v>50</v>
      </c>
      <c r="I69" s="118">
        <f t="shared" si="20"/>
        <v>110286</v>
      </c>
      <c r="J69" s="117">
        <f t="shared" si="20"/>
        <v>265</v>
      </c>
      <c r="K69" s="118">
        <f t="shared" si="20"/>
        <v>1134111</v>
      </c>
      <c r="L69" s="117">
        <f t="shared" si="20"/>
        <v>10</v>
      </c>
      <c r="M69" s="118">
        <f t="shared" si="20"/>
        <v>80306</v>
      </c>
      <c r="N69" s="117">
        <f t="shared" si="20"/>
        <v>8</v>
      </c>
      <c r="O69" s="118">
        <f t="shared" si="20"/>
        <v>128261</v>
      </c>
    </row>
    <row r="70" spans="2:15" s="2" customFormat="1" ht="15" customHeight="1" x14ac:dyDescent="0.15">
      <c r="B70" s="644"/>
      <c r="C70" s="101" t="s">
        <v>255</v>
      </c>
      <c r="D70" s="126">
        <f>+F70+H70+J70+L70+N70</f>
        <v>2154</v>
      </c>
      <c r="E70" s="103">
        <f>+G70+I70+K70+M70+O70</f>
        <v>1339051</v>
      </c>
      <c r="F70" s="127">
        <v>1874</v>
      </c>
      <c r="G70" s="128">
        <v>183162</v>
      </c>
      <c r="H70" s="102">
        <v>34</v>
      </c>
      <c r="I70" s="103">
        <v>77006</v>
      </c>
      <c r="J70" s="102">
        <v>245</v>
      </c>
      <c r="K70" s="103">
        <v>1052289</v>
      </c>
      <c r="L70" s="102">
        <v>0</v>
      </c>
      <c r="M70" s="103">
        <v>0</v>
      </c>
      <c r="N70" s="102">
        <v>1</v>
      </c>
      <c r="O70" s="103">
        <v>26594</v>
      </c>
    </row>
    <row r="71" spans="2:15" s="2" customFormat="1" ht="15" customHeight="1" x14ac:dyDescent="0.15">
      <c r="B71" s="645"/>
      <c r="C71" s="108" t="s">
        <v>256</v>
      </c>
      <c r="D71" s="121">
        <f>+F71+H71+J71+L71+N71</f>
        <v>53</v>
      </c>
      <c r="E71" s="110">
        <f>+G71+I71+K71+M71+O71</f>
        <v>297075</v>
      </c>
      <c r="F71" s="111">
        <v>0</v>
      </c>
      <c r="G71" s="112">
        <v>0</v>
      </c>
      <c r="H71" s="109">
        <v>16</v>
      </c>
      <c r="I71" s="110">
        <v>33280</v>
      </c>
      <c r="J71" s="109">
        <v>20</v>
      </c>
      <c r="K71" s="110">
        <v>81822</v>
      </c>
      <c r="L71" s="109">
        <v>10</v>
      </c>
      <c r="M71" s="110">
        <v>80306</v>
      </c>
      <c r="N71" s="109">
        <v>7</v>
      </c>
      <c r="O71" s="110">
        <v>101667</v>
      </c>
    </row>
    <row r="72" spans="2:15" s="2" customFormat="1" ht="15" customHeight="1" x14ac:dyDescent="0.15">
      <c r="B72" s="646" t="s">
        <v>38</v>
      </c>
      <c r="C72" s="646"/>
      <c r="D72" s="124">
        <f t="shared" ref="D72:O72" si="21">SUM(D73:D74)</f>
        <v>1863</v>
      </c>
      <c r="E72" s="125">
        <f t="shared" si="21"/>
        <v>1532555</v>
      </c>
      <c r="F72" s="124">
        <f t="shared" si="21"/>
        <v>1543</v>
      </c>
      <c r="G72" s="125">
        <f t="shared" si="21"/>
        <v>163707</v>
      </c>
      <c r="H72" s="117">
        <f t="shared" si="21"/>
        <v>62</v>
      </c>
      <c r="I72" s="118">
        <f t="shared" si="21"/>
        <v>162612</v>
      </c>
      <c r="J72" s="117">
        <f t="shared" si="21"/>
        <v>244</v>
      </c>
      <c r="K72" s="118">
        <f t="shared" si="21"/>
        <v>1055614</v>
      </c>
      <c r="L72" s="117">
        <f t="shared" si="21"/>
        <v>8</v>
      </c>
      <c r="M72" s="118">
        <f t="shared" si="21"/>
        <v>71337</v>
      </c>
      <c r="N72" s="117">
        <f t="shared" si="21"/>
        <v>6</v>
      </c>
      <c r="O72" s="118">
        <f t="shared" si="21"/>
        <v>79285</v>
      </c>
    </row>
    <row r="73" spans="2:15" s="2" customFormat="1" ht="15" customHeight="1" x14ac:dyDescent="0.15">
      <c r="B73" s="644"/>
      <c r="C73" s="101" t="s">
        <v>255</v>
      </c>
      <c r="D73" s="126">
        <f>+F73+H73+J73+L73+N73</f>
        <v>1799</v>
      </c>
      <c r="E73" s="103">
        <f>+G73+I73+K73+M73+O73</f>
        <v>1226118</v>
      </c>
      <c r="F73" s="127">
        <v>1543</v>
      </c>
      <c r="G73" s="128">
        <v>163707</v>
      </c>
      <c r="H73" s="102">
        <v>32</v>
      </c>
      <c r="I73" s="103">
        <v>86896</v>
      </c>
      <c r="J73" s="102">
        <v>224</v>
      </c>
      <c r="K73" s="103">
        <v>975515</v>
      </c>
      <c r="L73" s="102">
        <v>0</v>
      </c>
      <c r="M73" s="103">
        <v>0</v>
      </c>
      <c r="N73" s="102">
        <v>0</v>
      </c>
      <c r="O73" s="103">
        <v>0</v>
      </c>
    </row>
    <row r="74" spans="2:15" s="2" customFormat="1" ht="15" customHeight="1" x14ac:dyDescent="0.15">
      <c r="B74" s="645"/>
      <c r="C74" s="108" t="s">
        <v>256</v>
      </c>
      <c r="D74" s="121">
        <f>+F74+H74+J74+L74+N74</f>
        <v>64</v>
      </c>
      <c r="E74" s="110">
        <f>+G74+I74+K74+M74+O74</f>
        <v>306437</v>
      </c>
      <c r="F74" s="111">
        <v>0</v>
      </c>
      <c r="G74" s="112">
        <v>0</v>
      </c>
      <c r="H74" s="109">
        <v>30</v>
      </c>
      <c r="I74" s="110">
        <v>75716</v>
      </c>
      <c r="J74" s="109">
        <v>20</v>
      </c>
      <c r="K74" s="110">
        <v>80099</v>
      </c>
      <c r="L74" s="109">
        <v>8</v>
      </c>
      <c r="M74" s="110">
        <v>71337</v>
      </c>
      <c r="N74" s="109">
        <v>6</v>
      </c>
      <c r="O74" s="110">
        <v>79285</v>
      </c>
    </row>
    <row r="75" spans="2:15" s="2" customFormat="1" ht="15" customHeight="1" x14ac:dyDescent="0.15">
      <c r="B75" s="646" t="s">
        <v>39</v>
      </c>
      <c r="C75" s="646"/>
      <c r="D75" s="124">
        <f>SUM(D76:D77)</f>
        <v>1993</v>
      </c>
      <c r="E75" s="125">
        <f>SUM(E76:E77)</f>
        <v>1436192</v>
      </c>
      <c r="F75" s="124">
        <f t="shared" ref="F75:O75" si="22">SUM(F76:F77)</f>
        <v>1701</v>
      </c>
      <c r="G75" s="125">
        <f t="shared" si="22"/>
        <v>175220</v>
      </c>
      <c r="H75" s="117">
        <f t="shared" si="22"/>
        <v>47</v>
      </c>
      <c r="I75" s="118">
        <f t="shared" si="22"/>
        <v>100489</v>
      </c>
      <c r="J75" s="117">
        <f t="shared" si="22"/>
        <v>226</v>
      </c>
      <c r="K75" s="118">
        <f t="shared" si="22"/>
        <v>977123</v>
      </c>
      <c r="L75" s="117">
        <f t="shared" si="22"/>
        <v>13</v>
      </c>
      <c r="M75" s="118">
        <f t="shared" si="22"/>
        <v>102202</v>
      </c>
      <c r="N75" s="117">
        <f t="shared" si="22"/>
        <v>6</v>
      </c>
      <c r="O75" s="118">
        <f t="shared" si="22"/>
        <v>81158</v>
      </c>
    </row>
    <row r="76" spans="2:15" s="2" customFormat="1" ht="15" customHeight="1" x14ac:dyDescent="0.15">
      <c r="B76" s="644"/>
      <c r="C76" s="101" t="s">
        <v>255</v>
      </c>
      <c r="D76" s="126">
        <f>+F76+H76+J76+L76+N76</f>
        <v>1928</v>
      </c>
      <c r="E76" s="103">
        <f>+G76+I76+K76+M76+O76</f>
        <v>1108355</v>
      </c>
      <c r="F76" s="127">
        <v>1701</v>
      </c>
      <c r="G76" s="128">
        <v>175220</v>
      </c>
      <c r="H76" s="102">
        <v>25</v>
      </c>
      <c r="I76" s="103">
        <v>64453</v>
      </c>
      <c r="J76" s="102">
        <v>202</v>
      </c>
      <c r="K76" s="103">
        <v>868682</v>
      </c>
      <c r="L76" s="102">
        <v>0</v>
      </c>
      <c r="M76" s="103">
        <v>0</v>
      </c>
      <c r="N76" s="102">
        <v>0</v>
      </c>
      <c r="O76" s="103">
        <v>0</v>
      </c>
    </row>
    <row r="77" spans="2:15" s="2" customFormat="1" ht="15" customHeight="1" x14ac:dyDescent="0.15">
      <c r="B77" s="645"/>
      <c r="C77" s="108" t="s">
        <v>256</v>
      </c>
      <c r="D77" s="121">
        <f>+F77+H77+J77+L77+N77</f>
        <v>65</v>
      </c>
      <c r="E77" s="110">
        <f>+G77+I77+K77+M77+O77</f>
        <v>327837</v>
      </c>
      <c r="F77" s="111">
        <v>0</v>
      </c>
      <c r="G77" s="112">
        <v>0</v>
      </c>
      <c r="H77" s="109">
        <v>22</v>
      </c>
      <c r="I77" s="110">
        <v>36036</v>
      </c>
      <c r="J77" s="109">
        <v>24</v>
      </c>
      <c r="K77" s="110">
        <v>108441</v>
      </c>
      <c r="L77" s="109">
        <v>13</v>
      </c>
      <c r="M77" s="110">
        <v>102202</v>
      </c>
      <c r="N77" s="109">
        <v>6</v>
      </c>
      <c r="O77" s="110">
        <v>81158</v>
      </c>
    </row>
    <row r="78" spans="2:15" s="2" customFormat="1" ht="15" customHeight="1" x14ac:dyDescent="0.15">
      <c r="B78" s="646" t="s">
        <v>40</v>
      </c>
      <c r="C78" s="646"/>
      <c r="D78" s="124">
        <f>SUM(D79:D80)</f>
        <v>1999</v>
      </c>
      <c r="E78" s="125">
        <f>SUM(E79:E80)</f>
        <v>1555609</v>
      </c>
      <c r="F78" s="124">
        <f t="shared" ref="F78:O78" si="23">SUM(F79:F80)</f>
        <v>1649</v>
      </c>
      <c r="G78" s="125">
        <f t="shared" si="23"/>
        <v>150643</v>
      </c>
      <c r="H78" s="117">
        <f t="shared" si="23"/>
        <v>65</v>
      </c>
      <c r="I78" s="118">
        <f t="shared" si="23"/>
        <v>131515</v>
      </c>
      <c r="J78" s="117">
        <f t="shared" si="23"/>
        <v>268</v>
      </c>
      <c r="K78" s="118">
        <f t="shared" si="23"/>
        <v>1132870</v>
      </c>
      <c r="L78" s="117">
        <f t="shared" si="23"/>
        <v>12</v>
      </c>
      <c r="M78" s="118">
        <f t="shared" si="23"/>
        <v>76279</v>
      </c>
      <c r="N78" s="117">
        <f t="shared" si="23"/>
        <v>5</v>
      </c>
      <c r="O78" s="118">
        <f t="shared" si="23"/>
        <v>64302</v>
      </c>
    </row>
    <row r="79" spans="2:15" s="2" customFormat="1" ht="15" customHeight="1" x14ac:dyDescent="0.15">
      <c r="B79" s="644"/>
      <c r="C79" s="101" t="s">
        <v>255</v>
      </c>
      <c r="D79" s="126">
        <f>+F79+H79+J79+L79+N79</f>
        <v>1896</v>
      </c>
      <c r="E79" s="103">
        <f>+G79+I79+K79+M79+O79</f>
        <v>1135486</v>
      </c>
      <c r="F79" s="127">
        <v>1649</v>
      </c>
      <c r="G79" s="128">
        <v>150643</v>
      </c>
      <c r="H79" s="102">
        <v>29</v>
      </c>
      <c r="I79" s="103">
        <v>71468</v>
      </c>
      <c r="J79" s="102">
        <v>218</v>
      </c>
      <c r="K79" s="103">
        <v>913375</v>
      </c>
      <c r="L79" s="102">
        <v>0</v>
      </c>
      <c r="M79" s="103">
        <v>0</v>
      </c>
      <c r="N79" s="102">
        <v>0</v>
      </c>
      <c r="O79" s="103">
        <v>0</v>
      </c>
    </row>
    <row r="80" spans="2:15" s="2" customFormat="1" ht="15" customHeight="1" x14ac:dyDescent="0.15">
      <c r="B80" s="645"/>
      <c r="C80" s="108" t="s">
        <v>256</v>
      </c>
      <c r="D80" s="121">
        <f>+F80+H80+J80+L80+N80</f>
        <v>103</v>
      </c>
      <c r="E80" s="110">
        <f>+G80+I80+K80+M80+O80</f>
        <v>420123</v>
      </c>
      <c r="F80" s="111">
        <v>0</v>
      </c>
      <c r="G80" s="112">
        <v>0</v>
      </c>
      <c r="H80" s="109">
        <v>36</v>
      </c>
      <c r="I80" s="110">
        <v>60047</v>
      </c>
      <c r="J80" s="109">
        <v>50</v>
      </c>
      <c r="K80" s="110">
        <v>219495</v>
      </c>
      <c r="L80" s="109">
        <v>12</v>
      </c>
      <c r="M80" s="110">
        <v>76279</v>
      </c>
      <c r="N80" s="109">
        <v>5</v>
      </c>
      <c r="O80" s="110">
        <v>64302</v>
      </c>
    </row>
    <row r="81" spans="1:15" s="2" customFormat="1" ht="15" customHeight="1" x14ac:dyDescent="0.15">
      <c r="B81" s="646" t="s">
        <v>41</v>
      </c>
      <c r="C81" s="646"/>
      <c r="D81" s="124">
        <f>SUM(D82:D83)</f>
        <v>1913</v>
      </c>
      <c r="E81" s="125">
        <f>SUM(E82:E83)</f>
        <v>1427446</v>
      </c>
      <c r="F81" s="124">
        <f t="shared" ref="F81:O81" si="24">SUM(F82:F83)</f>
        <v>1624</v>
      </c>
      <c r="G81" s="125">
        <f t="shared" si="24"/>
        <v>141061</v>
      </c>
      <c r="H81" s="117">
        <f t="shared" si="24"/>
        <v>38</v>
      </c>
      <c r="I81" s="118">
        <f t="shared" si="24"/>
        <v>79543</v>
      </c>
      <c r="J81" s="117">
        <f t="shared" si="24"/>
        <v>231</v>
      </c>
      <c r="K81" s="118">
        <f t="shared" si="24"/>
        <v>995633</v>
      </c>
      <c r="L81" s="117">
        <f t="shared" si="24"/>
        <v>13</v>
      </c>
      <c r="M81" s="118">
        <f t="shared" si="24"/>
        <v>113446</v>
      </c>
      <c r="N81" s="117">
        <f t="shared" si="24"/>
        <v>7</v>
      </c>
      <c r="O81" s="118">
        <f t="shared" si="24"/>
        <v>97763</v>
      </c>
    </row>
    <row r="82" spans="1:15" s="2" customFormat="1" ht="15" customHeight="1" x14ac:dyDescent="0.15">
      <c r="B82" s="644"/>
      <c r="C82" s="101" t="s">
        <v>255</v>
      </c>
      <c r="D82" s="126">
        <f>+F82+H82+J82+L82+N82</f>
        <v>1828</v>
      </c>
      <c r="E82" s="103">
        <f>+G82+I82+K82+M82+O82</f>
        <v>975807</v>
      </c>
      <c r="F82" s="127">
        <v>1624</v>
      </c>
      <c r="G82" s="128">
        <v>141061</v>
      </c>
      <c r="H82" s="102">
        <v>14</v>
      </c>
      <c r="I82" s="103">
        <v>34068</v>
      </c>
      <c r="J82" s="102">
        <v>190</v>
      </c>
      <c r="K82" s="103">
        <v>800678</v>
      </c>
      <c r="L82" s="102">
        <v>0</v>
      </c>
      <c r="M82" s="103">
        <v>0</v>
      </c>
      <c r="N82" s="102">
        <v>0</v>
      </c>
      <c r="O82" s="103">
        <v>0</v>
      </c>
    </row>
    <row r="83" spans="1:15" s="2" customFormat="1" ht="15" customHeight="1" x14ac:dyDescent="0.15">
      <c r="B83" s="645"/>
      <c r="C83" s="108" t="s">
        <v>256</v>
      </c>
      <c r="D83" s="121">
        <f>+F83+H83+J83+L83+N83</f>
        <v>85</v>
      </c>
      <c r="E83" s="110">
        <f>+G83+I83+K83+M83+O83</f>
        <v>451639</v>
      </c>
      <c r="F83" s="111">
        <v>0</v>
      </c>
      <c r="G83" s="112">
        <v>0</v>
      </c>
      <c r="H83" s="109">
        <v>24</v>
      </c>
      <c r="I83" s="110">
        <v>45475</v>
      </c>
      <c r="J83" s="109">
        <v>41</v>
      </c>
      <c r="K83" s="110">
        <v>194955</v>
      </c>
      <c r="L83" s="109">
        <v>13</v>
      </c>
      <c r="M83" s="110">
        <v>113446</v>
      </c>
      <c r="N83" s="109">
        <v>7</v>
      </c>
      <c r="O83" s="110">
        <v>97763</v>
      </c>
    </row>
    <row r="84" spans="1:15" s="2" customFormat="1" ht="15" customHeight="1" x14ac:dyDescent="0.15">
      <c r="B84" s="2" t="s">
        <v>494</v>
      </c>
      <c r="O84" s="38"/>
    </row>
    <row r="85" spans="1:15" s="2" customFormat="1" ht="7.5" customHeight="1" x14ac:dyDescent="0.15">
      <c r="O85" s="38"/>
    </row>
    <row r="86" spans="1:15" ht="15" customHeight="1" x14ac:dyDescent="0.15">
      <c r="A86" s="3">
        <v>2</v>
      </c>
      <c r="B86" s="3" t="s">
        <v>258</v>
      </c>
    </row>
    <row r="87" spans="1:15" s="2" customFormat="1" ht="15" customHeight="1" x14ac:dyDescent="0.15">
      <c r="B87" s="647" t="s">
        <v>3</v>
      </c>
      <c r="C87" s="648"/>
      <c r="D87" s="624" t="s">
        <v>247</v>
      </c>
      <c r="E87" s="624"/>
      <c r="F87" s="526" t="s">
        <v>259</v>
      </c>
      <c r="G87" s="526"/>
      <c r="H87" s="526"/>
      <c r="I87" s="526"/>
      <c r="J87" s="639" t="s">
        <v>260</v>
      </c>
      <c r="K87" s="640"/>
      <c r="L87" s="639" t="s">
        <v>261</v>
      </c>
      <c r="M87" s="640"/>
      <c r="N87" s="641" t="s">
        <v>262</v>
      </c>
      <c r="O87" s="624"/>
    </row>
    <row r="88" spans="1:15" s="2" customFormat="1" ht="15" customHeight="1" x14ac:dyDescent="0.15">
      <c r="B88" s="649"/>
      <c r="C88" s="650"/>
      <c r="D88" s="624"/>
      <c r="E88" s="624"/>
      <c r="F88" s="642"/>
      <c r="G88" s="643"/>
      <c r="H88" s="624" t="s">
        <v>263</v>
      </c>
      <c r="I88" s="624"/>
      <c r="J88" s="639"/>
      <c r="K88" s="640"/>
      <c r="L88" s="639"/>
      <c r="M88" s="640"/>
      <c r="N88" s="641"/>
      <c r="O88" s="624"/>
    </row>
    <row r="89" spans="1:15" s="2" customFormat="1" ht="15" customHeight="1" x14ac:dyDescent="0.15">
      <c r="B89" s="642"/>
      <c r="C89" s="651"/>
      <c r="D89" s="97" t="s">
        <v>253</v>
      </c>
      <c r="E89" s="96" t="s">
        <v>254</v>
      </c>
      <c r="F89" s="97" t="s">
        <v>253</v>
      </c>
      <c r="G89" s="96" t="s">
        <v>254</v>
      </c>
      <c r="H89" s="97" t="s">
        <v>253</v>
      </c>
      <c r="I89" s="96" t="s">
        <v>254</v>
      </c>
      <c r="J89" s="97" t="s">
        <v>253</v>
      </c>
      <c r="K89" s="96" t="s">
        <v>254</v>
      </c>
      <c r="L89" s="97" t="s">
        <v>253</v>
      </c>
      <c r="M89" s="96" t="s">
        <v>254</v>
      </c>
      <c r="N89" s="97" t="s">
        <v>253</v>
      </c>
      <c r="O89" s="96" t="s">
        <v>254</v>
      </c>
    </row>
    <row r="90" spans="1:15" s="2" customFormat="1" ht="18" hidden="1" customHeight="1" x14ac:dyDescent="0.15">
      <c r="B90" s="638" t="s">
        <v>11</v>
      </c>
      <c r="C90" s="638"/>
      <c r="D90" s="129">
        <f t="shared" ref="D90:E94" si="25">+F90+J90+L90+N90</f>
        <v>4322</v>
      </c>
      <c r="E90" s="130">
        <f t="shared" si="25"/>
        <v>1296889</v>
      </c>
      <c r="F90" s="131">
        <v>2216</v>
      </c>
      <c r="G90" s="130">
        <v>1141790</v>
      </c>
      <c r="H90" s="131">
        <v>43</v>
      </c>
      <c r="I90" s="130">
        <v>231278</v>
      </c>
      <c r="J90" s="131">
        <v>1789</v>
      </c>
      <c r="K90" s="130">
        <v>75158</v>
      </c>
      <c r="L90" s="131">
        <v>317</v>
      </c>
      <c r="M90" s="130">
        <v>79941</v>
      </c>
      <c r="N90" s="131">
        <v>0</v>
      </c>
      <c r="O90" s="130">
        <v>0</v>
      </c>
    </row>
    <row r="91" spans="1:15" s="2" customFormat="1" ht="18" hidden="1" customHeight="1" x14ac:dyDescent="0.15">
      <c r="B91" s="638" t="s">
        <v>16</v>
      </c>
      <c r="C91" s="638"/>
      <c r="D91" s="129">
        <f t="shared" si="25"/>
        <v>4146</v>
      </c>
      <c r="E91" s="130">
        <f t="shared" si="25"/>
        <v>1820609</v>
      </c>
      <c r="F91" s="131">
        <v>2126</v>
      </c>
      <c r="G91" s="130">
        <v>1605393</v>
      </c>
      <c r="H91" s="131">
        <v>42</v>
      </c>
      <c r="I91" s="130">
        <v>532349</v>
      </c>
      <c r="J91" s="131">
        <v>1595</v>
      </c>
      <c r="K91" s="130">
        <v>67001</v>
      </c>
      <c r="L91" s="131">
        <v>416</v>
      </c>
      <c r="M91" s="130">
        <v>141627</v>
      </c>
      <c r="N91" s="131">
        <v>9</v>
      </c>
      <c r="O91" s="130">
        <v>6588</v>
      </c>
    </row>
    <row r="92" spans="1:15" s="2" customFormat="1" ht="18" hidden="1" customHeight="1" x14ac:dyDescent="0.15">
      <c r="B92" s="638" t="s">
        <v>17</v>
      </c>
      <c r="C92" s="638"/>
      <c r="D92" s="129">
        <f t="shared" si="25"/>
        <v>3538</v>
      </c>
      <c r="E92" s="130">
        <f t="shared" si="25"/>
        <v>1240116</v>
      </c>
      <c r="F92" s="131">
        <v>1646</v>
      </c>
      <c r="G92" s="130">
        <v>1009585</v>
      </c>
      <c r="H92" s="131">
        <v>47</v>
      </c>
      <c r="I92" s="130">
        <v>203651</v>
      </c>
      <c r="J92" s="131">
        <v>1402</v>
      </c>
      <c r="K92" s="130">
        <v>60921</v>
      </c>
      <c r="L92" s="131">
        <v>363</v>
      </c>
      <c r="M92" s="130">
        <v>160015</v>
      </c>
      <c r="N92" s="131">
        <v>127</v>
      </c>
      <c r="O92" s="130">
        <v>9595</v>
      </c>
    </row>
    <row r="93" spans="1:15" s="2" customFormat="1" ht="18" hidden="1" customHeight="1" x14ac:dyDescent="0.15">
      <c r="B93" s="638" t="s">
        <v>18</v>
      </c>
      <c r="C93" s="638"/>
      <c r="D93" s="129">
        <f t="shared" si="25"/>
        <v>3455</v>
      </c>
      <c r="E93" s="130">
        <f t="shared" si="25"/>
        <v>1285500</v>
      </c>
      <c r="F93" s="131">
        <v>1695</v>
      </c>
      <c r="G93" s="130">
        <v>1064454</v>
      </c>
      <c r="H93" s="131">
        <v>43</v>
      </c>
      <c r="I93" s="130">
        <v>226965</v>
      </c>
      <c r="J93" s="131">
        <v>1419</v>
      </c>
      <c r="K93" s="130">
        <v>61829</v>
      </c>
      <c r="L93" s="131">
        <v>340</v>
      </c>
      <c r="M93" s="130">
        <v>159198</v>
      </c>
      <c r="N93" s="131">
        <v>1</v>
      </c>
      <c r="O93" s="130">
        <v>19</v>
      </c>
    </row>
    <row r="94" spans="1:15" s="2" customFormat="1" ht="18" hidden="1" customHeight="1" x14ac:dyDescent="0.15">
      <c r="B94" s="638" t="s">
        <v>19</v>
      </c>
      <c r="C94" s="638"/>
      <c r="D94" s="129">
        <f t="shared" si="25"/>
        <v>3164</v>
      </c>
      <c r="E94" s="132">
        <f t="shared" si="25"/>
        <v>1356742</v>
      </c>
      <c r="F94" s="133">
        <v>1568</v>
      </c>
      <c r="G94" s="132">
        <v>1198354</v>
      </c>
      <c r="H94" s="133">
        <v>43</v>
      </c>
      <c r="I94" s="132">
        <v>235516</v>
      </c>
      <c r="J94" s="133">
        <v>1315</v>
      </c>
      <c r="K94" s="132">
        <v>54495</v>
      </c>
      <c r="L94" s="133">
        <v>281</v>
      </c>
      <c r="M94" s="132">
        <v>103893</v>
      </c>
      <c r="N94" s="133">
        <v>0</v>
      </c>
      <c r="O94" s="130">
        <v>0</v>
      </c>
    </row>
    <row r="95" spans="1:15" s="2" customFormat="1" ht="18" hidden="1" customHeight="1" x14ac:dyDescent="0.15">
      <c r="B95" s="638" t="s">
        <v>20</v>
      </c>
      <c r="C95" s="638"/>
      <c r="D95" s="134">
        <v>3414</v>
      </c>
      <c r="E95" s="135">
        <v>1510395</v>
      </c>
      <c r="F95" s="134">
        <v>1692</v>
      </c>
      <c r="G95" s="135">
        <v>17125414</v>
      </c>
      <c r="H95" s="134">
        <v>341</v>
      </c>
      <c r="I95" s="135">
        <v>2988281</v>
      </c>
      <c r="J95" s="134">
        <v>201</v>
      </c>
      <c r="K95" s="135">
        <v>18587</v>
      </c>
      <c r="L95" s="134">
        <v>187</v>
      </c>
      <c r="M95" s="135">
        <v>54715</v>
      </c>
      <c r="N95" s="134">
        <v>0</v>
      </c>
      <c r="O95" s="135">
        <v>0</v>
      </c>
    </row>
    <row r="96" spans="1:15" s="2" customFormat="1" ht="18" hidden="1" customHeight="1" x14ac:dyDescent="0.15">
      <c r="B96" s="638" t="s">
        <v>21</v>
      </c>
      <c r="C96" s="638"/>
      <c r="D96" s="134">
        <v>3055</v>
      </c>
      <c r="E96" s="135">
        <v>1508310</v>
      </c>
      <c r="F96" s="134">
        <v>1723</v>
      </c>
      <c r="G96" s="135">
        <v>1401395</v>
      </c>
      <c r="H96" s="134">
        <v>78</v>
      </c>
      <c r="I96" s="135">
        <v>292145</v>
      </c>
      <c r="J96" s="134">
        <v>1218</v>
      </c>
      <c r="K96" s="135">
        <v>50507</v>
      </c>
      <c r="L96" s="134">
        <v>114</v>
      </c>
      <c r="M96" s="135">
        <v>56408</v>
      </c>
      <c r="N96" s="134">
        <v>0</v>
      </c>
      <c r="O96" s="135">
        <v>0</v>
      </c>
    </row>
    <row r="97" spans="2:15" s="2" customFormat="1" ht="18" hidden="1" customHeight="1" x14ac:dyDescent="0.15">
      <c r="B97" s="638" t="s">
        <v>23</v>
      </c>
      <c r="C97" s="638"/>
      <c r="D97" s="134">
        <v>3105</v>
      </c>
      <c r="E97" s="135">
        <v>1611129</v>
      </c>
      <c r="F97" s="134">
        <v>1662</v>
      </c>
      <c r="G97" s="135">
        <v>1501177</v>
      </c>
      <c r="H97" s="134">
        <v>101</v>
      </c>
      <c r="I97" s="135">
        <v>312502</v>
      </c>
      <c r="J97" s="134">
        <v>1198</v>
      </c>
      <c r="K97" s="135">
        <v>49063</v>
      </c>
      <c r="L97" s="134">
        <v>244</v>
      </c>
      <c r="M97" s="135">
        <v>60390</v>
      </c>
      <c r="N97" s="134">
        <v>1</v>
      </c>
      <c r="O97" s="135">
        <v>499</v>
      </c>
    </row>
    <row r="98" spans="2:15" s="2" customFormat="1" ht="18" hidden="1" customHeight="1" x14ac:dyDescent="0.15">
      <c r="B98" s="638" t="s">
        <v>24</v>
      </c>
      <c r="C98" s="638"/>
      <c r="D98" s="134">
        <f t="shared" ref="D98:E113" si="26">+F98+J98+L98+N98</f>
        <v>3308</v>
      </c>
      <c r="E98" s="135">
        <f t="shared" si="26"/>
        <v>2022004</v>
      </c>
      <c r="F98" s="134">
        <v>1803</v>
      </c>
      <c r="G98" s="135">
        <v>1925247</v>
      </c>
      <c r="H98" s="134">
        <v>192</v>
      </c>
      <c r="I98" s="135">
        <v>612677</v>
      </c>
      <c r="J98" s="134">
        <v>1307</v>
      </c>
      <c r="K98" s="135">
        <v>52451</v>
      </c>
      <c r="L98" s="134">
        <v>198</v>
      </c>
      <c r="M98" s="135">
        <v>44306</v>
      </c>
      <c r="N98" s="134">
        <v>0</v>
      </c>
      <c r="O98" s="135">
        <v>0</v>
      </c>
    </row>
    <row r="99" spans="2:15" s="2" customFormat="1" ht="18" hidden="1" customHeight="1" x14ac:dyDescent="0.15">
      <c r="B99" s="638" t="s">
        <v>25</v>
      </c>
      <c r="C99" s="638"/>
      <c r="D99" s="134">
        <f t="shared" si="26"/>
        <v>3307</v>
      </c>
      <c r="E99" s="135">
        <f t="shared" si="26"/>
        <v>2069321</v>
      </c>
      <c r="F99" s="134">
        <v>1918</v>
      </c>
      <c r="G99" s="135">
        <v>1991797</v>
      </c>
      <c r="H99" s="134">
        <v>208</v>
      </c>
      <c r="I99" s="135">
        <v>677621</v>
      </c>
      <c r="J99" s="134">
        <v>1249</v>
      </c>
      <c r="K99" s="135">
        <v>48988</v>
      </c>
      <c r="L99" s="134">
        <v>140</v>
      </c>
      <c r="M99" s="135">
        <v>28536</v>
      </c>
      <c r="N99" s="134">
        <v>0</v>
      </c>
      <c r="O99" s="135">
        <v>0</v>
      </c>
    </row>
    <row r="100" spans="2:15" s="2" customFormat="1" ht="18" hidden="1" customHeight="1" x14ac:dyDescent="0.15">
      <c r="B100" s="638" t="s">
        <v>26</v>
      </c>
      <c r="C100" s="638"/>
      <c r="D100" s="134">
        <f t="shared" si="26"/>
        <v>3109</v>
      </c>
      <c r="E100" s="135">
        <f t="shared" si="26"/>
        <v>1990309</v>
      </c>
      <c r="F100" s="134">
        <f>1705+H100</f>
        <v>1909</v>
      </c>
      <c r="G100" s="135">
        <f>1229204+I100</f>
        <v>1907677</v>
      </c>
      <c r="H100" s="134">
        <v>204</v>
      </c>
      <c r="I100" s="135">
        <v>678473</v>
      </c>
      <c r="J100" s="134">
        <v>1058</v>
      </c>
      <c r="K100" s="135">
        <v>42894</v>
      </c>
      <c r="L100" s="134">
        <v>142</v>
      </c>
      <c r="M100" s="135">
        <v>39738</v>
      </c>
      <c r="N100" s="134">
        <v>0</v>
      </c>
      <c r="O100" s="135">
        <v>0</v>
      </c>
    </row>
    <row r="101" spans="2:15" s="2" customFormat="1" ht="15" hidden="1" customHeight="1" x14ac:dyDescent="0.15">
      <c r="B101" s="638" t="s">
        <v>27</v>
      </c>
      <c r="C101" s="638"/>
      <c r="D101" s="134">
        <f t="shared" si="26"/>
        <v>2749</v>
      </c>
      <c r="E101" s="135">
        <f t="shared" si="26"/>
        <v>1511314</v>
      </c>
      <c r="F101" s="134">
        <v>1637</v>
      </c>
      <c r="G101" s="135">
        <v>1436145</v>
      </c>
      <c r="H101" s="134">
        <v>112</v>
      </c>
      <c r="I101" s="135">
        <v>311947</v>
      </c>
      <c r="J101" s="134">
        <v>988</v>
      </c>
      <c r="K101" s="135">
        <v>38532</v>
      </c>
      <c r="L101" s="134">
        <v>123</v>
      </c>
      <c r="M101" s="135">
        <v>36139</v>
      </c>
      <c r="N101" s="134">
        <v>1</v>
      </c>
      <c r="O101" s="135">
        <v>498</v>
      </c>
    </row>
    <row r="102" spans="2:15" s="2" customFormat="1" ht="15" hidden="1" customHeight="1" x14ac:dyDescent="0.15">
      <c r="B102" s="638" t="s">
        <v>28</v>
      </c>
      <c r="C102" s="638"/>
      <c r="D102" s="134">
        <f t="shared" si="26"/>
        <v>2710</v>
      </c>
      <c r="E102" s="135">
        <f t="shared" si="26"/>
        <v>1637943</v>
      </c>
      <c r="F102" s="134">
        <v>1602</v>
      </c>
      <c r="G102" s="135">
        <v>1567997</v>
      </c>
      <c r="H102" s="134">
        <v>109</v>
      </c>
      <c r="I102" s="135">
        <v>399399</v>
      </c>
      <c r="J102" s="134">
        <v>980</v>
      </c>
      <c r="K102" s="135">
        <v>38200</v>
      </c>
      <c r="L102" s="134">
        <v>127</v>
      </c>
      <c r="M102" s="135">
        <v>31645</v>
      </c>
      <c r="N102" s="134">
        <v>1</v>
      </c>
      <c r="O102" s="135">
        <v>101</v>
      </c>
    </row>
    <row r="103" spans="2:15" s="2" customFormat="1" ht="15" hidden="1" customHeight="1" x14ac:dyDescent="0.15">
      <c r="B103" s="638" t="s">
        <v>29</v>
      </c>
      <c r="C103" s="638"/>
      <c r="D103" s="134">
        <f t="shared" si="26"/>
        <v>2678</v>
      </c>
      <c r="E103" s="135">
        <f t="shared" si="26"/>
        <v>1578325</v>
      </c>
      <c r="F103" s="134">
        <v>1573</v>
      </c>
      <c r="G103" s="135">
        <v>1512812</v>
      </c>
      <c r="H103" s="134">
        <v>94</v>
      </c>
      <c r="I103" s="135">
        <v>364796</v>
      </c>
      <c r="J103" s="134">
        <v>1018</v>
      </c>
      <c r="K103" s="135">
        <v>39702</v>
      </c>
      <c r="L103" s="134">
        <v>82</v>
      </c>
      <c r="M103" s="135">
        <v>23865</v>
      </c>
      <c r="N103" s="134">
        <v>5</v>
      </c>
      <c r="O103" s="135">
        <v>1946</v>
      </c>
    </row>
    <row r="104" spans="2:15" s="2" customFormat="1" ht="15" hidden="1" customHeight="1" x14ac:dyDescent="0.15">
      <c r="B104" s="638" t="s">
        <v>30</v>
      </c>
      <c r="C104" s="638"/>
      <c r="D104" s="134">
        <f t="shared" si="26"/>
        <v>2528</v>
      </c>
      <c r="E104" s="135">
        <f t="shared" si="26"/>
        <v>1569395</v>
      </c>
      <c r="F104" s="134">
        <v>1460</v>
      </c>
      <c r="G104" s="135">
        <v>1511598</v>
      </c>
      <c r="H104" s="134">
        <v>108</v>
      </c>
      <c r="I104" s="135">
        <v>362375</v>
      </c>
      <c r="J104" s="134">
        <v>990</v>
      </c>
      <c r="K104" s="135">
        <v>38294</v>
      </c>
      <c r="L104" s="134">
        <v>77</v>
      </c>
      <c r="M104" s="135">
        <v>17904</v>
      </c>
      <c r="N104" s="134">
        <v>1</v>
      </c>
      <c r="O104" s="135">
        <v>1599</v>
      </c>
    </row>
    <row r="105" spans="2:15" s="2" customFormat="1" ht="15" hidden="1" customHeight="1" x14ac:dyDescent="0.15">
      <c r="B105" s="638" t="s">
        <v>31</v>
      </c>
      <c r="C105" s="638"/>
      <c r="D105" s="134">
        <f t="shared" si="26"/>
        <v>2557</v>
      </c>
      <c r="E105" s="135">
        <f t="shared" si="26"/>
        <v>1603616</v>
      </c>
      <c r="F105" s="134">
        <v>1411</v>
      </c>
      <c r="G105" s="135">
        <v>1543314</v>
      </c>
      <c r="H105" s="134">
        <v>108</v>
      </c>
      <c r="I105" s="135">
        <v>395299</v>
      </c>
      <c r="J105" s="134">
        <v>1019</v>
      </c>
      <c r="K105" s="135">
        <v>39741</v>
      </c>
      <c r="L105" s="134">
        <v>125</v>
      </c>
      <c r="M105" s="135">
        <v>20523</v>
      </c>
      <c r="N105" s="134">
        <v>2</v>
      </c>
      <c r="O105" s="135">
        <v>38</v>
      </c>
    </row>
    <row r="106" spans="2:15" s="2" customFormat="1" ht="15" customHeight="1" x14ac:dyDescent="0.15">
      <c r="B106" s="638" t="s">
        <v>32</v>
      </c>
      <c r="C106" s="638"/>
      <c r="D106" s="134">
        <f t="shared" si="26"/>
        <v>2379</v>
      </c>
      <c r="E106" s="135">
        <f t="shared" si="26"/>
        <v>1565987</v>
      </c>
      <c r="F106" s="134">
        <v>1409</v>
      </c>
      <c r="G106" s="135">
        <v>1511284</v>
      </c>
      <c r="H106" s="134">
        <v>96</v>
      </c>
      <c r="I106" s="135">
        <v>356376</v>
      </c>
      <c r="J106" s="134">
        <v>874</v>
      </c>
      <c r="K106" s="135">
        <v>34086</v>
      </c>
      <c r="L106" s="134">
        <v>92</v>
      </c>
      <c r="M106" s="135">
        <v>20281</v>
      </c>
      <c r="N106" s="134">
        <v>4</v>
      </c>
      <c r="O106" s="135">
        <v>336</v>
      </c>
    </row>
    <row r="107" spans="2:15" s="2" customFormat="1" ht="15" customHeight="1" x14ac:dyDescent="0.15">
      <c r="B107" s="638" t="s">
        <v>33</v>
      </c>
      <c r="C107" s="638"/>
      <c r="D107" s="134">
        <f t="shared" si="26"/>
        <v>2366</v>
      </c>
      <c r="E107" s="135">
        <f t="shared" si="26"/>
        <v>1572192</v>
      </c>
      <c r="F107" s="134">
        <v>1474</v>
      </c>
      <c r="G107" s="135">
        <v>1516693</v>
      </c>
      <c r="H107" s="134">
        <v>70</v>
      </c>
      <c r="I107" s="135">
        <v>278476</v>
      </c>
      <c r="J107" s="134">
        <v>818</v>
      </c>
      <c r="K107" s="135">
        <v>31902</v>
      </c>
      <c r="L107" s="134">
        <v>74</v>
      </c>
      <c r="M107" s="135">
        <v>23597</v>
      </c>
      <c r="N107" s="134">
        <v>0</v>
      </c>
      <c r="O107" s="135">
        <v>0</v>
      </c>
    </row>
    <row r="108" spans="2:15" s="2" customFormat="1" ht="15" customHeight="1" x14ac:dyDescent="0.15">
      <c r="B108" s="638" t="s">
        <v>34</v>
      </c>
      <c r="C108" s="638"/>
      <c r="D108" s="134">
        <f t="shared" si="26"/>
        <v>2228</v>
      </c>
      <c r="E108" s="135">
        <f t="shared" si="26"/>
        <v>1545104</v>
      </c>
      <c r="F108" s="134">
        <v>1400</v>
      </c>
      <c r="G108" s="135">
        <v>1492472</v>
      </c>
      <c r="H108" s="134">
        <v>64</v>
      </c>
      <c r="I108" s="135">
        <v>284886</v>
      </c>
      <c r="J108" s="134">
        <v>749</v>
      </c>
      <c r="K108" s="135">
        <v>29211</v>
      </c>
      <c r="L108" s="134">
        <v>78</v>
      </c>
      <c r="M108" s="135">
        <v>22922</v>
      </c>
      <c r="N108" s="134">
        <v>1</v>
      </c>
      <c r="O108" s="135">
        <v>499</v>
      </c>
    </row>
    <row r="109" spans="2:15" s="2" customFormat="1" ht="15" customHeight="1" x14ac:dyDescent="0.15">
      <c r="B109" s="638" t="s">
        <v>35</v>
      </c>
      <c r="C109" s="638"/>
      <c r="D109" s="134">
        <f t="shared" si="26"/>
        <v>2084</v>
      </c>
      <c r="E109" s="135">
        <f t="shared" si="26"/>
        <v>1502307</v>
      </c>
      <c r="F109" s="134">
        <v>1328</v>
      </c>
      <c r="G109" s="135">
        <v>1451183</v>
      </c>
      <c r="H109" s="134">
        <v>61</v>
      </c>
      <c r="I109" s="135">
        <v>277215</v>
      </c>
      <c r="J109" s="134">
        <v>688</v>
      </c>
      <c r="K109" s="135">
        <v>26832</v>
      </c>
      <c r="L109" s="134">
        <v>62</v>
      </c>
      <c r="M109" s="135">
        <v>18920</v>
      </c>
      <c r="N109" s="134">
        <v>6</v>
      </c>
      <c r="O109" s="135">
        <v>5372</v>
      </c>
    </row>
    <row r="110" spans="2:15" s="2" customFormat="1" ht="15" customHeight="1" x14ac:dyDescent="0.15">
      <c r="B110" s="638" t="s">
        <v>36</v>
      </c>
      <c r="C110" s="638"/>
      <c r="D110" s="134">
        <f t="shared" si="26"/>
        <v>2155</v>
      </c>
      <c r="E110" s="135">
        <f t="shared" si="26"/>
        <v>1688054</v>
      </c>
      <c r="F110" s="134">
        <v>1410</v>
      </c>
      <c r="G110" s="135">
        <v>1645250</v>
      </c>
      <c r="H110" s="134">
        <v>73</v>
      </c>
      <c r="I110" s="135">
        <v>340715</v>
      </c>
      <c r="J110" s="134">
        <v>664</v>
      </c>
      <c r="K110" s="135">
        <v>25896</v>
      </c>
      <c r="L110" s="134">
        <v>80</v>
      </c>
      <c r="M110" s="135">
        <v>16409</v>
      </c>
      <c r="N110" s="134">
        <v>1</v>
      </c>
      <c r="O110" s="135">
        <v>499</v>
      </c>
    </row>
    <row r="111" spans="2:15" s="2" customFormat="1" ht="15" customHeight="1" x14ac:dyDescent="0.15">
      <c r="B111" s="638" t="s">
        <v>264</v>
      </c>
      <c r="C111" s="638"/>
      <c r="D111" s="134">
        <f t="shared" si="26"/>
        <v>2207</v>
      </c>
      <c r="E111" s="135">
        <f t="shared" si="26"/>
        <v>1636126</v>
      </c>
      <c r="F111" s="134">
        <v>1313</v>
      </c>
      <c r="G111" s="135">
        <v>1582997</v>
      </c>
      <c r="H111" s="134">
        <v>53</v>
      </c>
      <c r="I111" s="135">
        <v>297075</v>
      </c>
      <c r="J111" s="134">
        <v>755</v>
      </c>
      <c r="K111" s="135">
        <v>29445</v>
      </c>
      <c r="L111" s="134">
        <v>135</v>
      </c>
      <c r="M111" s="135">
        <v>22309</v>
      </c>
      <c r="N111" s="134">
        <v>4</v>
      </c>
      <c r="O111" s="135">
        <v>1375</v>
      </c>
    </row>
    <row r="112" spans="2:15" s="2" customFormat="1" ht="15" customHeight="1" x14ac:dyDescent="0.15">
      <c r="B112" s="638" t="s">
        <v>38</v>
      </c>
      <c r="C112" s="638"/>
      <c r="D112" s="134">
        <f t="shared" si="26"/>
        <v>1863</v>
      </c>
      <c r="E112" s="135">
        <f t="shared" si="26"/>
        <v>1532555</v>
      </c>
      <c r="F112" s="134">
        <v>1111</v>
      </c>
      <c r="G112" s="135">
        <v>1485647</v>
      </c>
      <c r="H112" s="134">
        <v>64</v>
      </c>
      <c r="I112" s="135">
        <v>306437</v>
      </c>
      <c r="J112" s="134">
        <v>602</v>
      </c>
      <c r="K112" s="135">
        <v>23478</v>
      </c>
      <c r="L112" s="134">
        <v>149</v>
      </c>
      <c r="M112" s="135">
        <v>22932</v>
      </c>
      <c r="N112" s="134">
        <v>1</v>
      </c>
      <c r="O112" s="135">
        <v>498</v>
      </c>
    </row>
    <row r="113" spans="2:15" s="2" customFormat="1" ht="15" customHeight="1" x14ac:dyDescent="0.15">
      <c r="B113" s="638" t="s">
        <v>39</v>
      </c>
      <c r="C113" s="638"/>
      <c r="D113" s="134">
        <f t="shared" si="26"/>
        <v>1993</v>
      </c>
      <c r="E113" s="135">
        <f t="shared" si="26"/>
        <v>1436192</v>
      </c>
      <c r="F113" s="134">
        <v>1288</v>
      </c>
      <c r="G113" s="135">
        <v>1396778</v>
      </c>
      <c r="H113" s="134">
        <v>65</v>
      </c>
      <c r="I113" s="135">
        <v>327837</v>
      </c>
      <c r="J113" s="134">
        <v>578</v>
      </c>
      <c r="K113" s="135">
        <v>22308</v>
      </c>
      <c r="L113" s="134">
        <v>127</v>
      </c>
      <c r="M113" s="135">
        <v>17106</v>
      </c>
      <c r="N113" s="134">
        <v>0</v>
      </c>
      <c r="O113" s="135">
        <v>0</v>
      </c>
    </row>
    <row r="114" spans="2:15" s="2" customFormat="1" ht="15" customHeight="1" x14ac:dyDescent="0.15">
      <c r="B114" s="638" t="s">
        <v>40</v>
      </c>
      <c r="C114" s="638"/>
      <c r="D114" s="134">
        <f t="shared" ref="D114:E116" si="27">+F114+J114+L114+N114</f>
        <v>1999</v>
      </c>
      <c r="E114" s="135">
        <f t="shared" si="27"/>
        <v>1555609</v>
      </c>
      <c r="F114" s="134">
        <v>1304</v>
      </c>
      <c r="G114" s="135">
        <v>1504443</v>
      </c>
      <c r="H114" s="134">
        <v>103</v>
      </c>
      <c r="I114" s="135">
        <v>420123</v>
      </c>
      <c r="J114" s="134">
        <v>583</v>
      </c>
      <c r="K114" s="135">
        <v>22737</v>
      </c>
      <c r="L114" s="134">
        <v>112</v>
      </c>
      <c r="M114" s="135">
        <v>28429</v>
      </c>
      <c r="N114" s="134">
        <v>0</v>
      </c>
      <c r="O114" s="135">
        <v>0</v>
      </c>
    </row>
    <row r="115" spans="2:15" s="2" customFormat="1" ht="15" customHeight="1" x14ac:dyDescent="0.15">
      <c r="B115" s="638" t="s">
        <v>41</v>
      </c>
      <c r="C115" s="638"/>
      <c r="D115" s="134">
        <f t="shared" si="27"/>
        <v>1913</v>
      </c>
      <c r="E115" s="135">
        <f t="shared" si="27"/>
        <v>1427446</v>
      </c>
      <c r="F115" s="134">
        <v>1264</v>
      </c>
      <c r="G115" s="135">
        <v>1395181</v>
      </c>
      <c r="H115" s="134">
        <v>85</v>
      </c>
      <c r="I115" s="135">
        <v>451639</v>
      </c>
      <c r="J115" s="134">
        <v>573</v>
      </c>
      <c r="K115" s="135">
        <v>22347</v>
      </c>
      <c r="L115" s="134">
        <v>76</v>
      </c>
      <c r="M115" s="135">
        <v>9918</v>
      </c>
      <c r="N115" s="134">
        <v>0</v>
      </c>
      <c r="O115" s="135">
        <v>0</v>
      </c>
    </row>
    <row r="116" spans="2:15" s="2" customFormat="1" ht="15" customHeight="1" x14ac:dyDescent="0.15">
      <c r="B116" s="638" t="s">
        <v>462</v>
      </c>
      <c r="C116" s="638"/>
      <c r="D116" s="134">
        <f t="shared" si="27"/>
        <v>1689</v>
      </c>
      <c r="E116" s="135">
        <f t="shared" si="27"/>
        <v>1320992</v>
      </c>
      <c r="F116" s="134">
        <v>1089</v>
      </c>
      <c r="G116" s="135">
        <v>1290419</v>
      </c>
      <c r="H116" s="134">
        <v>63</v>
      </c>
      <c r="I116" s="135">
        <v>376163</v>
      </c>
      <c r="J116" s="134">
        <v>494</v>
      </c>
      <c r="K116" s="135">
        <v>19266</v>
      </c>
      <c r="L116" s="134">
        <v>106</v>
      </c>
      <c r="M116" s="135">
        <v>11307</v>
      </c>
      <c r="N116" s="134">
        <v>0</v>
      </c>
      <c r="O116" s="135">
        <v>0</v>
      </c>
    </row>
    <row r="117" spans="2:15" s="2" customFormat="1" ht="11.25" x14ac:dyDescent="0.15">
      <c r="B117" s="2" t="s">
        <v>494</v>
      </c>
      <c r="O117" s="38"/>
    </row>
    <row r="118" spans="2:15" s="2" customFormat="1" ht="11.25" x14ac:dyDescent="0.15"/>
    <row r="119" spans="2:15" x14ac:dyDescent="0.15">
      <c r="B119" s="2"/>
      <c r="C119" s="2"/>
      <c r="D119" s="136"/>
      <c r="E119" s="136"/>
      <c r="F119" s="136"/>
      <c r="G119" s="136"/>
      <c r="H119" s="2"/>
      <c r="I119" s="136"/>
      <c r="J119" s="136"/>
      <c r="K119" s="136"/>
      <c r="L119" s="2"/>
      <c r="M119" s="136"/>
      <c r="N119" s="2"/>
      <c r="O119" s="2"/>
    </row>
  </sheetData>
  <mergeCells count="94">
    <mergeCell ref="B21:C21"/>
    <mergeCell ref="N4:O4"/>
    <mergeCell ref="B6:C6"/>
    <mergeCell ref="B7:B8"/>
    <mergeCell ref="B9:C9"/>
    <mergeCell ref="B10:B11"/>
    <mergeCell ref="B12:C12"/>
    <mergeCell ref="B4:C5"/>
    <mergeCell ref="D4:E4"/>
    <mergeCell ref="F4:G4"/>
    <mergeCell ref="H4:I4"/>
    <mergeCell ref="J4:K4"/>
    <mergeCell ref="L4:M4"/>
    <mergeCell ref="B13:B14"/>
    <mergeCell ref="B15:C15"/>
    <mergeCell ref="B16:B17"/>
    <mergeCell ref="B18:C18"/>
    <mergeCell ref="B19:B20"/>
    <mergeCell ref="B39:C39"/>
    <mergeCell ref="B22:B23"/>
    <mergeCell ref="B24:C24"/>
    <mergeCell ref="B25:B26"/>
    <mergeCell ref="B27:C27"/>
    <mergeCell ref="B28:B29"/>
    <mergeCell ref="B30:C30"/>
    <mergeCell ref="B31:B32"/>
    <mergeCell ref="B33:C33"/>
    <mergeCell ref="B34:B35"/>
    <mergeCell ref="B36:C36"/>
    <mergeCell ref="B37:B38"/>
    <mergeCell ref="B57:C57"/>
    <mergeCell ref="B40:B41"/>
    <mergeCell ref="B42:C42"/>
    <mergeCell ref="B43:B44"/>
    <mergeCell ref="B45:C45"/>
    <mergeCell ref="B46:B47"/>
    <mergeCell ref="B48:C48"/>
    <mergeCell ref="B49:B50"/>
    <mergeCell ref="B51:C51"/>
    <mergeCell ref="B52:B53"/>
    <mergeCell ref="B54:C54"/>
    <mergeCell ref="B55:B56"/>
    <mergeCell ref="B75:C75"/>
    <mergeCell ref="B58:B59"/>
    <mergeCell ref="B60:C60"/>
    <mergeCell ref="B61:B62"/>
    <mergeCell ref="B63:C63"/>
    <mergeCell ref="B64:B65"/>
    <mergeCell ref="B66:C66"/>
    <mergeCell ref="B67:B68"/>
    <mergeCell ref="B69:C69"/>
    <mergeCell ref="B70:B71"/>
    <mergeCell ref="B72:C72"/>
    <mergeCell ref="B73:B74"/>
    <mergeCell ref="N87:O88"/>
    <mergeCell ref="F88:G88"/>
    <mergeCell ref="H88:I88"/>
    <mergeCell ref="B76:B77"/>
    <mergeCell ref="B78:C78"/>
    <mergeCell ref="B79:B80"/>
    <mergeCell ref="B81:C81"/>
    <mergeCell ref="B82:B83"/>
    <mergeCell ref="B87:C89"/>
    <mergeCell ref="B95:C95"/>
    <mergeCell ref="D87:E88"/>
    <mergeCell ref="F87:I87"/>
    <mergeCell ref="J87:K88"/>
    <mergeCell ref="L87:M88"/>
    <mergeCell ref="B90:C90"/>
    <mergeCell ref="B91:C91"/>
    <mergeCell ref="B92:C92"/>
    <mergeCell ref="B93:C93"/>
    <mergeCell ref="B94:C94"/>
    <mergeCell ref="B107:C107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14:C114"/>
    <mergeCell ref="B115:C115"/>
    <mergeCell ref="B116:C116"/>
    <mergeCell ref="B108:C108"/>
    <mergeCell ref="B109:C109"/>
    <mergeCell ref="B110:C110"/>
    <mergeCell ref="B111:C111"/>
    <mergeCell ref="B112:C112"/>
    <mergeCell ref="B113:C113"/>
  </mergeCells>
  <phoneticPr fontId="7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Ｐゴシック,標準"15.交通・通信</oddHeader>
    <oddFooter>&amp;C&amp;"ＭＳ Ｐゴシック,標準"-110-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13DE-B06F-4AFA-8CFE-EAF774958BFE}">
  <sheetPr>
    <pageSetUpPr fitToPage="1"/>
  </sheetPr>
  <dimension ref="A1:F23"/>
  <sheetViews>
    <sheetView showGridLines="0" topLeftCell="A18" zoomScale="130" zoomScaleNormal="130" zoomScaleSheetLayoutView="100" workbookViewId="0">
      <selection activeCell="B1" sqref="B1"/>
    </sheetView>
  </sheetViews>
  <sheetFormatPr defaultColWidth="8" defaultRowHeight="11.25" x14ac:dyDescent="0.15"/>
  <cols>
    <col min="1" max="1" width="1.7109375" style="405" customWidth="1"/>
    <col min="2" max="2" width="19.85546875" style="414" customWidth="1"/>
    <col min="3" max="3" width="27.28515625" style="414" customWidth="1"/>
    <col min="4" max="4" width="9.42578125" style="420" customWidth="1"/>
    <col min="5" max="5" width="8.7109375" style="421" customWidth="1"/>
    <col min="6" max="6" width="14.140625" style="422" customWidth="1"/>
    <col min="7" max="16384" width="8" style="405"/>
  </cols>
  <sheetData>
    <row r="1" spans="1:6" ht="30" customHeight="1" x14ac:dyDescent="0.15">
      <c r="A1" s="404" t="s">
        <v>410</v>
      </c>
      <c r="B1" s="405"/>
      <c r="C1" s="405"/>
      <c r="D1" s="405"/>
      <c r="E1" s="405"/>
      <c r="F1" s="405"/>
    </row>
    <row r="2" spans="1:6" ht="7.5" customHeight="1" x14ac:dyDescent="0.15">
      <c r="A2" s="404"/>
      <c r="B2" s="405"/>
      <c r="C2" s="405"/>
      <c r="D2" s="405"/>
      <c r="E2" s="405"/>
      <c r="F2" s="405"/>
    </row>
    <row r="3" spans="1:6" s="406" customFormat="1" ht="22.5" customHeight="1" x14ac:dyDescent="0.15">
      <c r="B3" s="407" t="s">
        <v>495</v>
      </c>
      <c r="C3" s="408"/>
      <c r="D3" s="408"/>
      <c r="E3" s="408"/>
      <c r="F3" s="408"/>
    </row>
    <row r="4" spans="1:6" ht="15" customHeight="1" x14ac:dyDescent="0.15">
      <c r="B4" s="655" t="s">
        <v>411</v>
      </c>
      <c r="C4" s="655" t="s">
        <v>412</v>
      </c>
      <c r="D4" s="657" t="s">
        <v>496</v>
      </c>
      <c r="E4" s="659" t="s">
        <v>497</v>
      </c>
      <c r="F4" s="661" t="s">
        <v>413</v>
      </c>
    </row>
    <row r="5" spans="1:6" ht="15" customHeight="1" x14ac:dyDescent="0.15">
      <c r="B5" s="656"/>
      <c r="C5" s="656"/>
      <c r="D5" s="658"/>
      <c r="E5" s="660"/>
      <c r="F5" s="661"/>
    </row>
    <row r="6" spans="1:6" ht="15" customHeight="1" x14ac:dyDescent="0.15">
      <c r="B6" s="510"/>
      <c r="C6" s="511"/>
      <c r="D6" s="512"/>
      <c r="E6" s="409"/>
      <c r="F6" s="410"/>
    </row>
    <row r="7" spans="1:6" ht="15" customHeight="1" x14ac:dyDescent="0.15">
      <c r="B7" s="513" t="s">
        <v>498</v>
      </c>
      <c r="C7" s="415" t="s">
        <v>499</v>
      </c>
      <c r="D7" s="514" t="s">
        <v>414</v>
      </c>
      <c r="E7" s="515" t="s">
        <v>500</v>
      </c>
      <c r="F7" s="412" t="s">
        <v>416</v>
      </c>
    </row>
    <row r="8" spans="1:6" ht="15" customHeight="1" x14ac:dyDescent="0.15">
      <c r="B8" s="513"/>
      <c r="C8" s="413"/>
      <c r="D8" s="514"/>
      <c r="E8" s="515"/>
      <c r="F8" s="412"/>
    </row>
    <row r="9" spans="1:6" ht="15" customHeight="1" x14ac:dyDescent="0.15">
      <c r="B9" s="513"/>
      <c r="C9" s="415"/>
      <c r="D9" s="514"/>
      <c r="E9" s="515"/>
      <c r="F9" s="412"/>
    </row>
    <row r="10" spans="1:6" ht="15" customHeight="1" x14ac:dyDescent="0.15">
      <c r="B10" s="513" t="s">
        <v>501</v>
      </c>
      <c r="C10" s="415" t="s">
        <v>502</v>
      </c>
      <c r="D10" s="514" t="s">
        <v>417</v>
      </c>
      <c r="E10" s="515" t="s">
        <v>503</v>
      </c>
      <c r="F10" s="412" t="s">
        <v>418</v>
      </c>
    </row>
    <row r="11" spans="1:6" ht="15" customHeight="1" x14ac:dyDescent="0.15">
      <c r="B11" s="513"/>
      <c r="C11" s="413"/>
      <c r="D11" s="514"/>
      <c r="E11" s="515"/>
      <c r="F11" s="412"/>
    </row>
    <row r="12" spans="1:6" ht="15" customHeight="1" x14ac:dyDescent="0.15">
      <c r="B12" s="513"/>
      <c r="C12" s="415"/>
      <c r="D12" s="514"/>
      <c r="E12" s="515"/>
      <c r="F12" s="412"/>
    </row>
    <row r="13" spans="1:6" ht="15" customHeight="1" x14ac:dyDescent="0.15">
      <c r="B13" s="513" t="s">
        <v>504</v>
      </c>
      <c r="C13" s="415" t="s">
        <v>505</v>
      </c>
      <c r="D13" s="514" t="s">
        <v>506</v>
      </c>
      <c r="E13" s="515" t="s">
        <v>500</v>
      </c>
      <c r="F13" s="412" t="s">
        <v>419</v>
      </c>
    </row>
    <row r="14" spans="1:6" ht="15" customHeight="1" x14ac:dyDescent="0.15">
      <c r="B14" s="513"/>
      <c r="C14" s="413"/>
      <c r="D14" s="514" t="s">
        <v>507</v>
      </c>
      <c r="E14" s="515"/>
      <c r="F14" s="412"/>
    </row>
    <row r="15" spans="1:6" ht="15" customHeight="1" x14ac:dyDescent="0.15">
      <c r="B15" s="513"/>
      <c r="C15" s="415"/>
      <c r="D15" s="514"/>
      <c r="E15" s="515"/>
      <c r="F15" s="412"/>
    </row>
    <row r="16" spans="1:6" ht="15" customHeight="1" x14ac:dyDescent="0.15">
      <c r="B16" s="513" t="s">
        <v>508</v>
      </c>
      <c r="C16" s="415" t="s">
        <v>420</v>
      </c>
      <c r="D16" s="514" t="s">
        <v>415</v>
      </c>
      <c r="E16" s="416">
        <v>9.8000000000000007</v>
      </c>
      <c r="F16" s="412" t="s">
        <v>419</v>
      </c>
    </row>
    <row r="17" spans="2:6" ht="15" customHeight="1" x14ac:dyDescent="0.15">
      <c r="B17" s="513"/>
      <c r="C17" s="415"/>
      <c r="D17" s="514"/>
      <c r="E17" s="515"/>
      <c r="F17" s="412"/>
    </row>
    <row r="18" spans="2:6" ht="15" customHeight="1" x14ac:dyDescent="0.15">
      <c r="B18" s="513"/>
      <c r="C18" s="415"/>
      <c r="D18" s="514"/>
      <c r="E18" s="515"/>
      <c r="F18" s="412"/>
    </row>
    <row r="19" spans="2:6" ht="15" customHeight="1" x14ac:dyDescent="0.15">
      <c r="B19" s="513" t="s">
        <v>421</v>
      </c>
      <c r="C19" s="415" t="s">
        <v>509</v>
      </c>
      <c r="D19" s="514" t="s">
        <v>422</v>
      </c>
      <c r="E19" s="515" t="s">
        <v>500</v>
      </c>
      <c r="F19" s="412" t="s">
        <v>423</v>
      </c>
    </row>
    <row r="20" spans="2:6" ht="15" customHeight="1" x14ac:dyDescent="0.15">
      <c r="B20" s="513"/>
      <c r="C20" s="413"/>
      <c r="D20" s="514"/>
      <c r="E20" s="411"/>
      <c r="F20" s="412"/>
    </row>
    <row r="21" spans="2:6" ht="15" customHeight="1" x14ac:dyDescent="0.15">
      <c r="B21" s="516"/>
      <c r="C21" s="418"/>
      <c r="D21" s="517"/>
      <c r="E21" s="417"/>
      <c r="F21" s="419"/>
    </row>
    <row r="22" spans="2:6" ht="15" customHeight="1" x14ac:dyDescent="0.15">
      <c r="B22" s="406" t="s">
        <v>335</v>
      </c>
      <c r="F22" s="423"/>
    </row>
    <row r="23" spans="2:6" x14ac:dyDescent="0.15">
      <c r="F23" s="423"/>
    </row>
  </sheetData>
  <mergeCells count="5">
    <mergeCell ref="B4:B5"/>
    <mergeCell ref="C4:C5"/>
    <mergeCell ref="D4:D5"/>
    <mergeCell ref="E4:E5"/>
    <mergeCell ref="F4:F5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ゴシック,標準"15.交通・通信</oddHeader>
    <oddFooter>&amp;C&amp;"ＭＳ Ｐゴシック,標準"-111-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8770B-50A5-4A0A-9C33-D6592FCD78E9}">
  <sheetPr>
    <pageSetUpPr fitToPage="1"/>
  </sheetPr>
  <dimension ref="A1:N66"/>
  <sheetViews>
    <sheetView showGridLines="0" zoomScaleNormal="100" zoomScaleSheetLayoutView="100" workbookViewId="0">
      <selection activeCell="F6" sqref="F6"/>
    </sheetView>
  </sheetViews>
  <sheetFormatPr defaultColWidth="8" defaultRowHeight="11.25" x14ac:dyDescent="0.15"/>
  <cols>
    <col min="1" max="1" width="1.7109375" style="425" customWidth="1"/>
    <col min="2" max="2" width="8.85546875" style="425" customWidth="1"/>
    <col min="3" max="14" width="6.7109375" style="425" customWidth="1"/>
    <col min="15" max="16384" width="8" style="425"/>
  </cols>
  <sheetData>
    <row r="1" spans="1:14" ht="30" customHeight="1" x14ac:dyDescent="0.15">
      <c r="A1" s="424" t="s">
        <v>424</v>
      </c>
    </row>
    <row r="2" spans="1:14" ht="7.5" customHeight="1" x14ac:dyDescent="0.15">
      <c r="A2" s="424"/>
    </row>
    <row r="3" spans="1:14" ht="22.5" customHeight="1" x14ac:dyDescent="0.15">
      <c r="B3" s="495" t="s">
        <v>473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</row>
    <row r="4" spans="1:14" s="427" customFormat="1" ht="15" customHeight="1" x14ac:dyDescent="0.15">
      <c r="B4" s="428"/>
      <c r="C4" s="665" t="s">
        <v>425</v>
      </c>
      <c r="D4" s="665"/>
      <c r="E4" s="665"/>
      <c r="F4" s="665"/>
      <c r="G4" s="665"/>
      <c r="H4" s="665" t="s">
        <v>426</v>
      </c>
      <c r="I4" s="665"/>
      <c r="J4" s="665"/>
      <c r="K4" s="670" t="s">
        <v>427</v>
      </c>
      <c r="L4" s="665" t="s">
        <v>428</v>
      </c>
      <c r="M4" s="665"/>
      <c r="N4" s="665"/>
    </row>
    <row r="5" spans="1:14" s="427" customFormat="1" ht="15" customHeight="1" x14ac:dyDescent="0.15">
      <c r="B5" s="429" t="s">
        <v>3</v>
      </c>
      <c r="C5" s="430"/>
      <c r="D5" s="667" t="s">
        <v>429</v>
      </c>
      <c r="E5" s="667"/>
      <c r="F5" s="667"/>
      <c r="G5" s="668" t="s">
        <v>430</v>
      </c>
      <c r="H5" s="666"/>
      <c r="I5" s="666"/>
      <c r="J5" s="666"/>
      <c r="K5" s="671"/>
      <c r="L5" s="666"/>
      <c r="M5" s="666"/>
      <c r="N5" s="666"/>
    </row>
    <row r="6" spans="1:14" s="427" customFormat="1" ht="15" customHeight="1" x14ac:dyDescent="0.15">
      <c r="B6" s="432"/>
      <c r="C6" s="432"/>
      <c r="D6" s="431" t="s">
        <v>247</v>
      </c>
      <c r="E6" s="433" t="s">
        <v>431</v>
      </c>
      <c r="F6" s="434" t="s">
        <v>432</v>
      </c>
      <c r="G6" s="669"/>
      <c r="H6" s="431" t="s">
        <v>247</v>
      </c>
      <c r="I6" s="433" t="s">
        <v>431</v>
      </c>
      <c r="J6" s="434" t="s">
        <v>432</v>
      </c>
      <c r="K6" s="672"/>
      <c r="L6" s="431" t="s">
        <v>247</v>
      </c>
      <c r="M6" s="433" t="s">
        <v>433</v>
      </c>
      <c r="N6" s="434" t="s">
        <v>434</v>
      </c>
    </row>
    <row r="7" spans="1:14" s="427" customFormat="1" ht="18" hidden="1" customHeight="1" x14ac:dyDescent="0.15">
      <c r="B7" s="435" t="s">
        <v>17</v>
      </c>
      <c r="C7" s="436">
        <f t="shared" ref="C7:N7" si="0">SUM(C8:C11)</f>
        <v>30344</v>
      </c>
      <c r="D7" s="436">
        <f t="shared" si="0"/>
        <v>30344</v>
      </c>
      <c r="E7" s="437">
        <f t="shared" si="0"/>
        <v>8700</v>
      </c>
      <c r="F7" s="438">
        <f t="shared" si="0"/>
        <v>21644</v>
      </c>
      <c r="G7" s="439" t="s">
        <v>309</v>
      </c>
      <c r="H7" s="436">
        <f t="shared" si="0"/>
        <v>4239</v>
      </c>
      <c r="I7" s="437">
        <f t="shared" si="0"/>
        <v>2441</v>
      </c>
      <c r="J7" s="438">
        <f t="shared" si="0"/>
        <v>1798</v>
      </c>
      <c r="K7" s="436">
        <f t="shared" si="0"/>
        <v>25</v>
      </c>
      <c r="L7" s="436">
        <f t="shared" si="0"/>
        <v>411</v>
      </c>
      <c r="M7" s="437">
        <f t="shared" si="0"/>
        <v>53</v>
      </c>
      <c r="N7" s="438">
        <f t="shared" si="0"/>
        <v>358</v>
      </c>
    </row>
    <row r="8" spans="1:14" s="427" customFormat="1" ht="18" hidden="1" customHeight="1" x14ac:dyDescent="0.15">
      <c r="B8" s="440" t="s">
        <v>12</v>
      </c>
      <c r="C8" s="441">
        <f>SUM(D8,G8)</f>
        <v>8624</v>
      </c>
      <c r="D8" s="441">
        <f>SUM(E8:F8)</f>
        <v>8624</v>
      </c>
      <c r="E8" s="442">
        <v>2653</v>
      </c>
      <c r="F8" s="443">
        <v>5971</v>
      </c>
      <c r="G8" s="444" t="s">
        <v>415</v>
      </c>
      <c r="H8" s="441">
        <f>SUM(I8:J8)</f>
        <v>1091</v>
      </c>
      <c r="I8" s="442">
        <v>660</v>
      </c>
      <c r="J8" s="443">
        <v>431</v>
      </c>
      <c r="K8" s="444" t="s">
        <v>415</v>
      </c>
      <c r="L8" s="441">
        <f>SUM(M8:N8)</f>
        <v>161</v>
      </c>
      <c r="M8" s="442">
        <v>14</v>
      </c>
      <c r="N8" s="443">
        <v>147</v>
      </c>
    </row>
    <row r="9" spans="1:14" s="427" customFormat="1" ht="18" hidden="1" customHeight="1" x14ac:dyDescent="0.15">
      <c r="B9" s="440" t="s">
        <v>13</v>
      </c>
      <c r="C9" s="441">
        <f>SUM(D9,G9)</f>
        <v>10542</v>
      </c>
      <c r="D9" s="441">
        <f>SUM(E9:F9)</f>
        <v>10542</v>
      </c>
      <c r="E9" s="442">
        <v>2935</v>
      </c>
      <c r="F9" s="443">
        <v>7607</v>
      </c>
      <c r="G9" s="444" t="s">
        <v>309</v>
      </c>
      <c r="H9" s="441">
        <f>SUM(I9:J9)</f>
        <v>1822</v>
      </c>
      <c r="I9" s="442">
        <v>1054</v>
      </c>
      <c r="J9" s="443">
        <v>768</v>
      </c>
      <c r="K9" s="445">
        <v>23</v>
      </c>
      <c r="L9" s="441">
        <f>SUM(M9:N9)</f>
        <v>131</v>
      </c>
      <c r="M9" s="442">
        <v>23</v>
      </c>
      <c r="N9" s="443">
        <v>108</v>
      </c>
    </row>
    <row r="10" spans="1:14" s="427" customFormat="1" ht="18" hidden="1" customHeight="1" x14ac:dyDescent="0.15">
      <c r="B10" s="440" t="s">
        <v>14</v>
      </c>
      <c r="C10" s="441">
        <f>SUM(D10,G10)</f>
        <v>6429</v>
      </c>
      <c r="D10" s="441">
        <f>SUM(E10:F10)</f>
        <v>6429</v>
      </c>
      <c r="E10" s="442">
        <v>1790</v>
      </c>
      <c r="F10" s="443">
        <v>4639</v>
      </c>
      <c r="G10" s="444" t="s">
        <v>309</v>
      </c>
      <c r="H10" s="441">
        <f>SUM(I10:J10)</f>
        <v>942</v>
      </c>
      <c r="I10" s="442">
        <v>526</v>
      </c>
      <c r="J10" s="443">
        <v>416</v>
      </c>
      <c r="K10" s="445">
        <v>2</v>
      </c>
      <c r="L10" s="441">
        <f>SUM(M10:N10)</f>
        <v>83</v>
      </c>
      <c r="M10" s="442">
        <v>10</v>
      </c>
      <c r="N10" s="443">
        <v>73</v>
      </c>
    </row>
    <row r="11" spans="1:14" s="427" customFormat="1" ht="18" hidden="1" customHeight="1" x14ac:dyDescent="0.15">
      <c r="B11" s="440" t="s">
        <v>387</v>
      </c>
      <c r="C11" s="441">
        <f>SUM(D11,G11)</f>
        <v>4749</v>
      </c>
      <c r="D11" s="441">
        <f>SUM(E11:F11)</f>
        <v>4749</v>
      </c>
      <c r="E11" s="442">
        <v>1322</v>
      </c>
      <c r="F11" s="443">
        <v>3427</v>
      </c>
      <c r="G11" s="444" t="s">
        <v>309</v>
      </c>
      <c r="H11" s="441">
        <f>SUM(I11:J11)</f>
        <v>384</v>
      </c>
      <c r="I11" s="442">
        <v>201</v>
      </c>
      <c r="J11" s="443">
        <v>183</v>
      </c>
      <c r="K11" s="444" t="s">
        <v>415</v>
      </c>
      <c r="L11" s="441">
        <f>SUM(M11:N11)</f>
        <v>36</v>
      </c>
      <c r="M11" s="442">
        <v>6</v>
      </c>
      <c r="N11" s="443">
        <v>30</v>
      </c>
    </row>
    <row r="12" spans="1:14" s="427" customFormat="1" ht="15" hidden="1" customHeight="1" x14ac:dyDescent="0.15">
      <c r="B12" s="435" t="s">
        <v>18</v>
      </c>
      <c r="C12" s="436">
        <f t="shared" ref="C12:N12" si="1">SUM(C13:C16)</f>
        <v>28324</v>
      </c>
      <c r="D12" s="436">
        <f t="shared" si="1"/>
        <v>28324</v>
      </c>
      <c r="E12" s="437">
        <f t="shared" si="1"/>
        <v>7728</v>
      </c>
      <c r="F12" s="438">
        <f t="shared" si="1"/>
        <v>20596</v>
      </c>
      <c r="G12" s="439" t="s">
        <v>309</v>
      </c>
      <c r="H12" s="436">
        <f t="shared" si="1"/>
        <v>6314</v>
      </c>
      <c r="I12" s="437">
        <f t="shared" si="1"/>
        <v>3185</v>
      </c>
      <c r="J12" s="438">
        <f t="shared" si="1"/>
        <v>3129</v>
      </c>
      <c r="K12" s="436">
        <f t="shared" si="1"/>
        <v>47</v>
      </c>
      <c r="L12" s="436">
        <f t="shared" si="1"/>
        <v>387</v>
      </c>
      <c r="M12" s="437">
        <f t="shared" si="1"/>
        <v>64</v>
      </c>
      <c r="N12" s="438">
        <f t="shared" si="1"/>
        <v>323</v>
      </c>
    </row>
    <row r="13" spans="1:14" s="427" customFormat="1" ht="15" hidden="1" customHeight="1" x14ac:dyDescent="0.15">
      <c r="B13" s="440" t="s">
        <v>12</v>
      </c>
      <c r="C13" s="441">
        <f>SUM(D13,G13)</f>
        <v>8015</v>
      </c>
      <c r="D13" s="441">
        <f>SUM(E13:F13)</f>
        <v>8015</v>
      </c>
      <c r="E13" s="442">
        <v>2375</v>
      </c>
      <c r="F13" s="443">
        <v>5640</v>
      </c>
      <c r="G13" s="444" t="s">
        <v>309</v>
      </c>
      <c r="H13" s="441">
        <f>SUM(I13:J13)</f>
        <v>1646</v>
      </c>
      <c r="I13" s="442">
        <v>871</v>
      </c>
      <c r="J13" s="443">
        <v>775</v>
      </c>
      <c r="K13" s="444" t="s">
        <v>415</v>
      </c>
      <c r="L13" s="441">
        <f>SUM(M13:N13)</f>
        <v>151</v>
      </c>
      <c r="M13" s="442">
        <v>19</v>
      </c>
      <c r="N13" s="443">
        <v>132</v>
      </c>
    </row>
    <row r="14" spans="1:14" s="427" customFormat="1" ht="15" hidden="1" customHeight="1" x14ac:dyDescent="0.15">
      <c r="B14" s="440" t="s">
        <v>13</v>
      </c>
      <c r="C14" s="441">
        <f>SUM(D14,G14)</f>
        <v>9857</v>
      </c>
      <c r="D14" s="441">
        <f>SUM(E14:F14)</f>
        <v>9857</v>
      </c>
      <c r="E14" s="442">
        <v>2598</v>
      </c>
      <c r="F14" s="443">
        <v>7259</v>
      </c>
      <c r="G14" s="444" t="s">
        <v>309</v>
      </c>
      <c r="H14" s="441">
        <f>SUM(I14:J14)</f>
        <v>2642</v>
      </c>
      <c r="I14" s="442">
        <v>1352</v>
      </c>
      <c r="J14" s="443">
        <v>1290</v>
      </c>
      <c r="K14" s="445">
        <v>45</v>
      </c>
      <c r="L14" s="441">
        <f>SUM(M14:N14)</f>
        <v>124</v>
      </c>
      <c r="M14" s="442">
        <v>24</v>
      </c>
      <c r="N14" s="443">
        <v>100</v>
      </c>
    </row>
    <row r="15" spans="1:14" s="427" customFormat="1" ht="15" hidden="1" customHeight="1" x14ac:dyDescent="0.15">
      <c r="B15" s="440" t="s">
        <v>14</v>
      </c>
      <c r="C15" s="441">
        <f>SUM(D15,G15)</f>
        <v>6011</v>
      </c>
      <c r="D15" s="441">
        <f>SUM(E15:F15)</f>
        <v>6011</v>
      </c>
      <c r="E15" s="442">
        <v>1584</v>
      </c>
      <c r="F15" s="443">
        <v>4427</v>
      </c>
      <c r="G15" s="444" t="s">
        <v>309</v>
      </c>
      <c r="H15" s="441">
        <f>SUM(I15:J15)</f>
        <v>1408</v>
      </c>
      <c r="I15" s="442">
        <v>696</v>
      </c>
      <c r="J15" s="443">
        <v>712</v>
      </c>
      <c r="K15" s="445">
        <v>2</v>
      </c>
      <c r="L15" s="441">
        <f>SUM(M15:N15)</f>
        <v>77</v>
      </c>
      <c r="M15" s="442">
        <v>15</v>
      </c>
      <c r="N15" s="443">
        <v>62</v>
      </c>
    </row>
    <row r="16" spans="1:14" s="427" customFormat="1" ht="15" hidden="1" customHeight="1" x14ac:dyDescent="0.15">
      <c r="B16" s="440" t="s">
        <v>387</v>
      </c>
      <c r="C16" s="441">
        <f>SUM(D16,G16)</f>
        <v>4441</v>
      </c>
      <c r="D16" s="441">
        <f>SUM(E16:F16)</f>
        <v>4441</v>
      </c>
      <c r="E16" s="442">
        <v>1171</v>
      </c>
      <c r="F16" s="443">
        <v>3270</v>
      </c>
      <c r="G16" s="444" t="s">
        <v>309</v>
      </c>
      <c r="H16" s="441">
        <f>SUM(I16:J16)</f>
        <v>618</v>
      </c>
      <c r="I16" s="442">
        <v>266</v>
      </c>
      <c r="J16" s="443">
        <v>352</v>
      </c>
      <c r="K16" s="444" t="s">
        <v>415</v>
      </c>
      <c r="L16" s="441">
        <f>SUM(M16:N16)</f>
        <v>35</v>
      </c>
      <c r="M16" s="442">
        <v>6</v>
      </c>
      <c r="N16" s="443">
        <v>29</v>
      </c>
    </row>
    <row r="17" spans="2:14" s="427" customFormat="1" ht="15" customHeight="1" x14ac:dyDescent="0.15">
      <c r="B17" s="435" t="s">
        <v>19</v>
      </c>
      <c r="C17" s="436">
        <f t="shared" ref="C17:N17" si="2">SUM(C18:C21)</f>
        <v>27742</v>
      </c>
      <c r="D17" s="436">
        <f t="shared" si="2"/>
        <v>27742</v>
      </c>
      <c r="E17" s="437">
        <f t="shared" si="2"/>
        <v>7000</v>
      </c>
      <c r="F17" s="438">
        <f t="shared" si="2"/>
        <v>20742</v>
      </c>
      <c r="G17" s="439" t="s">
        <v>309</v>
      </c>
      <c r="H17" s="436">
        <f t="shared" si="2"/>
        <v>6688</v>
      </c>
      <c r="I17" s="437">
        <f t="shared" si="2"/>
        <v>3567</v>
      </c>
      <c r="J17" s="438">
        <f t="shared" si="2"/>
        <v>3121</v>
      </c>
      <c r="K17" s="436">
        <f t="shared" si="2"/>
        <v>34</v>
      </c>
      <c r="L17" s="436">
        <f t="shared" si="2"/>
        <v>353</v>
      </c>
      <c r="M17" s="437">
        <f t="shared" si="2"/>
        <v>67</v>
      </c>
      <c r="N17" s="438">
        <f t="shared" si="2"/>
        <v>286</v>
      </c>
    </row>
    <row r="18" spans="2:14" s="427" customFormat="1" ht="15" customHeight="1" x14ac:dyDescent="0.15">
      <c r="B18" s="440" t="s">
        <v>12</v>
      </c>
      <c r="C18" s="441">
        <f>SUM(D18,G18)</f>
        <v>7781</v>
      </c>
      <c r="D18" s="441">
        <f>SUM(E18:F18)</f>
        <v>7781</v>
      </c>
      <c r="E18" s="442">
        <v>2128</v>
      </c>
      <c r="F18" s="443">
        <v>5653</v>
      </c>
      <c r="G18" s="444" t="s">
        <v>309</v>
      </c>
      <c r="H18" s="441">
        <f>SUM(I18:J18)</f>
        <v>1765</v>
      </c>
      <c r="I18" s="442">
        <v>998</v>
      </c>
      <c r="J18" s="443">
        <v>767</v>
      </c>
      <c r="K18" s="445">
        <v>1</v>
      </c>
      <c r="L18" s="441">
        <f>SUM(M18:N18)</f>
        <v>138</v>
      </c>
      <c r="M18" s="442">
        <v>20</v>
      </c>
      <c r="N18" s="443">
        <v>118</v>
      </c>
    </row>
    <row r="19" spans="2:14" s="427" customFormat="1" ht="15" customHeight="1" x14ac:dyDescent="0.15">
      <c r="B19" s="440" t="s">
        <v>13</v>
      </c>
      <c r="C19" s="441">
        <f>SUM(D19,G19)</f>
        <v>9689</v>
      </c>
      <c r="D19" s="441">
        <f>SUM(E19:F19)</f>
        <v>9689</v>
      </c>
      <c r="E19" s="442">
        <v>2365</v>
      </c>
      <c r="F19" s="443">
        <v>7324</v>
      </c>
      <c r="G19" s="444" t="s">
        <v>309</v>
      </c>
      <c r="H19" s="441">
        <f>SUM(I19:J19)</f>
        <v>2821</v>
      </c>
      <c r="I19" s="442">
        <v>1501</v>
      </c>
      <c r="J19" s="443">
        <v>1320</v>
      </c>
      <c r="K19" s="445">
        <v>31</v>
      </c>
      <c r="L19" s="441">
        <f>SUM(M19:N19)</f>
        <v>113</v>
      </c>
      <c r="M19" s="442">
        <v>25</v>
      </c>
      <c r="N19" s="443">
        <v>88</v>
      </c>
    </row>
    <row r="20" spans="2:14" s="427" customFormat="1" ht="15" customHeight="1" x14ac:dyDescent="0.15">
      <c r="B20" s="440" t="s">
        <v>14</v>
      </c>
      <c r="C20" s="441">
        <f>SUM(D20,G20)</f>
        <v>5908</v>
      </c>
      <c r="D20" s="441">
        <f>SUM(E20:F20)</f>
        <v>5908</v>
      </c>
      <c r="E20" s="442">
        <v>1442</v>
      </c>
      <c r="F20" s="443">
        <v>4466</v>
      </c>
      <c r="G20" s="444" t="s">
        <v>309</v>
      </c>
      <c r="H20" s="441">
        <f>SUM(I20:J20)</f>
        <v>1393</v>
      </c>
      <c r="I20" s="442">
        <v>748</v>
      </c>
      <c r="J20" s="443">
        <v>645</v>
      </c>
      <c r="K20" s="445">
        <v>2</v>
      </c>
      <c r="L20" s="441">
        <f>SUM(M20:N20)</f>
        <v>71</v>
      </c>
      <c r="M20" s="442">
        <v>16</v>
      </c>
      <c r="N20" s="443">
        <v>55</v>
      </c>
    </row>
    <row r="21" spans="2:14" s="427" customFormat="1" ht="15" customHeight="1" x14ac:dyDescent="0.15">
      <c r="B21" s="440" t="s">
        <v>387</v>
      </c>
      <c r="C21" s="441">
        <f>SUM(D21,G21)</f>
        <v>4364</v>
      </c>
      <c r="D21" s="441">
        <f>SUM(E21:F21)</f>
        <v>4364</v>
      </c>
      <c r="E21" s="442">
        <v>1065</v>
      </c>
      <c r="F21" s="443">
        <v>3299</v>
      </c>
      <c r="G21" s="444" t="s">
        <v>309</v>
      </c>
      <c r="H21" s="441">
        <f>SUM(I21:J21)</f>
        <v>709</v>
      </c>
      <c r="I21" s="442">
        <v>320</v>
      </c>
      <c r="J21" s="443">
        <v>389</v>
      </c>
      <c r="K21" s="444" t="s">
        <v>415</v>
      </c>
      <c r="L21" s="441">
        <f>SUM(M21:N21)</f>
        <v>31</v>
      </c>
      <c r="M21" s="442">
        <v>6</v>
      </c>
      <c r="N21" s="443">
        <v>25</v>
      </c>
    </row>
    <row r="22" spans="2:14" s="427" customFormat="1" ht="15" customHeight="1" x14ac:dyDescent="0.15">
      <c r="B22" s="435" t="s">
        <v>20</v>
      </c>
      <c r="C22" s="436">
        <f t="shared" ref="C22:N22" si="3">SUM(C23:C26)</f>
        <v>28106</v>
      </c>
      <c r="D22" s="436">
        <f t="shared" si="3"/>
        <v>28106</v>
      </c>
      <c r="E22" s="437">
        <f t="shared" si="3"/>
        <v>6696</v>
      </c>
      <c r="F22" s="438">
        <f t="shared" si="3"/>
        <v>21410</v>
      </c>
      <c r="G22" s="439" t="s">
        <v>309</v>
      </c>
      <c r="H22" s="436">
        <f t="shared" si="3"/>
        <v>6194</v>
      </c>
      <c r="I22" s="437">
        <f t="shared" si="3"/>
        <v>3665</v>
      </c>
      <c r="J22" s="438">
        <f t="shared" si="3"/>
        <v>2529</v>
      </c>
      <c r="K22" s="436">
        <f t="shared" si="3"/>
        <v>20</v>
      </c>
      <c r="L22" s="436">
        <f t="shared" si="3"/>
        <v>329</v>
      </c>
      <c r="M22" s="437">
        <f t="shared" si="3"/>
        <v>73</v>
      </c>
      <c r="N22" s="438">
        <f t="shared" si="3"/>
        <v>256</v>
      </c>
    </row>
    <row r="23" spans="2:14" s="427" customFormat="1" ht="15" customHeight="1" x14ac:dyDescent="0.15">
      <c r="B23" s="440" t="s">
        <v>12</v>
      </c>
      <c r="C23" s="441">
        <f>SUM(D23,G23)</f>
        <v>7781</v>
      </c>
      <c r="D23" s="441">
        <f>SUM(E23:F23)</f>
        <v>7781</v>
      </c>
      <c r="E23" s="442">
        <v>2052</v>
      </c>
      <c r="F23" s="443">
        <v>5729</v>
      </c>
      <c r="G23" s="444" t="s">
        <v>309</v>
      </c>
      <c r="H23" s="441">
        <f>SUM(I23:J23)</f>
        <v>1662</v>
      </c>
      <c r="I23" s="442">
        <v>1012</v>
      </c>
      <c r="J23" s="443">
        <v>650</v>
      </c>
      <c r="K23" s="445">
        <v>1</v>
      </c>
      <c r="L23" s="441">
        <f>SUM(M23:N23)</f>
        <v>128</v>
      </c>
      <c r="M23" s="442">
        <v>23</v>
      </c>
      <c r="N23" s="443">
        <v>105</v>
      </c>
    </row>
    <row r="24" spans="2:14" s="427" customFormat="1" ht="15" customHeight="1" x14ac:dyDescent="0.15">
      <c r="B24" s="440" t="s">
        <v>13</v>
      </c>
      <c r="C24" s="441">
        <f>SUM(D24,G24)</f>
        <v>9865</v>
      </c>
      <c r="D24" s="441">
        <f>SUM(E24:F24)</f>
        <v>9865</v>
      </c>
      <c r="E24" s="442">
        <v>2254</v>
      </c>
      <c r="F24" s="443">
        <v>7611</v>
      </c>
      <c r="G24" s="444" t="s">
        <v>309</v>
      </c>
      <c r="H24" s="441">
        <f>SUM(I24:J24)</f>
        <v>2618</v>
      </c>
      <c r="I24" s="442">
        <v>1557</v>
      </c>
      <c r="J24" s="443">
        <v>1061</v>
      </c>
      <c r="K24" s="445">
        <v>15</v>
      </c>
      <c r="L24" s="441">
        <f>SUM(M24:N24)</f>
        <v>107</v>
      </c>
      <c r="M24" s="442">
        <v>26</v>
      </c>
      <c r="N24" s="443">
        <v>81</v>
      </c>
    </row>
    <row r="25" spans="2:14" s="427" customFormat="1" ht="15" customHeight="1" x14ac:dyDescent="0.15">
      <c r="B25" s="440" t="s">
        <v>14</v>
      </c>
      <c r="C25" s="441">
        <f>SUM(D25,G25)</f>
        <v>6016</v>
      </c>
      <c r="D25" s="441">
        <f>SUM(E25:F25)</f>
        <v>6016</v>
      </c>
      <c r="E25" s="442">
        <v>1375</v>
      </c>
      <c r="F25" s="443">
        <v>4641</v>
      </c>
      <c r="G25" s="444" t="s">
        <v>309</v>
      </c>
      <c r="H25" s="441">
        <f>SUM(I25:J25)</f>
        <v>1269</v>
      </c>
      <c r="I25" s="442">
        <v>775</v>
      </c>
      <c r="J25" s="443">
        <v>494</v>
      </c>
      <c r="K25" s="445">
        <v>2</v>
      </c>
      <c r="L25" s="441">
        <f>SUM(M25:N25)</f>
        <v>63</v>
      </c>
      <c r="M25" s="442">
        <v>18</v>
      </c>
      <c r="N25" s="443">
        <v>45</v>
      </c>
    </row>
    <row r="26" spans="2:14" s="427" customFormat="1" ht="15" customHeight="1" x14ac:dyDescent="0.15">
      <c r="B26" s="440" t="s">
        <v>387</v>
      </c>
      <c r="C26" s="441">
        <f>SUM(D26,G26)</f>
        <v>4444</v>
      </c>
      <c r="D26" s="441">
        <f>SUM(E26:F26)</f>
        <v>4444</v>
      </c>
      <c r="E26" s="442">
        <v>1015</v>
      </c>
      <c r="F26" s="443">
        <v>3429</v>
      </c>
      <c r="G26" s="444" t="s">
        <v>309</v>
      </c>
      <c r="H26" s="441">
        <f>SUM(I26:J26)</f>
        <v>645</v>
      </c>
      <c r="I26" s="442">
        <v>321</v>
      </c>
      <c r="J26" s="443">
        <v>324</v>
      </c>
      <c r="K26" s="445">
        <v>2</v>
      </c>
      <c r="L26" s="441">
        <f>SUM(M26:N26)</f>
        <v>31</v>
      </c>
      <c r="M26" s="442">
        <v>6</v>
      </c>
      <c r="N26" s="443">
        <v>25</v>
      </c>
    </row>
    <row r="27" spans="2:14" s="446" customFormat="1" ht="15" customHeight="1" x14ac:dyDescent="0.15">
      <c r="B27" s="435" t="s">
        <v>21</v>
      </c>
      <c r="C27" s="436">
        <f t="shared" ref="C27:N27" si="4">SUM(C28:C31)</f>
        <v>28688</v>
      </c>
      <c r="D27" s="436">
        <f t="shared" si="4"/>
        <v>28688</v>
      </c>
      <c r="E27" s="437">
        <f t="shared" si="4"/>
        <v>6590</v>
      </c>
      <c r="F27" s="438">
        <f t="shared" si="4"/>
        <v>22098</v>
      </c>
      <c r="G27" s="439" t="s">
        <v>309</v>
      </c>
      <c r="H27" s="436">
        <f t="shared" si="4"/>
        <v>5702</v>
      </c>
      <c r="I27" s="437">
        <f t="shared" si="4"/>
        <v>3797</v>
      </c>
      <c r="J27" s="438">
        <f t="shared" si="4"/>
        <v>1905</v>
      </c>
      <c r="K27" s="662"/>
      <c r="L27" s="436">
        <f t="shared" si="4"/>
        <v>261</v>
      </c>
      <c r="M27" s="437">
        <f t="shared" si="4"/>
        <v>77</v>
      </c>
      <c r="N27" s="438">
        <f t="shared" si="4"/>
        <v>184</v>
      </c>
    </row>
    <row r="28" spans="2:14" s="427" customFormat="1" ht="15" customHeight="1" x14ac:dyDescent="0.15">
      <c r="B28" s="440" t="s">
        <v>12</v>
      </c>
      <c r="C28" s="441">
        <f>SUM(D28,G28)</f>
        <v>7910</v>
      </c>
      <c r="D28" s="441">
        <f>SUM(E28:F28)</f>
        <v>7910</v>
      </c>
      <c r="E28" s="447">
        <v>2030</v>
      </c>
      <c r="F28" s="448">
        <v>5880</v>
      </c>
      <c r="G28" s="444" t="s">
        <v>309</v>
      </c>
      <c r="H28" s="441">
        <f>SUM(I28:J28)</f>
        <v>1491</v>
      </c>
      <c r="I28" s="447">
        <v>1005</v>
      </c>
      <c r="J28" s="448">
        <v>486</v>
      </c>
      <c r="K28" s="663"/>
      <c r="L28" s="441">
        <f>SUM(M28:N28)</f>
        <v>93</v>
      </c>
      <c r="M28" s="447">
        <v>23</v>
      </c>
      <c r="N28" s="448">
        <v>70</v>
      </c>
    </row>
    <row r="29" spans="2:14" s="427" customFormat="1" ht="15" customHeight="1" x14ac:dyDescent="0.15">
      <c r="B29" s="440" t="s">
        <v>13</v>
      </c>
      <c r="C29" s="441">
        <f>SUM(D29,G29)</f>
        <v>9911</v>
      </c>
      <c r="D29" s="441">
        <f>SUM(E29:F29)</f>
        <v>9911</v>
      </c>
      <c r="E29" s="447">
        <v>2429</v>
      </c>
      <c r="F29" s="448">
        <v>7482</v>
      </c>
      <c r="G29" s="444" t="s">
        <v>309</v>
      </c>
      <c r="H29" s="441">
        <f>SUM(I29:J29)</f>
        <v>2008</v>
      </c>
      <c r="I29" s="447">
        <v>1401</v>
      </c>
      <c r="J29" s="448">
        <v>607</v>
      </c>
      <c r="K29" s="663"/>
      <c r="L29" s="441">
        <f>SUM(M29:N29)</f>
        <v>83</v>
      </c>
      <c r="M29" s="447">
        <v>26</v>
      </c>
      <c r="N29" s="448">
        <v>57</v>
      </c>
    </row>
    <row r="30" spans="2:14" s="427" customFormat="1" ht="15" customHeight="1" x14ac:dyDescent="0.15">
      <c r="B30" s="440" t="s">
        <v>14</v>
      </c>
      <c r="C30" s="441">
        <f>SUM(D30,G30)</f>
        <v>7231</v>
      </c>
      <c r="D30" s="441">
        <f>SUM(E30:F30)</f>
        <v>7231</v>
      </c>
      <c r="E30" s="447">
        <v>1383</v>
      </c>
      <c r="F30" s="448">
        <v>5848</v>
      </c>
      <c r="G30" s="444" t="s">
        <v>309</v>
      </c>
      <c r="H30" s="441">
        <f>SUM(I30:J30)</f>
        <v>1304</v>
      </c>
      <c r="I30" s="447">
        <v>879</v>
      </c>
      <c r="J30" s="448">
        <v>425</v>
      </c>
      <c r="K30" s="663"/>
      <c r="L30" s="441">
        <f>SUM(M30:N30)</f>
        <v>58</v>
      </c>
      <c r="M30" s="447">
        <v>21</v>
      </c>
      <c r="N30" s="448">
        <v>37</v>
      </c>
    </row>
    <row r="31" spans="2:14" s="427" customFormat="1" ht="15" customHeight="1" x14ac:dyDescent="0.15">
      <c r="B31" s="440" t="s">
        <v>387</v>
      </c>
      <c r="C31" s="441">
        <f>SUM(D31,G31)</f>
        <v>3636</v>
      </c>
      <c r="D31" s="441">
        <f>SUM(E31:F31)</f>
        <v>3636</v>
      </c>
      <c r="E31" s="447">
        <v>748</v>
      </c>
      <c r="F31" s="448">
        <v>2888</v>
      </c>
      <c r="G31" s="444" t="s">
        <v>309</v>
      </c>
      <c r="H31" s="441">
        <f>SUM(I31:J31)</f>
        <v>899</v>
      </c>
      <c r="I31" s="447">
        <v>512</v>
      </c>
      <c r="J31" s="448">
        <v>387</v>
      </c>
      <c r="K31" s="664"/>
      <c r="L31" s="441">
        <f>SUM(M31:N31)</f>
        <v>27</v>
      </c>
      <c r="M31" s="447">
        <v>7</v>
      </c>
      <c r="N31" s="448">
        <v>20</v>
      </c>
    </row>
    <row r="32" spans="2:14" s="446" customFormat="1" ht="15" customHeight="1" x14ac:dyDescent="0.15">
      <c r="B32" s="435" t="s">
        <v>23</v>
      </c>
      <c r="C32" s="436">
        <f>SUM(C33:C36)</f>
        <v>28770</v>
      </c>
      <c r="D32" s="436">
        <f t="shared" ref="D32:N32" si="5">SUM(D33:D36)</f>
        <v>28770</v>
      </c>
      <c r="E32" s="437">
        <f t="shared" si="5"/>
        <v>6421</v>
      </c>
      <c r="F32" s="438">
        <f t="shared" si="5"/>
        <v>22349</v>
      </c>
      <c r="G32" s="439" t="s">
        <v>309</v>
      </c>
      <c r="H32" s="436">
        <f t="shared" si="5"/>
        <v>5051</v>
      </c>
      <c r="I32" s="437">
        <f t="shared" si="5"/>
        <v>3587</v>
      </c>
      <c r="J32" s="438">
        <f t="shared" si="5"/>
        <v>1464</v>
      </c>
      <c r="K32" s="662"/>
      <c r="L32" s="436">
        <f t="shared" si="5"/>
        <v>228</v>
      </c>
      <c r="M32" s="437">
        <f t="shared" si="5"/>
        <v>75</v>
      </c>
      <c r="N32" s="438">
        <f t="shared" si="5"/>
        <v>153</v>
      </c>
    </row>
    <row r="33" spans="2:14" s="427" customFormat="1" ht="15" customHeight="1" x14ac:dyDescent="0.15">
      <c r="B33" s="440" t="s">
        <v>12</v>
      </c>
      <c r="C33" s="441">
        <f>SUM(D33,G33)</f>
        <v>7957</v>
      </c>
      <c r="D33" s="441">
        <f>SUM(E33:F33)</f>
        <v>7957</v>
      </c>
      <c r="E33" s="447">
        <v>2004</v>
      </c>
      <c r="F33" s="448">
        <v>5953</v>
      </c>
      <c r="G33" s="444" t="s">
        <v>309</v>
      </c>
      <c r="H33" s="441">
        <f>SUM(I33:J33)</f>
        <v>1375</v>
      </c>
      <c r="I33" s="447">
        <v>992</v>
      </c>
      <c r="J33" s="448">
        <v>383</v>
      </c>
      <c r="K33" s="663"/>
      <c r="L33" s="441">
        <f>SUM(M33:N33)</f>
        <v>81</v>
      </c>
      <c r="M33" s="447">
        <v>21</v>
      </c>
      <c r="N33" s="448">
        <v>60</v>
      </c>
    </row>
    <row r="34" spans="2:14" s="427" customFormat="1" ht="15" customHeight="1" x14ac:dyDescent="0.15">
      <c r="B34" s="440" t="s">
        <v>13</v>
      </c>
      <c r="C34" s="441">
        <f>SUM(D34,G34)</f>
        <v>9758</v>
      </c>
      <c r="D34" s="441">
        <f>SUM(E34:F34)</f>
        <v>9758</v>
      </c>
      <c r="E34" s="447">
        <v>2301</v>
      </c>
      <c r="F34" s="448">
        <v>7457</v>
      </c>
      <c r="G34" s="444" t="s">
        <v>309</v>
      </c>
      <c r="H34" s="441">
        <f>SUM(I34:J34)</f>
        <v>1733</v>
      </c>
      <c r="I34" s="447">
        <v>1252</v>
      </c>
      <c r="J34" s="448">
        <v>481</v>
      </c>
      <c r="K34" s="663"/>
      <c r="L34" s="441">
        <f>SUM(M34:N34)</f>
        <v>73</v>
      </c>
      <c r="M34" s="447">
        <v>26</v>
      </c>
      <c r="N34" s="448">
        <v>47</v>
      </c>
    </row>
    <row r="35" spans="2:14" s="427" customFormat="1" ht="15" customHeight="1" x14ac:dyDescent="0.15">
      <c r="B35" s="440" t="s">
        <v>14</v>
      </c>
      <c r="C35" s="441">
        <f>SUM(D35,G35)</f>
        <v>7330</v>
      </c>
      <c r="D35" s="441">
        <f>SUM(E35:F35)</f>
        <v>7330</v>
      </c>
      <c r="E35" s="447">
        <v>1368</v>
      </c>
      <c r="F35" s="448">
        <v>5962</v>
      </c>
      <c r="G35" s="444" t="s">
        <v>309</v>
      </c>
      <c r="H35" s="441">
        <f>SUM(I35:J35)</f>
        <v>1190</v>
      </c>
      <c r="I35" s="447">
        <v>871</v>
      </c>
      <c r="J35" s="448">
        <v>319</v>
      </c>
      <c r="K35" s="663"/>
      <c r="L35" s="441">
        <f>SUM(M35:N35)</f>
        <v>51</v>
      </c>
      <c r="M35" s="447">
        <v>21</v>
      </c>
      <c r="N35" s="448">
        <v>30</v>
      </c>
    </row>
    <row r="36" spans="2:14" s="427" customFormat="1" ht="15" customHeight="1" x14ac:dyDescent="0.15">
      <c r="B36" s="449" t="s">
        <v>387</v>
      </c>
      <c r="C36" s="450">
        <f>SUM(D36,G36)</f>
        <v>3725</v>
      </c>
      <c r="D36" s="450">
        <f>SUM(E36:F36)</f>
        <v>3725</v>
      </c>
      <c r="E36" s="451">
        <v>748</v>
      </c>
      <c r="F36" s="452">
        <v>2977</v>
      </c>
      <c r="G36" s="453" t="s">
        <v>309</v>
      </c>
      <c r="H36" s="450">
        <f>SUM(I36:J36)</f>
        <v>753</v>
      </c>
      <c r="I36" s="451">
        <v>472</v>
      </c>
      <c r="J36" s="452">
        <v>281</v>
      </c>
      <c r="K36" s="664"/>
      <c r="L36" s="450">
        <f>SUM(M36:N36)</f>
        <v>23</v>
      </c>
      <c r="M36" s="451">
        <v>7</v>
      </c>
      <c r="N36" s="452">
        <v>16</v>
      </c>
    </row>
    <row r="37" spans="2:14" s="446" customFormat="1" ht="15" customHeight="1" x14ac:dyDescent="0.15">
      <c r="B37" s="454" t="s">
        <v>24</v>
      </c>
      <c r="C37" s="455">
        <v>27731</v>
      </c>
      <c r="D37" s="455">
        <v>27731</v>
      </c>
      <c r="E37" s="456">
        <v>6059</v>
      </c>
      <c r="F37" s="457">
        <v>21672</v>
      </c>
      <c r="G37" s="458" t="s">
        <v>309</v>
      </c>
      <c r="H37" s="455">
        <v>4585</v>
      </c>
      <c r="I37" s="456">
        <v>3431</v>
      </c>
      <c r="J37" s="457">
        <v>1154</v>
      </c>
      <c r="K37" s="518"/>
      <c r="L37" s="455">
        <v>208</v>
      </c>
      <c r="M37" s="456">
        <v>63</v>
      </c>
      <c r="N37" s="457">
        <v>145</v>
      </c>
    </row>
    <row r="38" spans="2:14" s="446" customFormat="1" ht="15" customHeight="1" x14ac:dyDescent="0.15">
      <c r="B38" s="454" t="s">
        <v>25</v>
      </c>
      <c r="C38" s="455">
        <v>25479</v>
      </c>
      <c r="D38" s="455">
        <v>25479</v>
      </c>
      <c r="E38" s="456">
        <v>5625</v>
      </c>
      <c r="F38" s="457">
        <v>19854</v>
      </c>
      <c r="G38" s="458" t="s">
        <v>309</v>
      </c>
      <c r="H38" s="455">
        <v>4284</v>
      </c>
      <c r="I38" s="456">
        <v>3383</v>
      </c>
      <c r="J38" s="457">
        <v>901</v>
      </c>
      <c r="K38" s="518"/>
      <c r="L38" s="455">
        <v>199</v>
      </c>
      <c r="M38" s="456">
        <v>64</v>
      </c>
      <c r="N38" s="457">
        <v>135</v>
      </c>
    </row>
    <row r="39" spans="2:14" s="446" customFormat="1" ht="15" customHeight="1" x14ac:dyDescent="0.15">
      <c r="B39" s="454" t="s">
        <v>26</v>
      </c>
      <c r="C39" s="455">
        <v>23565</v>
      </c>
      <c r="D39" s="455">
        <v>23565</v>
      </c>
      <c r="E39" s="456">
        <v>5145</v>
      </c>
      <c r="F39" s="457">
        <v>18420</v>
      </c>
      <c r="G39" s="458" t="s">
        <v>309</v>
      </c>
      <c r="H39" s="455">
        <v>954</v>
      </c>
      <c r="I39" s="456">
        <v>719</v>
      </c>
      <c r="J39" s="457">
        <v>235</v>
      </c>
      <c r="K39" s="459"/>
      <c r="L39" s="455">
        <v>180</v>
      </c>
      <c r="M39" s="456">
        <v>54</v>
      </c>
      <c r="N39" s="457">
        <v>126</v>
      </c>
    </row>
    <row r="40" spans="2:14" s="446" customFormat="1" ht="15" customHeight="1" x14ac:dyDescent="0.15">
      <c r="B40" s="454" t="s">
        <v>27</v>
      </c>
      <c r="C40" s="455">
        <v>21664</v>
      </c>
      <c r="D40" s="455">
        <v>21664</v>
      </c>
      <c r="E40" s="456">
        <v>4539</v>
      </c>
      <c r="F40" s="457">
        <v>17125</v>
      </c>
      <c r="G40" s="458" t="s">
        <v>309</v>
      </c>
      <c r="H40" s="455">
        <v>3270</v>
      </c>
      <c r="I40" s="456">
        <v>2681</v>
      </c>
      <c r="J40" s="457">
        <v>589</v>
      </c>
      <c r="K40" s="459"/>
      <c r="L40" s="455">
        <v>177</v>
      </c>
      <c r="M40" s="456">
        <v>48</v>
      </c>
      <c r="N40" s="457">
        <v>129</v>
      </c>
    </row>
    <row r="41" spans="2:14" s="446" customFormat="1" ht="15" customHeight="1" x14ac:dyDescent="0.15">
      <c r="B41" s="454" t="s">
        <v>28</v>
      </c>
      <c r="C41" s="455">
        <v>19358</v>
      </c>
      <c r="D41" s="455">
        <v>19358</v>
      </c>
      <c r="E41" s="456">
        <v>4003</v>
      </c>
      <c r="F41" s="457">
        <v>15355</v>
      </c>
      <c r="G41" s="458" t="s">
        <v>309</v>
      </c>
      <c r="H41" s="455">
        <v>2989</v>
      </c>
      <c r="I41" s="456">
        <v>2533</v>
      </c>
      <c r="J41" s="457">
        <v>456</v>
      </c>
      <c r="K41" s="459"/>
      <c r="L41" s="455">
        <v>169</v>
      </c>
      <c r="M41" s="456">
        <v>46</v>
      </c>
      <c r="N41" s="457">
        <v>123</v>
      </c>
    </row>
    <row r="42" spans="2:14" s="446" customFormat="1" ht="15" customHeight="1" x14ac:dyDescent="0.15">
      <c r="B42" s="454" t="s">
        <v>29</v>
      </c>
      <c r="C42" s="455">
        <v>17800</v>
      </c>
      <c r="D42" s="455">
        <v>17800</v>
      </c>
      <c r="E42" s="456">
        <v>3658</v>
      </c>
      <c r="F42" s="457">
        <v>14142</v>
      </c>
      <c r="G42" s="458" t="s">
        <v>309</v>
      </c>
      <c r="H42" s="455">
        <v>2771</v>
      </c>
      <c r="I42" s="456">
        <v>2394</v>
      </c>
      <c r="J42" s="457">
        <v>377</v>
      </c>
      <c r="K42" s="459"/>
      <c r="L42" s="455">
        <v>162</v>
      </c>
      <c r="M42" s="456">
        <v>46</v>
      </c>
      <c r="N42" s="457">
        <v>116</v>
      </c>
    </row>
    <row r="43" spans="2:14" s="446" customFormat="1" ht="15" customHeight="1" x14ac:dyDescent="0.15">
      <c r="B43" s="454" t="s">
        <v>30</v>
      </c>
      <c r="C43" s="455">
        <f t="shared" ref="C43:C50" si="6">SUM(E43:G43)</f>
        <v>15886</v>
      </c>
      <c r="D43" s="455">
        <f>SUM(E43:F43)</f>
        <v>15886</v>
      </c>
      <c r="E43" s="456">
        <v>3507</v>
      </c>
      <c r="F43" s="457">
        <v>12379</v>
      </c>
      <c r="G43" s="458" t="s">
        <v>309</v>
      </c>
      <c r="H43" s="455">
        <f t="shared" ref="H43:H52" si="7">SUM(I43:J43)</f>
        <v>2389</v>
      </c>
      <c r="I43" s="456">
        <v>2091</v>
      </c>
      <c r="J43" s="457">
        <v>298</v>
      </c>
      <c r="K43" s="459"/>
      <c r="L43" s="455">
        <f t="shared" ref="K43:L52" si="8">SUM(M43:N43)</f>
        <v>152</v>
      </c>
      <c r="M43" s="456">
        <v>106</v>
      </c>
      <c r="N43" s="457">
        <v>46</v>
      </c>
    </row>
    <row r="44" spans="2:14" s="446" customFormat="1" ht="9" customHeight="1" x14ac:dyDescent="0.15">
      <c r="B44" s="519"/>
      <c r="C44" s="520"/>
      <c r="D44" s="520"/>
      <c r="E44" s="520"/>
      <c r="F44" s="520"/>
      <c r="G44" s="521"/>
      <c r="H44" s="520"/>
      <c r="I44" s="520"/>
      <c r="J44" s="520"/>
      <c r="K44" s="522"/>
      <c r="L44" s="520"/>
      <c r="M44" s="520"/>
      <c r="N44" s="523"/>
    </row>
    <row r="45" spans="2:14" s="427" customFormat="1" ht="15" customHeight="1" x14ac:dyDescent="0.15">
      <c r="B45" s="428"/>
      <c r="C45" s="665" t="s">
        <v>425</v>
      </c>
      <c r="D45" s="665"/>
      <c r="E45" s="665"/>
      <c r="F45" s="665"/>
      <c r="G45" s="665"/>
      <c r="H45" s="665" t="s">
        <v>510</v>
      </c>
      <c r="I45" s="665"/>
      <c r="J45" s="665"/>
      <c r="K45" s="665" t="s">
        <v>428</v>
      </c>
      <c r="L45" s="665"/>
      <c r="M45" s="665"/>
      <c r="N45" s="524"/>
    </row>
    <row r="46" spans="2:14" s="427" customFormat="1" ht="15" customHeight="1" x14ac:dyDescent="0.15">
      <c r="B46" s="429" t="s">
        <v>3</v>
      </c>
      <c r="C46" s="430"/>
      <c r="D46" s="667" t="s">
        <v>429</v>
      </c>
      <c r="E46" s="667"/>
      <c r="F46" s="667"/>
      <c r="G46" s="668" t="s">
        <v>430</v>
      </c>
      <c r="H46" s="666"/>
      <c r="I46" s="666"/>
      <c r="J46" s="666"/>
      <c r="K46" s="666"/>
      <c r="L46" s="666"/>
      <c r="M46" s="666"/>
      <c r="N46" s="524"/>
    </row>
    <row r="47" spans="2:14" s="427" customFormat="1" ht="15" customHeight="1" x14ac:dyDescent="0.15">
      <c r="B47" s="432"/>
      <c r="C47" s="432"/>
      <c r="D47" s="431" t="s">
        <v>247</v>
      </c>
      <c r="E47" s="433" t="s">
        <v>431</v>
      </c>
      <c r="F47" s="434" t="s">
        <v>432</v>
      </c>
      <c r="G47" s="669"/>
      <c r="H47" s="431" t="s">
        <v>247</v>
      </c>
      <c r="I47" s="433" t="s">
        <v>431</v>
      </c>
      <c r="J47" s="434" t="s">
        <v>432</v>
      </c>
      <c r="K47" s="431" t="s">
        <v>247</v>
      </c>
      <c r="L47" s="433" t="s">
        <v>433</v>
      </c>
      <c r="M47" s="434" t="s">
        <v>434</v>
      </c>
      <c r="N47" s="524"/>
    </row>
    <row r="48" spans="2:14" s="446" customFormat="1" ht="15" customHeight="1" x14ac:dyDescent="0.15">
      <c r="B48" s="454" t="s">
        <v>31</v>
      </c>
      <c r="C48" s="455">
        <f t="shared" si="6"/>
        <v>13830</v>
      </c>
      <c r="D48" s="455">
        <f>SUM(E48:F48)</f>
        <v>13830</v>
      </c>
      <c r="E48" s="456">
        <v>3069</v>
      </c>
      <c r="F48" s="457">
        <v>10761</v>
      </c>
      <c r="G48" s="458" t="s">
        <v>309</v>
      </c>
      <c r="H48" s="455">
        <f t="shared" si="7"/>
        <v>2200</v>
      </c>
      <c r="I48" s="456">
        <v>1971</v>
      </c>
      <c r="J48" s="457">
        <v>229</v>
      </c>
      <c r="K48" s="455">
        <f t="shared" si="8"/>
        <v>144</v>
      </c>
      <c r="L48" s="456">
        <v>46</v>
      </c>
      <c r="M48" s="457">
        <v>98</v>
      </c>
      <c r="N48" s="525"/>
    </row>
    <row r="49" spans="2:14" s="446" customFormat="1" ht="15" customHeight="1" x14ac:dyDescent="0.15">
      <c r="B49" s="454" t="s">
        <v>32</v>
      </c>
      <c r="C49" s="455">
        <f t="shared" si="6"/>
        <v>11405</v>
      </c>
      <c r="D49" s="455">
        <v>11405</v>
      </c>
      <c r="E49" s="456">
        <v>2679</v>
      </c>
      <c r="F49" s="457">
        <v>8726</v>
      </c>
      <c r="G49" s="458" t="s">
        <v>309</v>
      </c>
      <c r="H49" s="455">
        <f t="shared" si="7"/>
        <v>1836</v>
      </c>
      <c r="I49" s="456">
        <v>1671</v>
      </c>
      <c r="J49" s="457">
        <v>165</v>
      </c>
      <c r="K49" s="455">
        <f t="shared" si="8"/>
        <v>140</v>
      </c>
      <c r="L49" s="456">
        <v>45</v>
      </c>
      <c r="M49" s="457">
        <v>95</v>
      </c>
      <c r="N49" s="525"/>
    </row>
    <row r="50" spans="2:14" s="446" customFormat="1" ht="15" customHeight="1" x14ac:dyDescent="0.15">
      <c r="B50" s="454" t="s">
        <v>33</v>
      </c>
      <c r="C50" s="455">
        <f t="shared" si="6"/>
        <v>9860</v>
      </c>
      <c r="D50" s="455">
        <v>9860</v>
      </c>
      <c r="E50" s="456">
        <v>2385</v>
      </c>
      <c r="F50" s="457">
        <v>7475</v>
      </c>
      <c r="G50" s="458" t="s">
        <v>309</v>
      </c>
      <c r="H50" s="455">
        <f t="shared" si="7"/>
        <v>1652</v>
      </c>
      <c r="I50" s="456">
        <v>1525</v>
      </c>
      <c r="J50" s="457">
        <v>127</v>
      </c>
      <c r="K50" s="455">
        <f t="shared" si="8"/>
        <v>132</v>
      </c>
      <c r="L50" s="456">
        <v>44</v>
      </c>
      <c r="M50" s="457">
        <v>88</v>
      </c>
      <c r="N50" s="525"/>
    </row>
    <row r="51" spans="2:14" s="446" customFormat="1" ht="15" customHeight="1" x14ac:dyDescent="0.15">
      <c r="B51" s="454" t="s">
        <v>34</v>
      </c>
      <c r="C51" s="455">
        <f>SUM(E51:G51)</f>
        <v>8650</v>
      </c>
      <c r="D51" s="455">
        <v>8650</v>
      </c>
      <c r="E51" s="456">
        <v>2221</v>
      </c>
      <c r="F51" s="457">
        <v>6429</v>
      </c>
      <c r="G51" s="458" t="s">
        <v>309</v>
      </c>
      <c r="H51" s="455">
        <f t="shared" si="7"/>
        <v>1481</v>
      </c>
      <c r="I51" s="456">
        <v>1375</v>
      </c>
      <c r="J51" s="457">
        <v>106</v>
      </c>
      <c r="K51" s="455">
        <f t="shared" si="8"/>
        <v>135</v>
      </c>
      <c r="L51" s="456">
        <v>44</v>
      </c>
      <c r="M51" s="457">
        <v>91</v>
      </c>
      <c r="N51" s="525"/>
    </row>
    <row r="52" spans="2:14" s="446" customFormat="1" ht="15" customHeight="1" x14ac:dyDescent="0.15">
      <c r="B52" s="454" t="s">
        <v>35</v>
      </c>
      <c r="C52" s="455">
        <f>SUM(E52:G52)</f>
        <v>7944</v>
      </c>
      <c r="D52" s="455">
        <v>7944</v>
      </c>
      <c r="E52" s="456">
        <v>2051</v>
      </c>
      <c r="F52" s="457">
        <v>5893</v>
      </c>
      <c r="G52" s="458" t="s">
        <v>309</v>
      </c>
      <c r="H52" s="455">
        <f t="shared" si="7"/>
        <v>1339</v>
      </c>
      <c r="I52" s="456">
        <v>1250</v>
      </c>
      <c r="J52" s="457">
        <v>89</v>
      </c>
      <c r="K52" s="455">
        <f t="shared" si="8"/>
        <v>134</v>
      </c>
      <c r="L52" s="456">
        <v>36</v>
      </c>
      <c r="M52" s="457">
        <v>98</v>
      </c>
      <c r="N52" s="525"/>
    </row>
    <row r="53" spans="2:14" s="446" customFormat="1" ht="15" customHeight="1" x14ac:dyDescent="0.15">
      <c r="B53" s="454" t="s">
        <v>36</v>
      </c>
      <c r="C53" s="455">
        <v>7367</v>
      </c>
      <c r="D53" s="455">
        <v>7367</v>
      </c>
      <c r="E53" s="456">
        <v>1891</v>
      </c>
      <c r="F53" s="457">
        <v>5476</v>
      </c>
      <c r="G53" s="458" t="s">
        <v>364</v>
      </c>
      <c r="H53" s="455">
        <v>1199</v>
      </c>
      <c r="I53" s="456">
        <v>1116</v>
      </c>
      <c r="J53" s="457">
        <v>83</v>
      </c>
      <c r="K53" s="455">
        <v>133</v>
      </c>
      <c r="L53" s="456">
        <v>98</v>
      </c>
      <c r="M53" s="457">
        <v>35</v>
      </c>
      <c r="N53" s="525"/>
    </row>
    <row r="54" spans="2:14" s="446" customFormat="1" ht="15" customHeight="1" x14ac:dyDescent="0.15">
      <c r="B54" s="454" t="s">
        <v>37</v>
      </c>
      <c r="C54" s="455">
        <v>6847</v>
      </c>
      <c r="D54" s="455">
        <v>6847</v>
      </c>
      <c r="E54" s="456">
        <v>1783</v>
      </c>
      <c r="F54" s="457">
        <v>5064</v>
      </c>
      <c r="G54" s="458" t="s">
        <v>364</v>
      </c>
      <c r="H54" s="455">
        <v>1067</v>
      </c>
      <c r="I54" s="456">
        <v>995</v>
      </c>
      <c r="J54" s="457">
        <v>72</v>
      </c>
      <c r="K54" s="455">
        <v>129</v>
      </c>
      <c r="L54" s="456">
        <v>31</v>
      </c>
      <c r="M54" s="457">
        <v>98</v>
      </c>
      <c r="N54" s="525"/>
    </row>
    <row r="55" spans="2:14" s="446" customFormat="1" ht="15" customHeight="1" x14ac:dyDescent="0.15">
      <c r="B55" s="454" t="s">
        <v>291</v>
      </c>
      <c r="C55" s="455">
        <v>6304</v>
      </c>
      <c r="D55" s="455">
        <v>6304</v>
      </c>
      <c r="E55" s="456">
        <v>1618</v>
      </c>
      <c r="F55" s="457">
        <v>4686</v>
      </c>
      <c r="G55" s="458" t="s">
        <v>364</v>
      </c>
      <c r="H55" s="455">
        <v>940</v>
      </c>
      <c r="I55" s="456">
        <v>876</v>
      </c>
      <c r="J55" s="457">
        <v>64</v>
      </c>
      <c r="K55" s="455">
        <v>133</v>
      </c>
      <c r="L55" s="456">
        <v>32</v>
      </c>
      <c r="M55" s="457">
        <v>101</v>
      </c>
      <c r="N55" s="525"/>
    </row>
    <row r="56" spans="2:14" s="446" customFormat="1" ht="15" customHeight="1" x14ac:dyDescent="0.15">
      <c r="B56" s="454" t="s">
        <v>292</v>
      </c>
      <c r="C56" s="455">
        <v>5658</v>
      </c>
      <c r="D56" s="455">
        <v>5658</v>
      </c>
      <c r="E56" s="456">
        <v>1577</v>
      </c>
      <c r="F56" s="457">
        <v>4081</v>
      </c>
      <c r="G56" s="458" t="s">
        <v>364</v>
      </c>
      <c r="H56" s="455">
        <v>830</v>
      </c>
      <c r="I56" s="456">
        <v>775</v>
      </c>
      <c r="J56" s="457">
        <v>55</v>
      </c>
      <c r="K56" s="455">
        <v>129</v>
      </c>
      <c r="L56" s="456">
        <v>31</v>
      </c>
      <c r="M56" s="457">
        <v>98</v>
      </c>
      <c r="N56" s="525"/>
    </row>
    <row r="57" spans="2:14" s="446" customFormat="1" ht="15" customHeight="1" x14ac:dyDescent="0.15">
      <c r="B57" s="454" t="s">
        <v>293</v>
      </c>
      <c r="C57" s="455">
        <v>5613</v>
      </c>
      <c r="D57" s="455">
        <v>5613</v>
      </c>
      <c r="E57" s="456">
        <v>1580</v>
      </c>
      <c r="F57" s="457">
        <v>4033</v>
      </c>
      <c r="G57" s="458" t="s">
        <v>309</v>
      </c>
      <c r="H57" s="455">
        <v>840</v>
      </c>
      <c r="I57" s="456">
        <v>783</v>
      </c>
      <c r="J57" s="457">
        <v>57</v>
      </c>
      <c r="K57" s="455">
        <v>116</v>
      </c>
      <c r="L57" s="456">
        <v>28</v>
      </c>
      <c r="M57" s="457">
        <v>88</v>
      </c>
      <c r="N57" s="525"/>
    </row>
    <row r="58" spans="2:14" s="446" customFormat="1" ht="15" customHeight="1" x14ac:dyDescent="0.15">
      <c r="B58" s="454" t="s">
        <v>294</v>
      </c>
      <c r="C58" s="455">
        <v>5073</v>
      </c>
      <c r="D58" s="455">
        <v>5073</v>
      </c>
      <c r="E58" s="456">
        <v>1450</v>
      </c>
      <c r="F58" s="457">
        <v>3623</v>
      </c>
      <c r="G58" s="458" t="s">
        <v>309</v>
      </c>
      <c r="H58" s="455">
        <v>762</v>
      </c>
      <c r="I58" s="456">
        <v>710</v>
      </c>
      <c r="J58" s="457">
        <v>52</v>
      </c>
      <c r="K58" s="455">
        <v>98</v>
      </c>
      <c r="L58" s="456">
        <v>27</v>
      </c>
      <c r="M58" s="457">
        <v>71</v>
      </c>
      <c r="N58" s="525"/>
    </row>
    <row r="59" spans="2:14" s="446" customFormat="1" ht="15" customHeight="1" x14ac:dyDescent="0.15">
      <c r="B59" s="454" t="s">
        <v>493</v>
      </c>
      <c r="C59" s="455">
        <v>4489</v>
      </c>
      <c r="D59" s="455">
        <v>4489</v>
      </c>
      <c r="E59" s="456">
        <v>1233</v>
      </c>
      <c r="F59" s="457">
        <v>3256</v>
      </c>
      <c r="G59" s="458" t="s">
        <v>309</v>
      </c>
      <c r="H59" s="455">
        <v>588</v>
      </c>
      <c r="I59" s="456">
        <v>541</v>
      </c>
      <c r="J59" s="457">
        <v>47</v>
      </c>
      <c r="K59" s="455">
        <v>86</v>
      </c>
      <c r="L59" s="456">
        <v>22</v>
      </c>
      <c r="M59" s="457">
        <v>64</v>
      </c>
      <c r="N59" s="525"/>
    </row>
    <row r="60" spans="2:14" s="427" customFormat="1" ht="15" customHeight="1" x14ac:dyDescent="0.15">
      <c r="B60" s="427" t="s">
        <v>511</v>
      </c>
      <c r="E60" s="460"/>
      <c r="F60" s="460"/>
      <c r="G60" s="460"/>
      <c r="H60" s="460"/>
      <c r="I60" s="460"/>
      <c r="J60" s="460"/>
      <c r="K60" s="460"/>
      <c r="L60" s="460"/>
      <c r="M60" s="460"/>
      <c r="N60" s="461"/>
    </row>
    <row r="61" spans="2:14" ht="15" customHeight="1" x14ac:dyDescent="0.15">
      <c r="B61" s="427" t="s">
        <v>435</v>
      </c>
      <c r="J61" s="462"/>
      <c r="K61" s="462"/>
      <c r="N61" s="461"/>
    </row>
    <row r="62" spans="2:14" ht="15" customHeight="1" x14ac:dyDescent="0.15">
      <c r="B62" s="427" t="s">
        <v>335</v>
      </c>
      <c r="J62" s="462"/>
      <c r="K62" s="462"/>
    </row>
    <row r="63" spans="2:14" x14ac:dyDescent="0.15">
      <c r="J63" s="462"/>
      <c r="K63" s="462"/>
    </row>
    <row r="64" spans="2:14" x14ac:dyDescent="0.15">
      <c r="J64" s="462"/>
      <c r="K64" s="462"/>
    </row>
    <row r="65" spans="10:11" x14ac:dyDescent="0.15">
      <c r="J65" s="462"/>
      <c r="K65" s="462"/>
    </row>
    <row r="66" spans="10:11" x14ac:dyDescent="0.15">
      <c r="J66" s="462"/>
      <c r="K66" s="462"/>
    </row>
  </sheetData>
  <mergeCells count="13">
    <mergeCell ref="C4:G4"/>
    <mergeCell ref="H4:J5"/>
    <mergeCell ref="K4:K6"/>
    <mergeCell ref="L4:N5"/>
    <mergeCell ref="D5:F5"/>
    <mergeCell ref="G5:G6"/>
    <mergeCell ref="K27:K31"/>
    <mergeCell ref="K32:K36"/>
    <mergeCell ref="C45:G45"/>
    <mergeCell ref="H45:J46"/>
    <mergeCell ref="K45:M46"/>
    <mergeCell ref="D46:F46"/>
    <mergeCell ref="G46:G47"/>
  </mergeCells>
  <phoneticPr fontId="7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Ｐゴシック,標準"15.交通・通信</oddHeader>
    <oddFooter>&amp;C&amp;"ＭＳ Ｐゴシック,標準"-112-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865C-D9D7-470C-BC33-DFD7F1AF1219}">
  <dimension ref="A1:G122"/>
  <sheetViews>
    <sheetView showGridLines="0" zoomScaleNormal="100" zoomScaleSheetLayoutView="100" workbookViewId="0">
      <selection activeCell="F75" sqref="F75"/>
    </sheetView>
  </sheetViews>
  <sheetFormatPr defaultColWidth="8" defaultRowHeight="13.5" x14ac:dyDescent="0.15"/>
  <cols>
    <col min="1" max="1" width="1.7109375" style="3" customWidth="1"/>
    <col min="2" max="2" width="15" style="239" customWidth="1"/>
    <col min="3" max="7" width="15" style="3" customWidth="1"/>
    <col min="8" max="16384" width="8" style="3"/>
  </cols>
  <sheetData>
    <row r="1" spans="1:7" ht="30" customHeight="1" x14ac:dyDescent="0.15">
      <c r="A1" s="39" t="s">
        <v>265</v>
      </c>
      <c r="B1" s="201"/>
      <c r="C1" s="202"/>
      <c r="D1" s="202"/>
      <c r="E1" s="202"/>
      <c r="F1" s="202"/>
      <c r="G1" s="202"/>
    </row>
    <row r="2" spans="1:7" ht="7.5" customHeight="1" x14ac:dyDescent="0.15">
      <c r="A2" s="39"/>
      <c r="B2" s="201"/>
      <c r="C2" s="202"/>
      <c r="D2" s="202"/>
      <c r="E2" s="202"/>
      <c r="F2" s="202"/>
      <c r="G2" s="202"/>
    </row>
    <row r="3" spans="1:7" ht="22.5" customHeight="1" x14ac:dyDescent="0.15">
      <c r="B3" s="3" t="s">
        <v>266</v>
      </c>
      <c r="C3" s="203"/>
      <c r="D3" s="203"/>
      <c r="E3" s="203"/>
      <c r="F3" s="203"/>
      <c r="G3" s="203"/>
    </row>
    <row r="4" spans="1:7" ht="15" customHeight="1" x14ac:dyDescent="0.15">
      <c r="B4" s="526" t="s">
        <v>267</v>
      </c>
      <c r="C4" s="204" t="s">
        <v>268</v>
      </c>
      <c r="D4" s="673" t="s">
        <v>269</v>
      </c>
      <c r="E4" s="674"/>
      <c r="F4" s="675"/>
      <c r="G4" s="205" t="s">
        <v>270</v>
      </c>
    </row>
    <row r="5" spans="1:7" ht="15" customHeight="1" x14ac:dyDescent="0.15">
      <c r="B5" s="527"/>
      <c r="C5" s="206"/>
      <c r="D5" s="207"/>
      <c r="E5" s="208" t="s">
        <v>271</v>
      </c>
      <c r="F5" s="209" t="s">
        <v>272</v>
      </c>
      <c r="G5" s="210" t="s">
        <v>273</v>
      </c>
    </row>
    <row r="6" spans="1:7" s="2" customFormat="1" ht="15" hidden="1" customHeight="1" x14ac:dyDescent="0.15">
      <c r="B6" s="7" t="s">
        <v>274</v>
      </c>
      <c r="C6" s="211">
        <f>SUM(C7:C10)</f>
        <v>6466</v>
      </c>
      <c r="D6" s="212">
        <f>SUM(D7:D10)</f>
        <v>2313</v>
      </c>
      <c r="E6" s="213"/>
      <c r="F6" s="214"/>
      <c r="G6" s="215">
        <f t="shared" ref="G6:G69" si="0">ROUND(D6/C6*100,1)</f>
        <v>35.799999999999997</v>
      </c>
    </row>
    <row r="7" spans="1:7" s="2" customFormat="1" ht="15" hidden="1" customHeight="1" x14ac:dyDescent="0.15">
      <c r="B7" s="12" t="s">
        <v>12</v>
      </c>
      <c r="C7" s="216" t="s">
        <v>229</v>
      </c>
      <c r="D7" s="217" t="s">
        <v>229</v>
      </c>
      <c r="E7" s="218" t="s">
        <v>22</v>
      </c>
      <c r="F7" s="219" t="s">
        <v>22</v>
      </c>
      <c r="G7" s="220" t="s">
        <v>229</v>
      </c>
    </row>
    <row r="8" spans="1:7" s="2" customFormat="1" ht="15" hidden="1" customHeight="1" x14ac:dyDescent="0.15">
      <c r="B8" s="12" t="s">
        <v>13</v>
      </c>
      <c r="C8" s="221">
        <v>3373</v>
      </c>
      <c r="D8" s="222">
        <v>1315</v>
      </c>
      <c r="E8" s="223">
        <v>1306</v>
      </c>
      <c r="F8" s="224">
        <v>523</v>
      </c>
      <c r="G8" s="225">
        <f t="shared" si="0"/>
        <v>39</v>
      </c>
    </row>
    <row r="9" spans="1:7" s="2" customFormat="1" ht="15" hidden="1" customHeight="1" x14ac:dyDescent="0.15">
      <c r="B9" s="12" t="s">
        <v>14</v>
      </c>
      <c r="C9" s="221">
        <v>3093</v>
      </c>
      <c r="D9" s="222">
        <v>998</v>
      </c>
      <c r="E9" s="223">
        <v>981</v>
      </c>
      <c r="F9" s="224">
        <v>430</v>
      </c>
      <c r="G9" s="225">
        <f t="shared" si="0"/>
        <v>32.299999999999997</v>
      </c>
    </row>
    <row r="10" spans="1:7" s="2" customFormat="1" ht="15" hidden="1" customHeight="1" x14ac:dyDescent="0.15">
      <c r="B10" s="16" t="s">
        <v>15</v>
      </c>
      <c r="C10" s="226" t="s">
        <v>229</v>
      </c>
      <c r="D10" s="227" t="s">
        <v>229</v>
      </c>
      <c r="E10" s="228" t="s">
        <v>22</v>
      </c>
      <c r="F10" s="229" t="s">
        <v>22</v>
      </c>
      <c r="G10" s="230" t="s">
        <v>229</v>
      </c>
    </row>
    <row r="11" spans="1:7" s="2" customFormat="1" ht="15" hidden="1" customHeight="1" x14ac:dyDescent="0.15">
      <c r="B11" s="7" t="s">
        <v>275</v>
      </c>
      <c r="C11" s="211">
        <f>SUM(C12:C15)</f>
        <v>14074</v>
      </c>
      <c r="D11" s="212">
        <f>SUM(D12:D15)</f>
        <v>5611</v>
      </c>
      <c r="E11" s="213"/>
      <c r="F11" s="214"/>
      <c r="G11" s="215">
        <f t="shared" si="0"/>
        <v>39.9</v>
      </c>
    </row>
    <row r="12" spans="1:7" s="2" customFormat="1" ht="15" hidden="1" customHeight="1" x14ac:dyDescent="0.15">
      <c r="B12" s="12" t="s">
        <v>12</v>
      </c>
      <c r="C12" s="216" t="s">
        <v>229</v>
      </c>
      <c r="D12" s="217" t="s">
        <v>229</v>
      </c>
      <c r="E12" s="218" t="s">
        <v>22</v>
      </c>
      <c r="F12" s="219" t="s">
        <v>22</v>
      </c>
      <c r="G12" s="220" t="s">
        <v>229</v>
      </c>
    </row>
    <row r="13" spans="1:7" s="2" customFormat="1" ht="15" hidden="1" customHeight="1" x14ac:dyDescent="0.15">
      <c r="B13" s="12" t="s">
        <v>13</v>
      </c>
      <c r="C13" s="221">
        <v>8283</v>
      </c>
      <c r="D13" s="222">
        <v>3456</v>
      </c>
      <c r="E13" s="223">
        <v>3420</v>
      </c>
      <c r="F13" s="224">
        <v>1476</v>
      </c>
      <c r="G13" s="225">
        <f t="shared" si="0"/>
        <v>41.7</v>
      </c>
    </row>
    <row r="14" spans="1:7" s="2" customFormat="1" ht="15" hidden="1" customHeight="1" x14ac:dyDescent="0.15">
      <c r="B14" s="12" t="s">
        <v>14</v>
      </c>
      <c r="C14" s="221">
        <v>5791</v>
      </c>
      <c r="D14" s="222">
        <v>2155</v>
      </c>
      <c r="E14" s="223">
        <v>2144</v>
      </c>
      <c r="F14" s="224">
        <v>963</v>
      </c>
      <c r="G14" s="225">
        <f t="shared" si="0"/>
        <v>37.200000000000003</v>
      </c>
    </row>
    <row r="15" spans="1:7" s="2" customFormat="1" ht="15" hidden="1" customHeight="1" x14ac:dyDescent="0.15">
      <c r="B15" s="16" t="s">
        <v>15</v>
      </c>
      <c r="C15" s="226" t="s">
        <v>229</v>
      </c>
      <c r="D15" s="227" t="s">
        <v>229</v>
      </c>
      <c r="E15" s="228" t="s">
        <v>22</v>
      </c>
      <c r="F15" s="229" t="s">
        <v>22</v>
      </c>
      <c r="G15" s="230" t="s">
        <v>229</v>
      </c>
    </row>
    <row r="16" spans="1:7" s="119" customFormat="1" ht="15" hidden="1" customHeight="1" x14ac:dyDescent="0.15">
      <c r="B16" s="7" t="s">
        <v>276</v>
      </c>
      <c r="C16" s="211">
        <f>SUM(C17:C20)</f>
        <v>22923</v>
      </c>
      <c r="D16" s="212">
        <f>SUM(D17:D20)</f>
        <v>10370</v>
      </c>
      <c r="E16" s="213">
        <f>SUM(E17:E20)</f>
        <v>10212</v>
      </c>
      <c r="F16" s="214">
        <f>SUM(F17:F20)</f>
        <v>4332</v>
      </c>
      <c r="G16" s="215">
        <f t="shared" si="0"/>
        <v>45.2</v>
      </c>
    </row>
    <row r="17" spans="2:7" s="2" customFormat="1" ht="15" hidden="1" customHeight="1" x14ac:dyDescent="0.15">
      <c r="B17" s="12" t="s">
        <v>12</v>
      </c>
      <c r="C17" s="221">
        <v>4703</v>
      </c>
      <c r="D17" s="222">
        <v>2108</v>
      </c>
      <c r="E17" s="223">
        <v>2104</v>
      </c>
      <c r="F17" s="224">
        <v>393</v>
      </c>
      <c r="G17" s="225">
        <f t="shared" si="0"/>
        <v>44.8</v>
      </c>
    </row>
    <row r="18" spans="2:7" s="2" customFormat="1" ht="15" hidden="1" customHeight="1" x14ac:dyDescent="0.15">
      <c r="B18" s="12" t="s">
        <v>13</v>
      </c>
      <c r="C18" s="221">
        <v>9268</v>
      </c>
      <c r="D18" s="222">
        <v>4683</v>
      </c>
      <c r="E18" s="223">
        <v>4617</v>
      </c>
      <c r="F18" s="224">
        <v>2122</v>
      </c>
      <c r="G18" s="225">
        <f t="shared" si="0"/>
        <v>50.5</v>
      </c>
    </row>
    <row r="19" spans="2:7" s="2" customFormat="1" ht="15" hidden="1" customHeight="1" x14ac:dyDescent="0.15">
      <c r="B19" s="12" t="s">
        <v>14</v>
      </c>
      <c r="C19" s="221">
        <v>7128</v>
      </c>
      <c r="D19" s="222">
        <v>2901</v>
      </c>
      <c r="E19" s="223">
        <v>2826</v>
      </c>
      <c r="F19" s="224">
        <v>1429</v>
      </c>
      <c r="G19" s="225">
        <f t="shared" si="0"/>
        <v>40.700000000000003</v>
      </c>
    </row>
    <row r="20" spans="2:7" s="2" customFormat="1" ht="15" hidden="1" customHeight="1" x14ac:dyDescent="0.15">
      <c r="B20" s="16" t="s">
        <v>15</v>
      </c>
      <c r="C20" s="231">
        <v>1824</v>
      </c>
      <c r="D20" s="232">
        <v>678</v>
      </c>
      <c r="E20" s="233">
        <v>665</v>
      </c>
      <c r="F20" s="234">
        <v>388</v>
      </c>
      <c r="G20" s="235">
        <f t="shared" si="0"/>
        <v>37.200000000000003</v>
      </c>
    </row>
    <row r="21" spans="2:7" s="2" customFormat="1" ht="15" hidden="1" customHeight="1" x14ac:dyDescent="0.15">
      <c r="B21" s="7" t="s">
        <v>277</v>
      </c>
      <c r="C21" s="211">
        <f>SUM(C22:C25)</f>
        <v>24508</v>
      </c>
      <c r="D21" s="212">
        <f>SUM(D22:D25)</f>
        <v>12062</v>
      </c>
      <c r="E21" s="213">
        <f>SUM(E22:E25)</f>
        <v>11861</v>
      </c>
      <c r="F21" s="214">
        <f>SUM(F22:F25)</f>
        <v>5319</v>
      </c>
      <c r="G21" s="215">
        <f t="shared" si="0"/>
        <v>49.2</v>
      </c>
    </row>
    <row r="22" spans="2:7" s="2" customFormat="1" ht="15" hidden="1" customHeight="1" x14ac:dyDescent="0.15">
      <c r="B22" s="12" t="s">
        <v>12</v>
      </c>
      <c r="C22" s="221">
        <v>5402</v>
      </c>
      <c r="D22" s="222">
        <v>2551</v>
      </c>
      <c r="E22" s="223">
        <v>2541</v>
      </c>
      <c r="F22" s="224">
        <v>589</v>
      </c>
      <c r="G22" s="225">
        <f t="shared" si="0"/>
        <v>47.2</v>
      </c>
    </row>
    <row r="23" spans="2:7" s="2" customFormat="1" ht="15" hidden="1" customHeight="1" x14ac:dyDescent="0.15">
      <c r="B23" s="12" t="s">
        <v>13</v>
      </c>
      <c r="C23" s="221">
        <v>9268</v>
      </c>
      <c r="D23" s="222">
        <v>5271</v>
      </c>
      <c r="E23" s="223">
        <v>5183</v>
      </c>
      <c r="F23" s="224">
        <v>2511</v>
      </c>
      <c r="G23" s="225">
        <f t="shared" si="0"/>
        <v>56.9</v>
      </c>
    </row>
    <row r="24" spans="2:7" s="2" customFormat="1" ht="15" hidden="1" customHeight="1" x14ac:dyDescent="0.15">
      <c r="B24" s="12" t="s">
        <v>14</v>
      </c>
      <c r="C24" s="221">
        <v>7321</v>
      </c>
      <c r="D24" s="222">
        <v>3286</v>
      </c>
      <c r="E24" s="223">
        <v>3209</v>
      </c>
      <c r="F24" s="224">
        <v>1670</v>
      </c>
      <c r="G24" s="225">
        <f t="shared" si="0"/>
        <v>44.9</v>
      </c>
    </row>
    <row r="25" spans="2:7" s="2" customFormat="1" ht="15" hidden="1" customHeight="1" x14ac:dyDescent="0.15">
      <c r="B25" s="16" t="s">
        <v>15</v>
      </c>
      <c r="C25" s="231">
        <v>2517</v>
      </c>
      <c r="D25" s="232">
        <v>954</v>
      </c>
      <c r="E25" s="233">
        <v>928</v>
      </c>
      <c r="F25" s="234">
        <v>549</v>
      </c>
      <c r="G25" s="235">
        <f t="shared" si="0"/>
        <v>37.9</v>
      </c>
    </row>
    <row r="26" spans="2:7" s="2" customFormat="1" ht="15" hidden="1" customHeight="1" x14ac:dyDescent="0.15">
      <c r="B26" s="7" t="s">
        <v>278</v>
      </c>
      <c r="C26" s="211">
        <f>SUM(C27:C30)</f>
        <v>28160</v>
      </c>
      <c r="D26" s="212">
        <f>SUM(D27:D30)</f>
        <v>13885</v>
      </c>
      <c r="E26" s="213">
        <f>SUM(E27:E30)</f>
        <v>13642</v>
      </c>
      <c r="F26" s="214">
        <f>SUM(F27:F30)</f>
        <v>6401</v>
      </c>
      <c r="G26" s="215">
        <f t="shared" si="0"/>
        <v>49.3</v>
      </c>
    </row>
    <row r="27" spans="2:7" s="2" customFormat="1" ht="14.1" hidden="1" customHeight="1" x14ac:dyDescent="0.15">
      <c r="B27" s="12" t="s">
        <v>12</v>
      </c>
      <c r="C27" s="221">
        <v>7254</v>
      </c>
      <c r="D27" s="222">
        <v>3248</v>
      </c>
      <c r="E27" s="223">
        <v>3226</v>
      </c>
      <c r="F27" s="224">
        <v>920</v>
      </c>
      <c r="G27" s="225">
        <f t="shared" si="0"/>
        <v>44.8</v>
      </c>
    </row>
    <row r="28" spans="2:7" s="2" customFormat="1" ht="14.1" hidden="1" customHeight="1" x14ac:dyDescent="0.15">
      <c r="B28" s="12" t="s">
        <v>13</v>
      </c>
      <c r="C28" s="221">
        <v>9849</v>
      </c>
      <c r="D28" s="222">
        <v>5686</v>
      </c>
      <c r="E28" s="223">
        <v>5598</v>
      </c>
      <c r="F28" s="224">
        <v>2803</v>
      </c>
      <c r="G28" s="225">
        <f t="shared" si="0"/>
        <v>57.7</v>
      </c>
    </row>
    <row r="29" spans="2:7" s="2" customFormat="1" ht="14.1" hidden="1" customHeight="1" x14ac:dyDescent="0.15">
      <c r="B29" s="12" t="s">
        <v>14</v>
      </c>
      <c r="C29" s="221">
        <v>7476</v>
      </c>
      <c r="D29" s="222">
        <v>3618</v>
      </c>
      <c r="E29" s="223">
        <v>3536</v>
      </c>
      <c r="F29" s="224">
        <v>1861</v>
      </c>
      <c r="G29" s="225">
        <f t="shared" si="0"/>
        <v>48.4</v>
      </c>
    </row>
    <row r="30" spans="2:7" s="2" customFormat="1" ht="14.1" hidden="1" customHeight="1" x14ac:dyDescent="0.15">
      <c r="B30" s="16" t="s">
        <v>15</v>
      </c>
      <c r="C30" s="231">
        <v>3581</v>
      </c>
      <c r="D30" s="232">
        <v>1333</v>
      </c>
      <c r="E30" s="233">
        <v>1282</v>
      </c>
      <c r="F30" s="234">
        <v>817</v>
      </c>
      <c r="G30" s="235">
        <f t="shared" si="0"/>
        <v>37.200000000000003</v>
      </c>
    </row>
    <row r="31" spans="2:7" s="2" customFormat="1" ht="15" hidden="1" customHeight="1" x14ac:dyDescent="0.15">
      <c r="B31" s="7" t="s">
        <v>279</v>
      </c>
      <c r="C31" s="211">
        <f>SUM(C32:C35)</f>
        <v>28160</v>
      </c>
      <c r="D31" s="212">
        <f>SUM(D32:D35)</f>
        <v>15016</v>
      </c>
      <c r="E31" s="213">
        <f>SUM(E32:E35)</f>
        <v>14732</v>
      </c>
      <c r="F31" s="214">
        <f>SUM(F32:F35)</f>
        <v>6975</v>
      </c>
      <c r="G31" s="215">
        <f t="shared" si="0"/>
        <v>53.3</v>
      </c>
    </row>
    <row r="32" spans="2:7" s="2" customFormat="1" ht="15" hidden="1" customHeight="1" x14ac:dyDescent="0.15">
      <c r="B32" s="12" t="s">
        <v>12</v>
      </c>
      <c r="C32" s="221">
        <v>7254</v>
      </c>
      <c r="D32" s="222">
        <v>3560</v>
      </c>
      <c r="E32" s="223">
        <v>3514</v>
      </c>
      <c r="F32" s="224">
        <v>1105</v>
      </c>
      <c r="G32" s="225">
        <f t="shared" si="0"/>
        <v>49.1</v>
      </c>
    </row>
    <row r="33" spans="2:7" s="2" customFormat="1" ht="15" hidden="1" customHeight="1" x14ac:dyDescent="0.15">
      <c r="B33" s="12" t="s">
        <v>13</v>
      </c>
      <c r="C33" s="221">
        <v>9849</v>
      </c>
      <c r="D33" s="222">
        <v>6004</v>
      </c>
      <c r="E33" s="223">
        <v>5909</v>
      </c>
      <c r="F33" s="224">
        <v>2976</v>
      </c>
      <c r="G33" s="225">
        <f t="shared" si="0"/>
        <v>61</v>
      </c>
    </row>
    <row r="34" spans="2:7" s="2" customFormat="1" ht="15" hidden="1" customHeight="1" x14ac:dyDescent="0.15">
      <c r="B34" s="12" t="s">
        <v>14</v>
      </c>
      <c r="C34" s="221">
        <v>7476</v>
      </c>
      <c r="D34" s="222">
        <v>3939</v>
      </c>
      <c r="E34" s="223">
        <v>3847</v>
      </c>
      <c r="F34" s="224">
        <v>1987</v>
      </c>
      <c r="G34" s="225">
        <f t="shared" si="0"/>
        <v>52.7</v>
      </c>
    </row>
    <row r="35" spans="2:7" s="2" customFormat="1" ht="15" hidden="1" customHeight="1" x14ac:dyDescent="0.15">
      <c r="B35" s="16" t="s">
        <v>15</v>
      </c>
      <c r="C35" s="231">
        <v>3581</v>
      </c>
      <c r="D35" s="232">
        <v>1513</v>
      </c>
      <c r="E35" s="233">
        <v>1462</v>
      </c>
      <c r="F35" s="234">
        <v>907</v>
      </c>
      <c r="G35" s="235">
        <f t="shared" si="0"/>
        <v>42.3</v>
      </c>
    </row>
    <row r="36" spans="2:7" s="2" customFormat="1" ht="15" hidden="1" customHeight="1" x14ac:dyDescent="0.15">
      <c r="B36" s="7" t="s">
        <v>280</v>
      </c>
      <c r="C36" s="211">
        <f>SUM(C37:C40)</f>
        <v>28160</v>
      </c>
      <c r="D36" s="212">
        <f>SUM(D37:D40)</f>
        <v>15948</v>
      </c>
      <c r="E36" s="213">
        <f>SUM(E37:E40)</f>
        <v>15630</v>
      </c>
      <c r="F36" s="214">
        <f>SUM(F37:F40)</f>
        <v>7182</v>
      </c>
      <c r="G36" s="215">
        <f t="shared" si="0"/>
        <v>56.6</v>
      </c>
    </row>
    <row r="37" spans="2:7" s="2" customFormat="1" ht="15" hidden="1" customHeight="1" x14ac:dyDescent="0.15">
      <c r="B37" s="12" t="s">
        <v>12</v>
      </c>
      <c r="C37" s="221">
        <v>7254</v>
      </c>
      <c r="D37" s="222">
        <v>3847</v>
      </c>
      <c r="E37" s="223">
        <v>3790</v>
      </c>
      <c r="F37" s="224">
        <v>1181</v>
      </c>
      <c r="G37" s="225">
        <f t="shared" si="0"/>
        <v>53</v>
      </c>
    </row>
    <row r="38" spans="2:7" s="2" customFormat="1" ht="15" hidden="1" customHeight="1" x14ac:dyDescent="0.15">
      <c r="B38" s="12" t="s">
        <v>13</v>
      </c>
      <c r="C38" s="221">
        <v>9849</v>
      </c>
      <c r="D38" s="222">
        <v>6294</v>
      </c>
      <c r="E38" s="223">
        <v>6192</v>
      </c>
      <c r="F38" s="224">
        <v>3015</v>
      </c>
      <c r="G38" s="225">
        <f t="shared" si="0"/>
        <v>63.9</v>
      </c>
    </row>
    <row r="39" spans="2:7" s="2" customFormat="1" ht="15" hidden="1" customHeight="1" x14ac:dyDescent="0.15">
      <c r="B39" s="12" t="s">
        <v>14</v>
      </c>
      <c r="C39" s="221">
        <v>7476</v>
      </c>
      <c r="D39" s="222">
        <v>4178</v>
      </c>
      <c r="E39" s="223">
        <v>4081</v>
      </c>
      <c r="F39" s="224">
        <v>2040</v>
      </c>
      <c r="G39" s="225">
        <f t="shared" si="0"/>
        <v>55.9</v>
      </c>
    </row>
    <row r="40" spans="2:7" s="2" customFormat="1" ht="15" hidden="1" customHeight="1" x14ac:dyDescent="0.15">
      <c r="B40" s="16" t="s">
        <v>15</v>
      </c>
      <c r="C40" s="231">
        <v>3581</v>
      </c>
      <c r="D40" s="232">
        <v>1629</v>
      </c>
      <c r="E40" s="233">
        <v>1567</v>
      </c>
      <c r="F40" s="234">
        <v>946</v>
      </c>
      <c r="G40" s="235">
        <f t="shared" si="0"/>
        <v>45.5</v>
      </c>
    </row>
    <row r="41" spans="2:7" s="2" customFormat="1" ht="15" hidden="1" customHeight="1" x14ac:dyDescent="0.15">
      <c r="B41" s="7" t="s">
        <v>281</v>
      </c>
      <c r="C41" s="211">
        <f>SUM(C42:C45)</f>
        <v>28160</v>
      </c>
      <c r="D41" s="212">
        <f>SUM(D42:D45)</f>
        <v>16699</v>
      </c>
      <c r="E41" s="213">
        <f>SUM(E42:E45)</f>
        <v>16347</v>
      </c>
      <c r="F41" s="214">
        <f>SUM(F42:F45)</f>
        <v>7452</v>
      </c>
      <c r="G41" s="215">
        <f t="shared" si="0"/>
        <v>59.3</v>
      </c>
    </row>
    <row r="42" spans="2:7" s="2" customFormat="1" ht="15" hidden="1" customHeight="1" x14ac:dyDescent="0.15">
      <c r="B42" s="12" t="s">
        <v>12</v>
      </c>
      <c r="C42" s="221">
        <v>7254</v>
      </c>
      <c r="D42" s="222">
        <v>4043</v>
      </c>
      <c r="E42" s="223">
        <v>3979</v>
      </c>
      <c r="F42" s="224">
        <v>1277</v>
      </c>
      <c r="G42" s="225">
        <f t="shared" si="0"/>
        <v>55.7</v>
      </c>
    </row>
    <row r="43" spans="2:7" s="2" customFormat="1" ht="15" hidden="1" customHeight="1" x14ac:dyDescent="0.15">
      <c r="B43" s="12" t="s">
        <v>13</v>
      </c>
      <c r="C43" s="221">
        <v>9849</v>
      </c>
      <c r="D43" s="222">
        <v>6473</v>
      </c>
      <c r="E43" s="223">
        <v>6363</v>
      </c>
      <c r="F43" s="224">
        <v>3068</v>
      </c>
      <c r="G43" s="225">
        <f t="shared" si="0"/>
        <v>65.7</v>
      </c>
    </row>
    <row r="44" spans="2:7" s="2" customFormat="1" ht="15" hidden="1" customHeight="1" x14ac:dyDescent="0.15">
      <c r="B44" s="12" t="s">
        <v>14</v>
      </c>
      <c r="C44" s="221">
        <v>7476</v>
      </c>
      <c r="D44" s="222">
        <v>4438</v>
      </c>
      <c r="E44" s="223">
        <v>4333</v>
      </c>
      <c r="F44" s="224">
        <v>2090</v>
      </c>
      <c r="G44" s="225">
        <f t="shared" si="0"/>
        <v>59.4</v>
      </c>
    </row>
    <row r="45" spans="2:7" s="2" customFormat="1" ht="15" hidden="1" customHeight="1" x14ac:dyDescent="0.15">
      <c r="B45" s="16" t="s">
        <v>15</v>
      </c>
      <c r="C45" s="231">
        <v>3581</v>
      </c>
      <c r="D45" s="232">
        <v>1745</v>
      </c>
      <c r="E45" s="233">
        <v>1672</v>
      </c>
      <c r="F45" s="234">
        <v>1017</v>
      </c>
      <c r="G45" s="235">
        <f t="shared" si="0"/>
        <v>48.7</v>
      </c>
    </row>
    <row r="46" spans="2:7" s="2" customFormat="1" ht="13.5" hidden="1" customHeight="1" x14ac:dyDescent="0.15">
      <c r="B46" s="7" t="s">
        <v>282</v>
      </c>
      <c r="C46" s="211">
        <f>SUM(C47:C50)</f>
        <v>28160</v>
      </c>
      <c r="D46" s="212">
        <f>SUM(D47:D50)</f>
        <v>17448</v>
      </c>
      <c r="E46" s="213">
        <f>SUM(E47:E50)</f>
        <v>17075</v>
      </c>
      <c r="F46" s="214">
        <f>SUM(F47:F50)</f>
        <v>7713</v>
      </c>
      <c r="G46" s="215">
        <f t="shared" si="0"/>
        <v>62</v>
      </c>
    </row>
    <row r="47" spans="2:7" s="2" customFormat="1" ht="13.5" hidden="1" customHeight="1" x14ac:dyDescent="0.15">
      <c r="B47" s="12" t="s">
        <v>12</v>
      </c>
      <c r="C47" s="221">
        <v>7254</v>
      </c>
      <c r="D47" s="222">
        <v>4226</v>
      </c>
      <c r="E47" s="223">
        <v>4155</v>
      </c>
      <c r="F47" s="224">
        <v>1356</v>
      </c>
      <c r="G47" s="225">
        <f t="shared" si="0"/>
        <v>58.3</v>
      </c>
    </row>
    <row r="48" spans="2:7" s="2" customFormat="1" ht="13.5" hidden="1" customHeight="1" x14ac:dyDescent="0.15">
      <c r="B48" s="12" t="s">
        <v>13</v>
      </c>
      <c r="C48" s="221">
        <v>9849</v>
      </c>
      <c r="D48" s="222">
        <v>6619</v>
      </c>
      <c r="E48" s="223">
        <v>6508</v>
      </c>
      <c r="F48" s="224">
        <v>3101</v>
      </c>
      <c r="G48" s="225">
        <f t="shared" si="0"/>
        <v>67.2</v>
      </c>
    </row>
    <row r="49" spans="2:7" s="2" customFormat="1" ht="13.5" hidden="1" customHeight="1" x14ac:dyDescent="0.15">
      <c r="B49" s="12" t="s">
        <v>14</v>
      </c>
      <c r="C49" s="221">
        <v>7476</v>
      </c>
      <c r="D49" s="222">
        <v>4688</v>
      </c>
      <c r="E49" s="223">
        <v>4573</v>
      </c>
      <c r="F49" s="224">
        <v>2164</v>
      </c>
      <c r="G49" s="225">
        <f t="shared" si="0"/>
        <v>62.7</v>
      </c>
    </row>
    <row r="50" spans="2:7" s="2" customFormat="1" ht="13.5" hidden="1" customHeight="1" x14ac:dyDescent="0.15">
      <c r="B50" s="16" t="s">
        <v>15</v>
      </c>
      <c r="C50" s="231">
        <v>3581</v>
      </c>
      <c r="D50" s="232">
        <v>1915</v>
      </c>
      <c r="E50" s="233">
        <v>1839</v>
      </c>
      <c r="F50" s="234">
        <v>1092</v>
      </c>
      <c r="G50" s="235">
        <f t="shared" si="0"/>
        <v>53.5</v>
      </c>
    </row>
    <row r="51" spans="2:7" s="2" customFormat="1" ht="13.5" hidden="1" customHeight="1" x14ac:dyDescent="0.15">
      <c r="B51" s="7" t="s">
        <v>283</v>
      </c>
      <c r="C51" s="211">
        <f>SUM(C52:C55)</f>
        <v>28160</v>
      </c>
      <c r="D51" s="212">
        <f>SUM(D52:D55)</f>
        <v>18424</v>
      </c>
      <c r="E51" s="213">
        <f>SUM(E52:E55)</f>
        <v>18035</v>
      </c>
      <c r="F51" s="214">
        <f>SUM(F52:F55)</f>
        <v>7869</v>
      </c>
      <c r="G51" s="215">
        <f t="shared" si="0"/>
        <v>65.400000000000006</v>
      </c>
    </row>
    <row r="52" spans="2:7" s="2" customFormat="1" ht="13.5" hidden="1" customHeight="1" x14ac:dyDescent="0.15">
      <c r="B52" s="12" t="s">
        <v>12</v>
      </c>
      <c r="C52" s="221">
        <v>7254</v>
      </c>
      <c r="D52" s="222">
        <v>4478</v>
      </c>
      <c r="E52" s="223">
        <v>4401</v>
      </c>
      <c r="F52" s="224">
        <v>1428</v>
      </c>
      <c r="G52" s="225">
        <f t="shared" si="0"/>
        <v>61.7</v>
      </c>
    </row>
    <row r="53" spans="2:7" s="2" customFormat="1" ht="13.5" hidden="1" customHeight="1" x14ac:dyDescent="0.15">
      <c r="B53" s="12" t="s">
        <v>13</v>
      </c>
      <c r="C53" s="221">
        <v>9849</v>
      </c>
      <c r="D53" s="222">
        <v>6787</v>
      </c>
      <c r="E53" s="223">
        <v>6678</v>
      </c>
      <c r="F53" s="224">
        <v>3089</v>
      </c>
      <c r="G53" s="225">
        <f t="shared" si="0"/>
        <v>68.900000000000006</v>
      </c>
    </row>
    <row r="54" spans="2:7" s="2" customFormat="1" ht="13.5" hidden="1" customHeight="1" x14ac:dyDescent="0.15">
      <c r="B54" s="12" t="s">
        <v>14</v>
      </c>
      <c r="C54" s="221">
        <v>7476</v>
      </c>
      <c r="D54" s="222">
        <v>5020</v>
      </c>
      <c r="E54" s="223">
        <v>4902</v>
      </c>
      <c r="F54" s="224">
        <v>2153</v>
      </c>
      <c r="G54" s="225">
        <f t="shared" si="0"/>
        <v>67.099999999999994</v>
      </c>
    </row>
    <row r="55" spans="2:7" s="2" customFormat="1" ht="13.5" hidden="1" customHeight="1" x14ac:dyDescent="0.15">
      <c r="B55" s="16" t="s">
        <v>15</v>
      </c>
      <c r="C55" s="231">
        <v>3581</v>
      </c>
      <c r="D55" s="232">
        <v>2139</v>
      </c>
      <c r="E55" s="233">
        <v>2054</v>
      </c>
      <c r="F55" s="234">
        <v>1199</v>
      </c>
      <c r="G55" s="235">
        <f t="shared" si="0"/>
        <v>59.7</v>
      </c>
    </row>
    <row r="56" spans="2:7" s="2" customFormat="1" ht="13.5" hidden="1" customHeight="1" x14ac:dyDescent="0.15">
      <c r="B56" s="7" t="s">
        <v>284</v>
      </c>
      <c r="C56" s="211">
        <f>SUM(C57:C60)</f>
        <v>28160</v>
      </c>
      <c r="D56" s="212">
        <f>SUM(D57:D60)</f>
        <v>19435</v>
      </c>
      <c r="E56" s="213">
        <f>SUM(E57:E60)</f>
        <v>19035</v>
      </c>
      <c r="F56" s="214">
        <f>SUM(F57:F60)</f>
        <v>7977</v>
      </c>
      <c r="G56" s="215">
        <f t="shared" si="0"/>
        <v>69</v>
      </c>
    </row>
    <row r="57" spans="2:7" s="2" customFormat="1" ht="13.5" hidden="1" customHeight="1" x14ac:dyDescent="0.15">
      <c r="B57" s="12" t="s">
        <v>12</v>
      </c>
      <c r="C57" s="221">
        <v>7254</v>
      </c>
      <c r="D57" s="222">
        <v>4741</v>
      </c>
      <c r="E57" s="223">
        <v>4660</v>
      </c>
      <c r="F57" s="224">
        <v>1515</v>
      </c>
      <c r="G57" s="225">
        <f t="shared" si="0"/>
        <v>65.400000000000006</v>
      </c>
    </row>
    <row r="58" spans="2:7" s="2" customFormat="1" ht="13.5" hidden="1" customHeight="1" x14ac:dyDescent="0.15">
      <c r="B58" s="12" t="s">
        <v>13</v>
      </c>
      <c r="C58" s="221">
        <v>9849</v>
      </c>
      <c r="D58" s="222">
        <v>7012</v>
      </c>
      <c r="E58" s="223">
        <v>6906</v>
      </c>
      <c r="F58" s="224">
        <v>2987</v>
      </c>
      <c r="G58" s="225">
        <f t="shared" si="0"/>
        <v>71.2</v>
      </c>
    </row>
    <row r="59" spans="2:7" s="2" customFormat="1" ht="13.5" hidden="1" customHeight="1" x14ac:dyDescent="0.15">
      <c r="B59" s="12" t="s">
        <v>14</v>
      </c>
      <c r="C59" s="221">
        <v>7476</v>
      </c>
      <c r="D59" s="222">
        <v>5343</v>
      </c>
      <c r="E59" s="223">
        <v>5223</v>
      </c>
      <c r="F59" s="224">
        <v>2160</v>
      </c>
      <c r="G59" s="225">
        <f t="shared" si="0"/>
        <v>71.5</v>
      </c>
    </row>
    <row r="60" spans="2:7" s="2" customFormat="1" ht="13.5" hidden="1" customHeight="1" x14ac:dyDescent="0.15">
      <c r="B60" s="16" t="s">
        <v>15</v>
      </c>
      <c r="C60" s="231">
        <v>3581</v>
      </c>
      <c r="D60" s="232">
        <v>2339</v>
      </c>
      <c r="E60" s="233">
        <v>2246</v>
      </c>
      <c r="F60" s="234">
        <v>1315</v>
      </c>
      <c r="G60" s="235">
        <f t="shared" si="0"/>
        <v>65.3</v>
      </c>
    </row>
    <row r="61" spans="2:7" s="2" customFormat="1" ht="13.5" hidden="1" customHeight="1" x14ac:dyDescent="0.15">
      <c r="B61" s="7" t="s">
        <v>285</v>
      </c>
      <c r="C61" s="211">
        <f>SUM(C62:C65)</f>
        <v>28160</v>
      </c>
      <c r="D61" s="212">
        <f>SUM(D62:D65)</f>
        <v>19762</v>
      </c>
      <c r="E61" s="213">
        <f>SUM(E62:E65)</f>
        <v>19380</v>
      </c>
      <c r="F61" s="214">
        <f>SUM(F62:F65)</f>
        <v>7774</v>
      </c>
      <c r="G61" s="215">
        <f t="shared" si="0"/>
        <v>70.2</v>
      </c>
    </row>
    <row r="62" spans="2:7" s="2" customFormat="1" ht="13.5" hidden="1" customHeight="1" x14ac:dyDescent="0.15">
      <c r="B62" s="12" t="s">
        <v>12</v>
      </c>
      <c r="C62" s="221">
        <v>7254</v>
      </c>
      <c r="D62" s="222">
        <v>4763</v>
      </c>
      <c r="E62" s="223">
        <v>4683</v>
      </c>
      <c r="F62" s="224">
        <v>1528</v>
      </c>
      <c r="G62" s="225">
        <f t="shared" si="0"/>
        <v>65.7</v>
      </c>
    </row>
    <row r="63" spans="2:7" s="2" customFormat="1" ht="13.5" hidden="1" customHeight="1" x14ac:dyDescent="0.15">
      <c r="B63" s="12" t="s">
        <v>13</v>
      </c>
      <c r="C63" s="221">
        <v>9849</v>
      </c>
      <c r="D63" s="222">
        <v>7112</v>
      </c>
      <c r="E63" s="223">
        <v>7006</v>
      </c>
      <c r="F63" s="224">
        <v>2857</v>
      </c>
      <c r="G63" s="225">
        <f t="shared" si="0"/>
        <v>72.2</v>
      </c>
    </row>
    <row r="64" spans="2:7" s="2" customFormat="1" ht="13.5" hidden="1" customHeight="1" x14ac:dyDescent="0.15">
      <c r="B64" s="12" t="s">
        <v>14</v>
      </c>
      <c r="C64" s="221">
        <v>7476</v>
      </c>
      <c r="D64" s="222">
        <v>5491</v>
      </c>
      <c r="E64" s="223">
        <v>5376</v>
      </c>
      <c r="F64" s="224">
        <v>2154</v>
      </c>
      <c r="G64" s="225">
        <f t="shared" si="0"/>
        <v>73.400000000000006</v>
      </c>
    </row>
    <row r="65" spans="2:7" s="2" customFormat="1" ht="13.5" hidden="1" customHeight="1" x14ac:dyDescent="0.15">
      <c r="B65" s="16" t="s">
        <v>15</v>
      </c>
      <c r="C65" s="231">
        <v>3581</v>
      </c>
      <c r="D65" s="232">
        <v>2396</v>
      </c>
      <c r="E65" s="233">
        <v>2315</v>
      </c>
      <c r="F65" s="234">
        <v>1235</v>
      </c>
      <c r="G65" s="235">
        <f t="shared" si="0"/>
        <v>66.900000000000006</v>
      </c>
    </row>
    <row r="66" spans="2:7" s="2" customFormat="1" ht="13.5" hidden="1" customHeight="1" x14ac:dyDescent="0.15">
      <c r="B66" s="7" t="s">
        <v>286</v>
      </c>
      <c r="C66" s="211">
        <f>SUM(C67:C70)</f>
        <v>28160</v>
      </c>
      <c r="D66" s="212">
        <f>SUM(D67:D70)</f>
        <v>20136</v>
      </c>
      <c r="E66" s="213">
        <f>SUM(E67:E70)</f>
        <v>19767</v>
      </c>
      <c r="F66" s="214">
        <f>SUM(F67:F70)</f>
        <v>7645</v>
      </c>
      <c r="G66" s="215">
        <f t="shared" si="0"/>
        <v>71.5</v>
      </c>
    </row>
    <row r="67" spans="2:7" s="2" customFormat="1" ht="13.5" hidden="1" customHeight="1" x14ac:dyDescent="0.15">
      <c r="B67" s="12" t="s">
        <v>12</v>
      </c>
      <c r="C67" s="221">
        <v>7254</v>
      </c>
      <c r="D67" s="222">
        <v>4968</v>
      </c>
      <c r="E67" s="223">
        <v>4893</v>
      </c>
      <c r="F67" s="224">
        <v>1561</v>
      </c>
      <c r="G67" s="225">
        <f t="shared" si="0"/>
        <v>68.5</v>
      </c>
    </row>
    <row r="68" spans="2:7" s="2" customFormat="1" ht="13.5" hidden="1" customHeight="1" x14ac:dyDescent="0.15">
      <c r="B68" s="12" t="s">
        <v>13</v>
      </c>
      <c r="C68" s="221">
        <v>9849</v>
      </c>
      <c r="D68" s="222">
        <v>7130</v>
      </c>
      <c r="E68" s="223">
        <v>7023</v>
      </c>
      <c r="F68" s="224">
        <v>2737</v>
      </c>
      <c r="G68" s="225">
        <f t="shared" si="0"/>
        <v>72.400000000000006</v>
      </c>
    </row>
    <row r="69" spans="2:7" s="2" customFormat="1" ht="13.5" hidden="1" customHeight="1" x14ac:dyDescent="0.15">
      <c r="B69" s="12" t="s">
        <v>14</v>
      </c>
      <c r="C69" s="221">
        <v>7476</v>
      </c>
      <c r="D69" s="222">
        <v>5601</v>
      </c>
      <c r="E69" s="223">
        <v>5490</v>
      </c>
      <c r="F69" s="224">
        <v>2146</v>
      </c>
      <c r="G69" s="225">
        <f t="shared" si="0"/>
        <v>74.900000000000006</v>
      </c>
    </row>
    <row r="70" spans="2:7" s="2" customFormat="1" ht="13.5" hidden="1" customHeight="1" x14ac:dyDescent="0.15">
      <c r="B70" s="16" t="s">
        <v>15</v>
      </c>
      <c r="C70" s="231">
        <v>3581</v>
      </c>
      <c r="D70" s="232">
        <v>2437</v>
      </c>
      <c r="E70" s="233">
        <v>2361</v>
      </c>
      <c r="F70" s="234">
        <v>1201</v>
      </c>
      <c r="G70" s="235">
        <f t="shared" ref="G70:G90" si="1">ROUND(D70/C70*100,1)</f>
        <v>68.099999999999994</v>
      </c>
    </row>
    <row r="71" spans="2:7" s="2" customFormat="1" ht="13.5" customHeight="1" x14ac:dyDescent="0.15">
      <c r="B71" s="7" t="s">
        <v>287</v>
      </c>
      <c r="C71" s="211">
        <v>28160</v>
      </c>
      <c r="D71" s="212">
        <f>SUM(D72:D75)</f>
        <v>20438</v>
      </c>
      <c r="E71" s="213">
        <f>SUM(E72:E75)</f>
        <v>20071</v>
      </c>
      <c r="F71" s="214">
        <f>SUM(F72:F75)</f>
        <v>8181</v>
      </c>
      <c r="G71" s="215">
        <f t="shared" si="1"/>
        <v>72.599999999999994</v>
      </c>
    </row>
    <row r="72" spans="2:7" s="2" customFormat="1" ht="13.5" customHeight="1" x14ac:dyDescent="0.15">
      <c r="B72" s="12" t="s">
        <v>12</v>
      </c>
      <c r="C72" s="221">
        <v>7254</v>
      </c>
      <c r="D72" s="222">
        <v>5024</v>
      </c>
      <c r="E72" s="223">
        <v>4945</v>
      </c>
      <c r="F72" s="224">
        <v>1644</v>
      </c>
      <c r="G72" s="225">
        <f t="shared" si="1"/>
        <v>69.3</v>
      </c>
    </row>
    <row r="73" spans="2:7" s="2" customFormat="1" ht="13.5" customHeight="1" x14ac:dyDescent="0.15">
      <c r="B73" s="12" t="s">
        <v>13</v>
      </c>
      <c r="C73" s="221">
        <v>9849</v>
      </c>
      <c r="D73" s="222">
        <v>7186</v>
      </c>
      <c r="E73" s="223">
        <v>7088</v>
      </c>
      <c r="F73" s="224">
        <v>3052</v>
      </c>
      <c r="G73" s="225">
        <f t="shared" si="1"/>
        <v>73</v>
      </c>
    </row>
    <row r="74" spans="2:7" s="2" customFormat="1" ht="13.5" customHeight="1" x14ac:dyDescent="0.15">
      <c r="B74" s="12" t="s">
        <v>14</v>
      </c>
      <c r="C74" s="221">
        <v>7476</v>
      </c>
      <c r="D74" s="222">
        <v>5738</v>
      </c>
      <c r="E74" s="223">
        <v>5625</v>
      </c>
      <c r="F74" s="224">
        <v>2219</v>
      </c>
      <c r="G74" s="225">
        <f t="shared" si="1"/>
        <v>76.8</v>
      </c>
    </row>
    <row r="75" spans="2:7" s="2" customFormat="1" ht="13.5" customHeight="1" x14ac:dyDescent="0.15">
      <c r="B75" s="16" t="s">
        <v>15</v>
      </c>
      <c r="C75" s="231">
        <v>3581</v>
      </c>
      <c r="D75" s="232">
        <v>2490</v>
      </c>
      <c r="E75" s="233">
        <v>2413</v>
      </c>
      <c r="F75" s="234">
        <v>1266</v>
      </c>
      <c r="G75" s="235">
        <f t="shared" si="1"/>
        <v>69.5</v>
      </c>
    </row>
    <row r="76" spans="2:7" s="2" customFormat="1" ht="13.5" customHeight="1" x14ac:dyDescent="0.15">
      <c r="B76" s="7" t="s">
        <v>288</v>
      </c>
      <c r="C76" s="211">
        <f>SUM(C77:C80)</f>
        <v>30585</v>
      </c>
      <c r="D76" s="212">
        <f>SUM(D77:D80)</f>
        <v>20831</v>
      </c>
      <c r="E76" s="213">
        <f>SUM(E77:E80)</f>
        <v>20473</v>
      </c>
      <c r="F76" s="214">
        <f>SUM(F77:F80)</f>
        <v>9019</v>
      </c>
      <c r="G76" s="215">
        <f>ROUND(D76/C76*100,1)</f>
        <v>68.099999999999994</v>
      </c>
    </row>
    <row r="77" spans="2:7" s="2" customFormat="1" ht="13.5" customHeight="1" x14ac:dyDescent="0.15">
      <c r="B77" s="12" t="s">
        <v>12</v>
      </c>
      <c r="C77" s="221">
        <v>7567</v>
      </c>
      <c r="D77" s="222">
        <v>5084</v>
      </c>
      <c r="E77" s="223">
        <v>5005</v>
      </c>
      <c r="F77" s="224">
        <v>1991</v>
      </c>
      <c r="G77" s="225">
        <f t="shared" si="1"/>
        <v>67.2</v>
      </c>
    </row>
    <row r="78" spans="2:7" s="2" customFormat="1" ht="13.5" customHeight="1" x14ac:dyDescent="0.15">
      <c r="B78" s="12" t="s">
        <v>13</v>
      </c>
      <c r="C78" s="221">
        <v>10793</v>
      </c>
      <c r="D78" s="222">
        <v>7286</v>
      </c>
      <c r="E78" s="223">
        <v>7190</v>
      </c>
      <c r="F78" s="224">
        <v>3175</v>
      </c>
      <c r="G78" s="225">
        <f t="shared" si="1"/>
        <v>67.5</v>
      </c>
    </row>
    <row r="79" spans="2:7" s="2" customFormat="1" ht="13.5" customHeight="1" x14ac:dyDescent="0.15">
      <c r="B79" s="12" t="s">
        <v>14</v>
      </c>
      <c r="C79" s="221">
        <v>8332</v>
      </c>
      <c r="D79" s="222">
        <v>5909</v>
      </c>
      <c r="E79" s="223">
        <v>5803</v>
      </c>
      <c r="F79" s="224">
        <v>2501</v>
      </c>
      <c r="G79" s="225">
        <f t="shared" si="1"/>
        <v>70.900000000000006</v>
      </c>
    </row>
    <row r="80" spans="2:7" s="2" customFormat="1" ht="13.5" customHeight="1" x14ac:dyDescent="0.15">
      <c r="B80" s="16" t="s">
        <v>15</v>
      </c>
      <c r="C80" s="231">
        <v>3893</v>
      </c>
      <c r="D80" s="232">
        <v>2552</v>
      </c>
      <c r="E80" s="233">
        <v>2475</v>
      </c>
      <c r="F80" s="234">
        <v>1352</v>
      </c>
      <c r="G80" s="235">
        <f t="shared" si="1"/>
        <v>65.599999999999994</v>
      </c>
    </row>
    <row r="81" spans="2:7" s="2" customFormat="1" ht="13.5" customHeight="1" x14ac:dyDescent="0.15">
      <c r="B81" s="7" t="s">
        <v>289</v>
      </c>
      <c r="C81" s="211">
        <f>SUM(C82:C85)</f>
        <v>30844</v>
      </c>
      <c r="D81" s="212">
        <f>SUM(D82:D85)</f>
        <v>21158</v>
      </c>
      <c r="E81" s="213">
        <f>SUM(E82:E85)</f>
        <v>20796</v>
      </c>
      <c r="F81" s="214">
        <f>SUM(F82:F85)</f>
        <v>9459</v>
      </c>
      <c r="G81" s="215">
        <f t="shared" si="1"/>
        <v>68.599999999999994</v>
      </c>
    </row>
    <row r="82" spans="2:7" s="2" customFormat="1" ht="13.5" customHeight="1" x14ac:dyDescent="0.15">
      <c r="B82" s="12" t="s">
        <v>12</v>
      </c>
      <c r="C82" s="221">
        <v>7590</v>
      </c>
      <c r="D82" s="222">
        <v>5146</v>
      </c>
      <c r="E82" s="223">
        <v>5066</v>
      </c>
      <c r="F82" s="224">
        <v>2147</v>
      </c>
      <c r="G82" s="225">
        <f t="shared" si="1"/>
        <v>67.8</v>
      </c>
    </row>
    <row r="83" spans="2:7" s="2" customFormat="1" ht="13.5" customHeight="1" x14ac:dyDescent="0.15">
      <c r="B83" s="12" t="s">
        <v>13</v>
      </c>
      <c r="C83" s="221">
        <v>10824</v>
      </c>
      <c r="D83" s="222">
        <v>7340</v>
      </c>
      <c r="E83" s="223">
        <v>7241</v>
      </c>
      <c r="F83" s="224">
        <v>3280</v>
      </c>
      <c r="G83" s="225">
        <f t="shared" si="1"/>
        <v>67.8</v>
      </c>
    </row>
    <row r="84" spans="2:7" s="2" customFormat="1" ht="13.5" customHeight="1" x14ac:dyDescent="0.15">
      <c r="B84" s="12" t="s">
        <v>14</v>
      </c>
      <c r="C84" s="221">
        <v>8486</v>
      </c>
      <c r="D84" s="222">
        <v>6064</v>
      </c>
      <c r="E84" s="223">
        <v>5963</v>
      </c>
      <c r="F84" s="224">
        <v>2627</v>
      </c>
      <c r="G84" s="225">
        <f t="shared" si="1"/>
        <v>71.5</v>
      </c>
    </row>
    <row r="85" spans="2:7" s="2" customFormat="1" ht="13.5" customHeight="1" x14ac:dyDescent="0.15">
      <c r="B85" s="16" t="s">
        <v>15</v>
      </c>
      <c r="C85" s="231">
        <v>3944</v>
      </c>
      <c r="D85" s="232">
        <v>2608</v>
      </c>
      <c r="E85" s="233">
        <v>2526</v>
      </c>
      <c r="F85" s="234">
        <v>1405</v>
      </c>
      <c r="G85" s="235">
        <f t="shared" si="1"/>
        <v>66.099999999999994</v>
      </c>
    </row>
    <row r="86" spans="2:7" s="2" customFormat="1" ht="13.5" customHeight="1" x14ac:dyDescent="0.15">
      <c r="B86" s="7" t="s">
        <v>290</v>
      </c>
      <c r="C86" s="211">
        <f>SUM(C87:C90)</f>
        <v>31076</v>
      </c>
      <c r="D86" s="212">
        <f>SUM(D87:D90)</f>
        <v>21572</v>
      </c>
      <c r="E86" s="213">
        <f>SUM(E87:E90)</f>
        <v>21191</v>
      </c>
      <c r="F86" s="214">
        <f>SUM(F87:F90)</f>
        <v>9493</v>
      </c>
      <c r="G86" s="215">
        <f t="shared" si="1"/>
        <v>69.400000000000006</v>
      </c>
    </row>
    <row r="87" spans="2:7" s="2" customFormat="1" ht="13.5" customHeight="1" x14ac:dyDescent="0.15">
      <c r="B87" s="12" t="s">
        <v>12</v>
      </c>
      <c r="C87" s="221">
        <v>7608</v>
      </c>
      <c r="D87" s="222">
        <v>5207</v>
      </c>
      <c r="E87" s="223">
        <v>5123</v>
      </c>
      <c r="F87" s="224">
        <v>2174</v>
      </c>
      <c r="G87" s="225">
        <f t="shared" si="1"/>
        <v>68.400000000000006</v>
      </c>
    </row>
    <row r="88" spans="2:7" s="2" customFormat="1" ht="13.5" customHeight="1" x14ac:dyDescent="0.15">
      <c r="B88" s="12" t="s">
        <v>13</v>
      </c>
      <c r="C88" s="221">
        <v>10859</v>
      </c>
      <c r="D88" s="222">
        <v>7470</v>
      </c>
      <c r="E88" s="223">
        <v>7363</v>
      </c>
      <c r="F88" s="224">
        <v>3201</v>
      </c>
      <c r="G88" s="225">
        <f t="shared" si="1"/>
        <v>68.8</v>
      </c>
    </row>
    <row r="89" spans="2:7" s="2" customFormat="1" ht="13.5" customHeight="1" x14ac:dyDescent="0.15">
      <c r="B89" s="12" t="s">
        <v>14</v>
      </c>
      <c r="C89" s="221">
        <v>8635</v>
      </c>
      <c r="D89" s="222">
        <v>6247</v>
      </c>
      <c r="E89" s="223">
        <v>6144</v>
      </c>
      <c r="F89" s="224">
        <v>2673</v>
      </c>
      <c r="G89" s="225">
        <f t="shared" si="1"/>
        <v>72.3</v>
      </c>
    </row>
    <row r="90" spans="2:7" s="2" customFormat="1" ht="13.5" customHeight="1" x14ac:dyDescent="0.15">
      <c r="B90" s="16" t="s">
        <v>15</v>
      </c>
      <c r="C90" s="231">
        <v>3974</v>
      </c>
      <c r="D90" s="232">
        <v>2648</v>
      </c>
      <c r="E90" s="233">
        <v>2561</v>
      </c>
      <c r="F90" s="234">
        <v>1445</v>
      </c>
      <c r="G90" s="235">
        <f t="shared" si="1"/>
        <v>66.599999999999994</v>
      </c>
    </row>
    <row r="91" spans="2:7" s="2" customFormat="1" ht="13.5" customHeight="1" x14ac:dyDescent="0.15">
      <c r="B91" s="7" t="s">
        <v>37</v>
      </c>
      <c r="C91" s="211">
        <v>31415</v>
      </c>
      <c r="D91" s="212">
        <v>21935</v>
      </c>
      <c r="E91" s="213">
        <v>21556</v>
      </c>
      <c r="F91" s="214">
        <v>9353</v>
      </c>
      <c r="G91" s="215">
        <v>69.8</v>
      </c>
    </row>
    <row r="92" spans="2:7" s="2" customFormat="1" ht="13.5" customHeight="1" x14ac:dyDescent="0.15">
      <c r="B92" s="12" t="s">
        <v>12</v>
      </c>
      <c r="C92" s="221">
        <v>7664</v>
      </c>
      <c r="D92" s="222">
        <v>5223</v>
      </c>
      <c r="E92" s="223">
        <v>5134</v>
      </c>
      <c r="F92" s="224">
        <v>2159</v>
      </c>
      <c r="G92" s="225">
        <v>68.099999999999994</v>
      </c>
    </row>
    <row r="93" spans="2:7" s="2" customFormat="1" ht="13.5" customHeight="1" x14ac:dyDescent="0.15">
      <c r="B93" s="12" t="s">
        <v>13</v>
      </c>
      <c r="C93" s="221">
        <v>10928</v>
      </c>
      <c r="D93" s="222">
        <v>7637</v>
      </c>
      <c r="E93" s="223">
        <v>7530</v>
      </c>
      <c r="F93" s="224">
        <v>3174</v>
      </c>
      <c r="G93" s="225">
        <v>69.900000000000006</v>
      </c>
    </row>
    <row r="94" spans="2:7" s="2" customFormat="1" ht="13.5" customHeight="1" x14ac:dyDescent="0.15">
      <c r="B94" s="12" t="s">
        <v>14</v>
      </c>
      <c r="C94" s="221">
        <v>8818</v>
      </c>
      <c r="D94" s="222">
        <v>6408</v>
      </c>
      <c r="E94" s="223">
        <v>6306</v>
      </c>
      <c r="F94" s="224">
        <v>2609</v>
      </c>
      <c r="G94" s="225">
        <v>72.7</v>
      </c>
    </row>
    <row r="95" spans="2:7" s="2" customFormat="1" ht="13.5" customHeight="1" x14ac:dyDescent="0.15">
      <c r="B95" s="16" t="s">
        <v>15</v>
      </c>
      <c r="C95" s="231">
        <v>4005</v>
      </c>
      <c r="D95" s="232">
        <v>2667</v>
      </c>
      <c r="E95" s="233">
        <v>2586</v>
      </c>
      <c r="F95" s="234">
        <v>1411</v>
      </c>
      <c r="G95" s="235">
        <v>66.599999999999994</v>
      </c>
    </row>
    <row r="96" spans="2:7" s="2" customFormat="1" ht="13.5" customHeight="1" x14ac:dyDescent="0.15">
      <c r="B96" s="7" t="s">
        <v>291</v>
      </c>
      <c r="C96" s="211">
        <v>31777</v>
      </c>
      <c r="D96" s="212">
        <v>22171</v>
      </c>
      <c r="E96" s="213">
        <v>21795</v>
      </c>
      <c r="F96" s="214">
        <v>9234</v>
      </c>
      <c r="G96" s="215">
        <v>69.8</v>
      </c>
    </row>
    <row r="97" spans="2:7" s="2" customFormat="1" ht="13.5" customHeight="1" x14ac:dyDescent="0.15">
      <c r="B97" s="12" t="s">
        <v>12</v>
      </c>
      <c r="C97" s="221">
        <v>7679</v>
      </c>
      <c r="D97" s="222">
        <v>5248</v>
      </c>
      <c r="E97" s="223">
        <v>5161</v>
      </c>
      <c r="F97" s="224">
        <v>2130</v>
      </c>
      <c r="G97" s="225">
        <v>68.3</v>
      </c>
    </row>
    <row r="98" spans="2:7" s="2" customFormat="1" ht="13.5" customHeight="1" x14ac:dyDescent="0.15">
      <c r="B98" s="12" t="s">
        <v>13</v>
      </c>
      <c r="C98" s="221">
        <v>11046</v>
      </c>
      <c r="D98" s="222">
        <v>7677</v>
      </c>
      <c r="E98" s="223">
        <v>7575</v>
      </c>
      <c r="F98" s="224">
        <v>3099</v>
      </c>
      <c r="G98" s="225">
        <v>69.5</v>
      </c>
    </row>
    <row r="99" spans="2:7" s="2" customFormat="1" ht="13.5" customHeight="1" x14ac:dyDescent="0.15">
      <c r="B99" s="12" t="s">
        <v>14</v>
      </c>
      <c r="C99" s="221">
        <v>9003</v>
      </c>
      <c r="D99" s="222">
        <v>6545</v>
      </c>
      <c r="E99" s="223">
        <v>6440</v>
      </c>
      <c r="F99" s="224">
        <v>2602</v>
      </c>
      <c r="G99" s="225">
        <v>72.7</v>
      </c>
    </row>
    <row r="100" spans="2:7" s="2" customFormat="1" ht="13.5" customHeight="1" x14ac:dyDescent="0.15">
      <c r="B100" s="16" t="s">
        <v>15</v>
      </c>
      <c r="C100" s="231">
        <v>4049</v>
      </c>
      <c r="D100" s="232">
        <v>2701</v>
      </c>
      <c r="E100" s="233">
        <v>2619</v>
      </c>
      <c r="F100" s="234">
        <v>1403</v>
      </c>
      <c r="G100" s="235">
        <v>66.7</v>
      </c>
    </row>
    <row r="101" spans="2:7" s="2" customFormat="1" ht="13.5" customHeight="1" x14ac:dyDescent="0.15">
      <c r="B101" s="7" t="s">
        <v>292</v>
      </c>
      <c r="C101" s="211">
        <v>32113</v>
      </c>
      <c r="D101" s="212">
        <v>22415</v>
      </c>
      <c r="E101" s="213">
        <v>22027</v>
      </c>
      <c r="F101" s="214">
        <v>9396</v>
      </c>
      <c r="G101" s="215">
        <v>69.8</v>
      </c>
    </row>
    <row r="102" spans="2:7" s="2" customFormat="1" ht="13.5" customHeight="1" x14ac:dyDescent="0.15">
      <c r="B102" s="12" t="s">
        <v>12</v>
      </c>
      <c r="C102" s="221">
        <v>7684</v>
      </c>
      <c r="D102" s="222">
        <v>5278</v>
      </c>
      <c r="E102" s="223">
        <v>5193</v>
      </c>
      <c r="F102" s="224">
        <v>2133</v>
      </c>
      <c r="G102" s="225">
        <v>68.7</v>
      </c>
    </row>
    <row r="103" spans="2:7" s="2" customFormat="1" ht="13.5" customHeight="1" x14ac:dyDescent="0.15">
      <c r="B103" s="12" t="s">
        <v>13</v>
      </c>
      <c r="C103" s="221">
        <v>11158</v>
      </c>
      <c r="D103" s="222">
        <v>7758</v>
      </c>
      <c r="E103" s="223">
        <v>7635</v>
      </c>
      <c r="F103" s="224">
        <v>3316</v>
      </c>
      <c r="G103" s="225">
        <v>69.5</v>
      </c>
    </row>
    <row r="104" spans="2:7" s="2" customFormat="1" ht="13.5" customHeight="1" x14ac:dyDescent="0.15">
      <c r="B104" s="12" t="s">
        <v>14</v>
      </c>
      <c r="C104" s="221">
        <v>9154</v>
      </c>
      <c r="D104" s="222">
        <v>6648</v>
      </c>
      <c r="E104" s="223">
        <v>6546</v>
      </c>
      <c r="F104" s="224">
        <v>2573</v>
      </c>
      <c r="G104" s="225">
        <v>72.599999999999994</v>
      </c>
    </row>
    <row r="105" spans="2:7" s="2" customFormat="1" ht="13.5" customHeight="1" x14ac:dyDescent="0.15">
      <c r="B105" s="16" t="s">
        <v>15</v>
      </c>
      <c r="C105" s="231">
        <v>4117</v>
      </c>
      <c r="D105" s="232">
        <v>2731</v>
      </c>
      <c r="E105" s="233">
        <v>2653</v>
      </c>
      <c r="F105" s="234">
        <v>1374</v>
      </c>
      <c r="G105" s="235">
        <v>66.3</v>
      </c>
    </row>
    <row r="106" spans="2:7" s="2" customFormat="1" ht="13.5" customHeight="1" x14ac:dyDescent="0.15">
      <c r="B106" s="7" t="s">
        <v>293</v>
      </c>
      <c r="C106" s="211">
        <f>SUM(C107:C110)</f>
        <v>32475</v>
      </c>
      <c r="D106" s="212">
        <f>SUM(D107:D110)</f>
        <v>22592</v>
      </c>
      <c r="E106" s="213">
        <f>SUM(E107:E110)</f>
        <v>22201</v>
      </c>
      <c r="F106" s="214">
        <f>SUM(F107:F110)</f>
        <v>9354</v>
      </c>
      <c r="G106" s="215">
        <v>69.599999999999994</v>
      </c>
    </row>
    <row r="107" spans="2:7" s="2" customFormat="1" ht="13.5" customHeight="1" x14ac:dyDescent="0.15">
      <c r="B107" s="12" t="s">
        <v>12</v>
      </c>
      <c r="C107" s="221">
        <v>7778</v>
      </c>
      <c r="D107" s="222">
        <v>5271</v>
      </c>
      <c r="E107" s="223">
        <v>5189</v>
      </c>
      <c r="F107" s="224">
        <v>2126</v>
      </c>
      <c r="G107" s="225">
        <v>67.8</v>
      </c>
    </row>
    <row r="108" spans="2:7" s="2" customFormat="1" ht="13.5" customHeight="1" x14ac:dyDescent="0.15">
      <c r="B108" s="12" t="s">
        <v>13</v>
      </c>
      <c r="C108" s="221">
        <v>11213</v>
      </c>
      <c r="D108" s="222">
        <v>7815</v>
      </c>
      <c r="E108" s="223">
        <v>7686</v>
      </c>
      <c r="F108" s="224">
        <v>3350</v>
      </c>
      <c r="G108" s="225">
        <v>69.7</v>
      </c>
    </row>
    <row r="109" spans="2:7" s="2" customFormat="1" ht="13.5" customHeight="1" x14ac:dyDescent="0.15">
      <c r="B109" s="12" t="s">
        <v>14</v>
      </c>
      <c r="C109" s="221">
        <v>9327</v>
      </c>
      <c r="D109" s="222">
        <v>6760</v>
      </c>
      <c r="E109" s="223">
        <v>6657</v>
      </c>
      <c r="F109" s="224">
        <v>2543</v>
      </c>
      <c r="G109" s="225">
        <v>72.5</v>
      </c>
    </row>
    <row r="110" spans="2:7" s="2" customFormat="1" ht="13.5" customHeight="1" x14ac:dyDescent="0.15">
      <c r="B110" s="16" t="s">
        <v>15</v>
      </c>
      <c r="C110" s="231">
        <v>4157</v>
      </c>
      <c r="D110" s="232">
        <v>2746</v>
      </c>
      <c r="E110" s="233">
        <v>2669</v>
      </c>
      <c r="F110" s="234">
        <v>1335</v>
      </c>
      <c r="G110" s="235">
        <v>66.099999999999994</v>
      </c>
    </row>
    <row r="111" spans="2:7" s="2" customFormat="1" ht="13.5" customHeight="1" x14ac:dyDescent="0.15">
      <c r="B111" s="7" t="s">
        <v>294</v>
      </c>
      <c r="C111" s="211">
        <f>SUM(C112:C115)</f>
        <v>32531</v>
      </c>
      <c r="D111" s="212">
        <f>SUM(D112:D115)</f>
        <v>23576</v>
      </c>
      <c r="E111" s="213">
        <f>SUM(E112:E115)</f>
        <v>23124</v>
      </c>
      <c r="F111" s="214">
        <f>SUM(F112:F115)</f>
        <v>9838</v>
      </c>
      <c r="G111" s="215">
        <v>72.5</v>
      </c>
    </row>
    <row r="112" spans="2:7" s="2" customFormat="1" ht="13.5" customHeight="1" x14ac:dyDescent="0.15">
      <c r="B112" s="12" t="s">
        <v>12</v>
      </c>
      <c r="C112" s="221">
        <v>7780</v>
      </c>
      <c r="D112" s="222">
        <v>5295</v>
      </c>
      <c r="E112" s="223">
        <v>5261</v>
      </c>
      <c r="F112" s="224">
        <v>2193</v>
      </c>
      <c r="G112" s="225">
        <v>68.099999999999994</v>
      </c>
    </row>
    <row r="113" spans="2:7" s="2" customFormat="1" ht="13.5" customHeight="1" x14ac:dyDescent="0.15">
      <c r="B113" s="12" t="s">
        <v>13</v>
      </c>
      <c r="C113" s="221">
        <v>11293</v>
      </c>
      <c r="D113" s="222">
        <v>8385</v>
      </c>
      <c r="E113" s="223">
        <v>8214</v>
      </c>
      <c r="F113" s="224">
        <v>3496</v>
      </c>
      <c r="G113" s="225">
        <v>74.2</v>
      </c>
    </row>
    <row r="114" spans="2:7" s="2" customFormat="1" ht="13.5" customHeight="1" x14ac:dyDescent="0.15">
      <c r="B114" s="12" t="s">
        <v>14</v>
      </c>
      <c r="C114" s="221">
        <v>9314</v>
      </c>
      <c r="D114" s="222">
        <v>7095</v>
      </c>
      <c r="E114" s="223">
        <v>6947</v>
      </c>
      <c r="F114" s="224">
        <v>2783</v>
      </c>
      <c r="G114" s="225">
        <v>76.2</v>
      </c>
    </row>
    <row r="115" spans="2:7" s="2" customFormat="1" ht="13.5" customHeight="1" x14ac:dyDescent="0.15">
      <c r="B115" s="16" t="s">
        <v>15</v>
      </c>
      <c r="C115" s="231">
        <v>4144</v>
      </c>
      <c r="D115" s="232">
        <v>2801</v>
      </c>
      <c r="E115" s="233">
        <v>2702</v>
      </c>
      <c r="F115" s="234">
        <v>1366</v>
      </c>
      <c r="G115" s="235">
        <v>67.599999999999994</v>
      </c>
    </row>
    <row r="116" spans="2:7" s="2" customFormat="1" ht="13.5" customHeight="1" x14ac:dyDescent="0.15">
      <c r="B116" s="7" t="s">
        <v>493</v>
      </c>
      <c r="C116" s="211">
        <f>SUM(C117:C120)</f>
        <v>32963</v>
      </c>
      <c r="D116" s="212">
        <f>SUM(D117:D120)</f>
        <v>23487</v>
      </c>
      <c r="E116" s="213">
        <f>SUM(E117:E120)</f>
        <v>23036</v>
      </c>
      <c r="F116" s="214">
        <f>SUM(F117:F120)</f>
        <v>10805</v>
      </c>
      <c r="G116" s="215">
        <v>71.3</v>
      </c>
    </row>
    <row r="117" spans="2:7" s="2" customFormat="1" ht="13.5" customHeight="1" x14ac:dyDescent="0.15">
      <c r="B117" s="12" t="s">
        <v>12</v>
      </c>
      <c r="C117" s="221">
        <v>7816</v>
      </c>
      <c r="D117" s="222">
        <v>5268</v>
      </c>
      <c r="E117" s="223">
        <v>5233</v>
      </c>
      <c r="F117" s="224">
        <v>2220</v>
      </c>
      <c r="G117" s="225">
        <v>67.400000000000006</v>
      </c>
    </row>
    <row r="118" spans="2:7" s="2" customFormat="1" ht="13.5" customHeight="1" x14ac:dyDescent="0.15">
      <c r="B118" s="12" t="s">
        <v>13</v>
      </c>
      <c r="C118" s="221">
        <v>11422</v>
      </c>
      <c r="D118" s="222">
        <v>8345</v>
      </c>
      <c r="E118" s="223">
        <v>8178</v>
      </c>
      <c r="F118" s="224">
        <v>4199</v>
      </c>
      <c r="G118" s="225">
        <v>73.099999999999994</v>
      </c>
    </row>
    <row r="119" spans="2:7" s="2" customFormat="1" ht="13.5" customHeight="1" x14ac:dyDescent="0.15">
      <c r="B119" s="12" t="s">
        <v>14</v>
      </c>
      <c r="C119" s="221">
        <v>9513</v>
      </c>
      <c r="D119" s="222">
        <v>7080</v>
      </c>
      <c r="E119" s="223">
        <v>6929</v>
      </c>
      <c r="F119" s="224">
        <v>3042</v>
      </c>
      <c r="G119" s="225">
        <v>74.400000000000006</v>
      </c>
    </row>
    <row r="120" spans="2:7" s="2" customFormat="1" ht="13.5" customHeight="1" x14ac:dyDescent="0.15">
      <c r="B120" s="16" t="s">
        <v>15</v>
      </c>
      <c r="C120" s="231">
        <v>4212</v>
      </c>
      <c r="D120" s="232">
        <v>2794</v>
      </c>
      <c r="E120" s="233">
        <v>2696</v>
      </c>
      <c r="F120" s="234">
        <v>1344</v>
      </c>
      <c r="G120" s="235">
        <v>66.3</v>
      </c>
    </row>
    <row r="121" spans="2:7" ht="15" customHeight="1" x14ac:dyDescent="0.15">
      <c r="B121" s="236" t="s">
        <v>295</v>
      </c>
      <c r="C121" s="237"/>
      <c r="D121" s="237"/>
      <c r="E121" s="237"/>
      <c r="F121" s="237"/>
      <c r="G121" s="238"/>
    </row>
    <row r="122" spans="2:7" x14ac:dyDescent="0.15">
      <c r="E122" s="240"/>
    </row>
  </sheetData>
  <mergeCells count="2">
    <mergeCell ref="B4:B5"/>
    <mergeCell ref="D4:F4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Ｐゴシック,標準"15.交通・通信</oddHeader>
    <oddFooter>&amp;C&amp;"ＭＳ Ｐゴシック,標準"-113-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6CB31-516F-44E2-BFB3-030BC016502F}">
  <dimension ref="A1:J68"/>
  <sheetViews>
    <sheetView showGridLines="0" zoomScaleNormal="100" zoomScaleSheetLayoutView="100" workbookViewId="0"/>
  </sheetViews>
  <sheetFormatPr defaultColWidth="8" defaultRowHeight="13.5" x14ac:dyDescent="0.15"/>
  <cols>
    <col min="1" max="1" width="1.7109375" style="478" customWidth="1"/>
    <col min="2" max="8" width="12.42578125" style="478" customWidth="1"/>
    <col min="9" max="16384" width="8" style="478"/>
  </cols>
  <sheetData>
    <row r="1" spans="1:9" ht="30" customHeight="1" x14ac:dyDescent="0.15">
      <c r="A1" s="1" t="s">
        <v>0</v>
      </c>
      <c r="B1" s="1"/>
      <c r="C1" s="2"/>
      <c r="D1" s="2"/>
      <c r="E1" s="2"/>
      <c r="F1" s="2"/>
      <c r="G1" s="2"/>
      <c r="H1" s="2"/>
      <c r="I1" s="3"/>
    </row>
    <row r="2" spans="1:9" ht="7.5" customHeight="1" x14ac:dyDescent="0.15">
      <c r="A2" s="1"/>
      <c r="B2" s="1"/>
      <c r="C2" s="2"/>
      <c r="D2" s="2"/>
      <c r="E2" s="2"/>
      <c r="F2" s="2"/>
      <c r="G2" s="2"/>
      <c r="H2" s="2"/>
      <c r="I2" s="3"/>
    </row>
    <row r="3" spans="1:9" ht="22.5" customHeight="1" x14ac:dyDescent="0.15">
      <c r="A3" s="1"/>
      <c r="B3" s="3" t="s">
        <v>1</v>
      </c>
      <c r="C3" s="2"/>
      <c r="D3" s="2"/>
      <c r="E3" s="2"/>
      <c r="F3" s="2"/>
      <c r="G3" s="2"/>
      <c r="H3" s="4" t="s">
        <v>2</v>
      </c>
      <c r="I3" s="3"/>
    </row>
    <row r="4" spans="1:9" ht="18.75" customHeight="1" x14ac:dyDescent="0.15">
      <c r="A4" s="2"/>
      <c r="B4" s="526" t="s">
        <v>3</v>
      </c>
      <c r="C4" s="526" t="s">
        <v>4</v>
      </c>
      <c r="D4" s="528" t="s">
        <v>5</v>
      </c>
      <c r="E4" s="529"/>
      <c r="F4" s="526" t="s">
        <v>6</v>
      </c>
      <c r="G4" s="526" t="s">
        <v>7</v>
      </c>
      <c r="H4" s="530" t="s">
        <v>8</v>
      </c>
      <c r="I4" s="2"/>
    </row>
    <row r="5" spans="1:9" ht="18.75" customHeight="1" x14ac:dyDescent="0.15">
      <c r="A5" s="2"/>
      <c r="B5" s="527"/>
      <c r="C5" s="527"/>
      <c r="D5" s="5" t="s">
        <v>9</v>
      </c>
      <c r="E5" s="6" t="s">
        <v>10</v>
      </c>
      <c r="F5" s="527"/>
      <c r="G5" s="527"/>
      <c r="H5" s="531"/>
      <c r="I5" s="2"/>
    </row>
    <row r="6" spans="1:9" ht="15" hidden="1" customHeight="1" x14ac:dyDescent="0.15">
      <c r="A6" s="2"/>
      <c r="B6" s="7" t="s">
        <v>11</v>
      </c>
      <c r="C6" s="8">
        <v>907.7</v>
      </c>
      <c r="D6" s="9">
        <v>19.7</v>
      </c>
      <c r="E6" s="10">
        <v>887.9</v>
      </c>
      <c r="F6" s="8">
        <v>31.8</v>
      </c>
      <c r="G6" s="8">
        <v>184.7</v>
      </c>
      <c r="H6" s="8">
        <v>691.2</v>
      </c>
      <c r="I6" s="11"/>
    </row>
    <row r="7" spans="1:9" ht="15" hidden="1" customHeight="1" x14ac:dyDescent="0.15">
      <c r="A7" s="2"/>
      <c r="B7" s="12" t="s">
        <v>12</v>
      </c>
      <c r="C7" s="13">
        <v>247.9</v>
      </c>
      <c r="D7" s="14">
        <v>6</v>
      </c>
      <c r="E7" s="15">
        <v>241.9</v>
      </c>
      <c r="F7" s="13">
        <v>10.199999999999999</v>
      </c>
      <c r="G7" s="13">
        <v>39.5</v>
      </c>
      <c r="H7" s="13">
        <v>198.2</v>
      </c>
      <c r="I7" s="11"/>
    </row>
    <row r="8" spans="1:9" ht="15" hidden="1" customHeight="1" x14ac:dyDescent="0.15">
      <c r="A8" s="2"/>
      <c r="B8" s="12" t="s">
        <v>13</v>
      </c>
      <c r="C8" s="13">
        <v>303.7</v>
      </c>
      <c r="D8" s="14">
        <v>3.7</v>
      </c>
      <c r="E8" s="15">
        <v>300</v>
      </c>
      <c r="F8" s="13">
        <v>21.6</v>
      </c>
      <c r="G8" s="13">
        <v>65.7</v>
      </c>
      <c r="H8" s="13">
        <v>216.4</v>
      </c>
      <c r="I8" s="11"/>
    </row>
    <row r="9" spans="1:9" ht="15" hidden="1" customHeight="1" x14ac:dyDescent="0.15">
      <c r="A9" s="2"/>
      <c r="B9" s="12" t="s">
        <v>14</v>
      </c>
      <c r="C9" s="13">
        <v>181.6</v>
      </c>
      <c r="D9" s="14">
        <v>5</v>
      </c>
      <c r="E9" s="15">
        <v>176.5</v>
      </c>
      <c r="F9" s="13">
        <v>0</v>
      </c>
      <c r="G9" s="13">
        <v>35.799999999999997</v>
      </c>
      <c r="H9" s="13">
        <v>145.80000000000001</v>
      </c>
      <c r="I9" s="11"/>
    </row>
    <row r="10" spans="1:9" ht="15" hidden="1" customHeight="1" x14ac:dyDescent="0.15">
      <c r="A10" s="2"/>
      <c r="B10" s="16" t="s">
        <v>15</v>
      </c>
      <c r="C10" s="17">
        <v>174.5</v>
      </c>
      <c r="D10" s="18">
        <v>5</v>
      </c>
      <c r="E10" s="19">
        <v>169.5</v>
      </c>
      <c r="F10" s="17">
        <v>0</v>
      </c>
      <c r="G10" s="17">
        <v>43.7</v>
      </c>
      <c r="H10" s="17">
        <v>130.80000000000001</v>
      </c>
      <c r="I10" s="11"/>
    </row>
    <row r="11" spans="1:9" ht="15" hidden="1" customHeight="1" x14ac:dyDescent="0.15">
      <c r="A11" s="2"/>
      <c r="B11" s="7" t="s">
        <v>16</v>
      </c>
      <c r="C11" s="8">
        <v>918</v>
      </c>
      <c r="D11" s="9">
        <v>19.100000000000001</v>
      </c>
      <c r="E11" s="10">
        <v>899</v>
      </c>
      <c r="F11" s="8">
        <v>31.8</v>
      </c>
      <c r="G11" s="8">
        <v>184.4</v>
      </c>
      <c r="H11" s="8">
        <v>701.8</v>
      </c>
      <c r="I11" s="11"/>
    </row>
    <row r="12" spans="1:9" ht="15" hidden="1" customHeight="1" x14ac:dyDescent="0.15">
      <c r="A12" s="2"/>
      <c r="B12" s="12" t="s">
        <v>12</v>
      </c>
      <c r="C12" s="13">
        <v>248.3</v>
      </c>
      <c r="D12" s="14">
        <v>5.9</v>
      </c>
      <c r="E12" s="15">
        <v>242.4</v>
      </c>
      <c r="F12" s="13">
        <v>10.199999999999999</v>
      </c>
      <c r="G12" s="13">
        <v>39.5</v>
      </c>
      <c r="H12" s="13">
        <v>198.6</v>
      </c>
      <c r="I12" s="11"/>
    </row>
    <row r="13" spans="1:9" ht="15" hidden="1" customHeight="1" x14ac:dyDescent="0.15">
      <c r="A13" s="2"/>
      <c r="B13" s="12" t="s">
        <v>13</v>
      </c>
      <c r="C13" s="13">
        <v>308.7</v>
      </c>
      <c r="D13" s="14">
        <v>3.7</v>
      </c>
      <c r="E13" s="15">
        <v>305</v>
      </c>
      <c r="F13" s="13">
        <v>21.6</v>
      </c>
      <c r="G13" s="13">
        <v>65.7</v>
      </c>
      <c r="H13" s="13">
        <v>221.3</v>
      </c>
      <c r="I13" s="11"/>
    </row>
    <row r="14" spans="1:9" ht="15" hidden="1" customHeight="1" x14ac:dyDescent="0.15">
      <c r="A14" s="2"/>
      <c r="B14" s="12" t="s">
        <v>14</v>
      </c>
      <c r="C14" s="13">
        <v>184.3</v>
      </c>
      <c r="D14" s="14">
        <v>4.5999999999999996</v>
      </c>
      <c r="E14" s="15">
        <v>179.8</v>
      </c>
      <c r="F14" s="13">
        <v>0</v>
      </c>
      <c r="G14" s="13">
        <v>35.799999999999997</v>
      </c>
      <c r="H14" s="13">
        <v>148.6</v>
      </c>
      <c r="I14" s="11"/>
    </row>
    <row r="15" spans="1:9" ht="15" hidden="1" customHeight="1" x14ac:dyDescent="0.15">
      <c r="A15" s="2"/>
      <c r="B15" s="16" t="s">
        <v>15</v>
      </c>
      <c r="C15" s="17">
        <v>176.7</v>
      </c>
      <c r="D15" s="18">
        <v>4.9000000000000004</v>
      </c>
      <c r="E15" s="19">
        <v>171.8</v>
      </c>
      <c r="F15" s="17">
        <v>0</v>
      </c>
      <c r="G15" s="17">
        <v>43.4</v>
      </c>
      <c r="H15" s="17">
        <v>133.30000000000001</v>
      </c>
      <c r="I15" s="11"/>
    </row>
    <row r="16" spans="1:9" ht="15" hidden="1" customHeight="1" x14ac:dyDescent="0.15">
      <c r="A16" s="2"/>
      <c r="B16" s="7" t="s">
        <v>17</v>
      </c>
      <c r="C16" s="8">
        <v>925.2</v>
      </c>
      <c r="D16" s="9">
        <v>17.400000000000002</v>
      </c>
      <c r="E16" s="10">
        <v>907.8</v>
      </c>
      <c r="F16" s="8">
        <v>31.8</v>
      </c>
      <c r="G16" s="8">
        <v>184.4</v>
      </c>
      <c r="H16" s="8">
        <v>709</v>
      </c>
      <c r="I16" s="11"/>
    </row>
    <row r="17" spans="1:9" ht="15" hidden="1" customHeight="1" x14ac:dyDescent="0.15">
      <c r="A17" s="2"/>
      <c r="B17" s="12" t="s">
        <v>12</v>
      </c>
      <c r="C17" s="13">
        <v>248.7</v>
      </c>
      <c r="D17" s="14">
        <v>5.7</v>
      </c>
      <c r="E17" s="15">
        <v>243</v>
      </c>
      <c r="F17" s="13">
        <v>10.199999999999999</v>
      </c>
      <c r="G17" s="13">
        <v>39.5</v>
      </c>
      <c r="H17" s="13">
        <v>199</v>
      </c>
      <c r="I17" s="11"/>
    </row>
    <row r="18" spans="1:9" ht="15" hidden="1" customHeight="1" x14ac:dyDescent="0.15">
      <c r="B18" s="12" t="s">
        <v>13</v>
      </c>
      <c r="C18" s="13">
        <v>312</v>
      </c>
      <c r="D18" s="14">
        <v>3.7</v>
      </c>
      <c r="E18" s="15">
        <v>308.3</v>
      </c>
      <c r="F18" s="13">
        <v>21.6</v>
      </c>
      <c r="G18" s="13">
        <v>65.7</v>
      </c>
      <c r="H18" s="13">
        <v>224.7</v>
      </c>
      <c r="I18" s="11"/>
    </row>
    <row r="19" spans="1:9" ht="15" hidden="1" customHeight="1" x14ac:dyDescent="0.15">
      <c r="B19" s="12" t="s">
        <v>14</v>
      </c>
      <c r="C19" s="13">
        <v>187.1</v>
      </c>
      <c r="D19" s="14">
        <v>4.4000000000000004</v>
      </c>
      <c r="E19" s="15">
        <v>182.7</v>
      </c>
      <c r="F19" s="13">
        <v>0</v>
      </c>
      <c r="G19" s="13">
        <v>35.799999999999997</v>
      </c>
      <c r="H19" s="13">
        <v>151.30000000000001</v>
      </c>
      <c r="I19" s="11"/>
    </row>
    <row r="20" spans="1:9" ht="15" hidden="1" customHeight="1" x14ac:dyDescent="0.15">
      <c r="B20" s="16" t="s">
        <v>15</v>
      </c>
      <c r="C20" s="17">
        <v>177.4</v>
      </c>
      <c r="D20" s="18">
        <v>3.6</v>
      </c>
      <c r="E20" s="19">
        <v>173.8</v>
      </c>
      <c r="F20" s="17">
        <v>0</v>
      </c>
      <c r="G20" s="17">
        <v>43.4</v>
      </c>
      <c r="H20" s="17">
        <v>134</v>
      </c>
      <c r="I20" s="11"/>
    </row>
    <row r="21" spans="1:9" ht="15" hidden="1" customHeight="1" x14ac:dyDescent="0.15">
      <c r="B21" s="7" t="s">
        <v>18</v>
      </c>
      <c r="C21" s="8">
        <v>938.8</v>
      </c>
      <c r="D21" s="9">
        <v>17.799999999999997</v>
      </c>
      <c r="E21" s="10">
        <v>920.80000000000007</v>
      </c>
      <c r="F21" s="8">
        <v>31.8</v>
      </c>
      <c r="G21" s="8">
        <v>184.4</v>
      </c>
      <c r="H21" s="8">
        <v>722.5</v>
      </c>
      <c r="I21" s="11"/>
    </row>
    <row r="22" spans="1:9" ht="15" hidden="1" customHeight="1" x14ac:dyDescent="0.15">
      <c r="B22" s="12" t="s">
        <v>12</v>
      </c>
      <c r="C22" s="13">
        <v>253</v>
      </c>
      <c r="D22" s="14">
        <v>5.8</v>
      </c>
      <c r="E22" s="15">
        <v>247.1</v>
      </c>
      <c r="F22" s="13">
        <v>10.199999999999999</v>
      </c>
      <c r="G22" s="13">
        <v>39.5</v>
      </c>
      <c r="H22" s="13">
        <v>203.3</v>
      </c>
      <c r="I22" s="11"/>
    </row>
    <row r="23" spans="1:9" ht="15" hidden="1" customHeight="1" x14ac:dyDescent="0.15">
      <c r="B23" s="12" t="s">
        <v>13</v>
      </c>
      <c r="C23" s="13">
        <v>312</v>
      </c>
      <c r="D23" s="14">
        <v>3.7</v>
      </c>
      <c r="E23" s="15">
        <v>308.3</v>
      </c>
      <c r="F23" s="13">
        <v>21.6</v>
      </c>
      <c r="G23" s="13">
        <v>65.7</v>
      </c>
      <c r="H23" s="13">
        <v>224.7</v>
      </c>
      <c r="I23" s="11"/>
    </row>
    <row r="24" spans="1:9" ht="15" hidden="1" customHeight="1" x14ac:dyDescent="0.15">
      <c r="B24" s="12" t="s">
        <v>14</v>
      </c>
      <c r="C24" s="13">
        <v>193.6</v>
      </c>
      <c r="D24" s="14">
        <v>4.2</v>
      </c>
      <c r="E24" s="15">
        <v>189.3</v>
      </c>
      <c r="F24" s="13">
        <v>0</v>
      </c>
      <c r="G24" s="13">
        <v>35.799999999999997</v>
      </c>
      <c r="H24" s="13">
        <v>157.80000000000001</v>
      </c>
      <c r="I24" s="11"/>
    </row>
    <row r="25" spans="1:9" ht="15" hidden="1" customHeight="1" x14ac:dyDescent="0.15">
      <c r="B25" s="16" t="s">
        <v>15</v>
      </c>
      <c r="C25" s="17">
        <v>180.2</v>
      </c>
      <c r="D25" s="18">
        <v>4.0999999999999996</v>
      </c>
      <c r="E25" s="19">
        <v>176.1</v>
      </c>
      <c r="F25" s="17">
        <v>0</v>
      </c>
      <c r="G25" s="17">
        <v>43.4</v>
      </c>
      <c r="H25" s="17">
        <v>136.69999999999999</v>
      </c>
      <c r="I25" s="11"/>
    </row>
    <row r="26" spans="1:9" ht="15" hidden="1" customHeight="1" x14ac:dyDescent="0.15">
      <c r="B26" s="7" t="s">
        <v>19</v>
      </c>
      <c r="C26" s="8">
        <v>939.9</v>
      </c>
      <c r="D26" s="9">
        <v>18.199999999999996</v>
      </c>
      <c r="E26" s="10">
        <v>921.69999999999993</v>
      </c>
      <c r="F26" s="8">
        <v>31.8</v>
      </c>
      <c r="G26" s="8">
        <v>184.4</v>
      </c>
      <c r="H26" s="8">
        <v>723.7</v>
      </c>
      <c r="I26" s="11"/>
    </row>
    <row r="27" spans="1:9" ht="15" hidden="1" customHeight="1" x14ac:dyDescent="0.15">
      <c r="B27" s="12" t="s">
        <v>12</v>
      </c>
      <c r="C27" s="13">
        <v>253.6</v>
      </c>
      <c r="D27" s="14">
        <v>5.8</v>
      </c>
      <c r="E27" s="15">
        <v>247.7</v>
      </c>
      <c r="F27" s="13">
        <v>10.199999999999999</v>
      </c>
      <c r="G27" s="13">
        <v>39.5</v>
      </c>
      <c r="H27" s="13">
        <v>203.9</v>
      </c>
      <c r="I27" s="11"/>
    </row>
    <row r="28" spans="1:9" ht="15" hidden="1" customHeight="1" x14ac:dyDescent="0.15">
      <c r="B28" s="12" t="s">
        <v>13</v>
      </c>
      <c r="C28" s="13">
        <v>311.89999999999998</v>
      </c>
      <c r="D28" s="14">
        <v>4.0999999999999996</v>
      </c>
      <c r="E28" s="15">
        <v>307.89999999999998</v>
      </c>
      <c r="F28" s="13">
        <v>21.6</v>
      </c>
      <c r="G28" s="13">
        <v>65.7</v>
      </c>
      <c r="H28" s="13">
        <v>224.6</v>
      </c>
      <c r="I28" s="11"/>
    </row>
    <row r="29" spans="1:9" ht="15" hidden="1" customHeight="1" x14ac:dyDescent="0.15">
      <c r="B29" s="12" t="s">
        <v>14</v>
      </c>
      <c r="C29" s="13">
        <v>193.9</v>
      </c>
      <c r="D29" s="14">
        <v>4.2</v>
      </c>
      <c r="E29" s="15">
        <v>189.7</v>
      </c>
      <c r="F29" s="13">
        <v>0</v>
      </c>
      <c r="G29" s="13">
        <v>35.799999999999997</v>
      </c>
      <c r="H29" s="13">
        <v>158.19999999999999</v>
      </c>
      <c r="I29" s="11"/>
    </row>
    <row r="30" spans="1:9" ht="15" hidden="1" customHeight="1" x14ac:dyDescent="0.15">
      <c r="B30" s="16" t="s">
        <v>15</v>
      </c>
      <c r="C30" s="17">
        <v>180.5</v>
      </c>
      <c r="D30" s="18">
        <v>4.0999999999999996</v>
      </c>
      <c r="E30" s="19">
        <v>176.4</v>
      </c>
      <c r="F30" s="17">
        <v>0</v>
      </c>
      <c r="G30" s="17">
        <v>43.4</v>
      </c>
      <c r="H30" s="17">
        <v>137</v>
      </c>
      <c r="I30" s="11"/>
    </row>
    <row r="31" spans="1:9" ht="15" customHeight="1" x14ac:dyDescent="0.15">
      <c r="B31" s="7" t="s">
        <v>20</v>
      </c>
      <c r="C31" s="8">
        <v>945.30000000000007</v>
      </c>
      <c r="D31" s="9">
        <v>18.799999999999997</v>
      </c>
      <c r="E31" s="10">
        <v>926.5</v>
      </c>
      <c r="F31" s="8">
        <v>31.8</v>
      </c>
      <c r="G31" s="8">
        <v>184.4</v>
      </c>
      <c r="H31" s="8">
        <v>729.1</v>
      </c>
      <c r="I31" s="11"/>
    </row>
    <row r="32" spans="1:9" ht="15" customHeight="1" x14ac:dyDescent="0.15">
      <c r="B32" s="12" t="s">
        <v>12</v>
      </c>
      <c r="C32" s="13">
        <v>253.4</v>
      </c>
      <c r="D32" s="14">
        <v>5.8</v>
      </c>
      <c r="E32" s="15">
        <v>247.6</v>
      </c>
      <c r="F32" s="13">
        <v>10.199999999999999</v>
      </c>
      <c r="G32" s="13">
        <v>39.5</v>
      </c>
      <c r="H32" s="13">
        <v>203.7</v>
      </c>
      <c r="I32" s="11"/>
    </row>
    <row r="33" spans="2:10" ht="15" customHeight="1" x14ac:dyDescent="0.15">
      <c r="B33" s="12" t="s">
        <v>13</v>
      </c>
      <c r="C33" s="13">
        <v>313.8</v>
      </c>
      <c r="D33" s="14">
        <v>4.0999999999999996</v>
      </c>
      <c r="E33" s="15">
        <v>309.7</v>
      </c>
      <c r="F33" s="13">
        <v>21.6</v>
      </c>
      <c r="G33" s="13">
        <v>65.7</v>
      </c>
      <c r="H33" s="13">
        <v>226.5</v>
      </c>
      <c r="I33" s="11"/>
    </row>
    <row r="34" spans="2:10" ht="15" customHeight="1" x14ac:dyDescent="0.15">
      <c r="B34" s="12" t="s">
        <v>14</v>
      </c>
      <c r="C34" s="13">
        <v>194.6</v>
      </c>
      <c r="D34" s="14">
        <v>4.2</v>
      </c>
      <c r="E34" s="15">
        <v>190.4</v>
      </c>
      <c r="F34" s="20">
        <v>0</v>
      </c>
      <c r="G34" s="13">
        <v>35.799999999999997</v>
      </c>
      <c r="H34" s="13">
        <v>158.80000000000001</v>
      </c>
      <c r="I34" s="11"/>
      <c r="J34" s="2"/>
    </row>
    <row r="35" spans="2:10" ht="15" customHeight="1" x14ac:dyDescent="0.15">
      <c r="B35" s="16" t="s">
        <v>15</v>
      </c>
      <c r="C35" s="17">
        <v>183.5</v>
      </c>
      <c r="D35" s="18">
        <v>4.7</v>
      </c>
      <c r="E35" s="19">
        <v>178.8</v>
      </c>
      <c r="F35" s="21">
        <v>0</v>
      </c>
      <c r="G35" s="17">
        <v>43.4</v>
      </c>
      <c r="H35" s="17">
        <v>140.1</v>
      </c>
      <c r="I35" s="11"/>
      <c r="J35" s="2"/>
    </row>
    <row r="36" spans="2:10" ht="15" customHeight="1" x14ac:dyDescent="0.15">
      <c r="B36" s="7" t="s">
        <v>21</v>
      </c>
      <c r="C36" s="8">
        <v>952.40000000000009</v>
      </c>
      <c r="D36" s="9">
        <v>18.5</v>
      </c>
      <c r="E36" s="10">
        <v>934</v>
      </c>
      <c r="F36" s="8">
        <v>31.8</v>
      </c>
      <c r="G36" s="8">
        <v>185.29999999999998</v>
      </c>
      <c r="H36" s="8">
        <v>735.4</v>
      </c>
      <c r="I36" s="11"/>
      <c r="J36" s="2"/>
    </row>
    <row r="37" spans="2:10" ht="15" customHeight="1" x14ac:dyDescent="0.15">
      <c r="B37" s="12" t="s">
        <v>12</v>
      </c>
      <c r="C37" s="22">
        <v>255.4</v>
      </c>
      <c r="D37" s="23">
        <v>5.7</v>
      </c>
      <c r="E37" s="24">
        <v>249.8</v>
      </c>
      <c r="F37" s="25">
        <v>10.199999999999999</v>
      </c>
      <c r="G37" s="25">
        <v>39.5</v>
      </c>
      <c r="H37" s="25">
        <v>205.8</v>
      </c>
      <c r="I37" s="11"/>
      <c r="J37" s="2"/>
    </row>
    <row r="38" spans="2:10" ht="15" customHeight="1" x14ac:dyDescent="0.15">
      <c r="B38" s="12" t="s">
        <v>13</v>
      </c>
      <c r="C38" s="22">
        <v>317.10000000000002</v>
      </c>
      <c r="D38" s="23">
        <v>4.0999999999999996</v>
      </c>
      <c r="E38" s="24">
        <v>313</v>
      </c>
      <c r="F38" s="25">
        <v>21.6</v>
      </c>
      <c r="G38" s="25">
        <v>66.599999999999994</v>
      </c>
      <c r="H38" s="25">
        <v>228.9</v>
      </c>
      <c r="I38" s="11"/>
      <c r="J38" s="2"/>
    </row>
    <row r="39" spans="2:10" ht="15" customHeight="1" x14ac:dyDescent="0.15">
      <c r="B39" s="12" t="s">
        <v>14</v>
      </c>
      <c r="C39" s="22">
        <v>194.6</v>
      </c>
      <c r="D39" s="23">
        <v>4.2</v>
      </c>
      <c r="E39" s="24">
        <v>190.4</v>
      </c>
      <c r="F39" s="26" t="s">
        <v>22</v>
      </c>
      <c r="G39" s="25">
        <v>35.799999999999997</v>
      </c>
      <c r="H39" s="25">
        <v>158.80000000000001</v>
      </c>
      <c r="I39" s="11"/>
      <c r="J39" s="2"/>
    </row>
    <row r="40" spans="2:10" ht="15" customHeight="1" x14ac:dyDescent="0.15">
      <c r="B40" s="16" t="s">
        <v>15</v>
      </c>
      <c r="C40" s="22">
        <v>185.3</v>
      </c>
      <c r="D40" s="23">
        <v>4.5</v>
      </c>
      <c r="E40" s="24">
        <v>180.8</v>
      </c>
      <c r="F40" s="26" t="s">
        <v>22</v>
      </c>
      <c r="G40" s="25">
        <v>43.4</v>
      </c>
      <c r="H40" s="25">
        <v>141.9</v>
      </c>
      <c r="I40" s="11"/>
      <c r="J40" s="2"/>
    </row>
    <row r="41" spans="2:10" ht="15" customHeight="1" x14ac:dyDescent="0.15">
      <c r="B41" s="7" t="s">
        <v>23</v>
      </c>
      <c r="C41" s="8">
        <v>959.2</v>
      </c>
      <c r="D41" s="27">
        <v>18.399999999999999</v>
      </c>
      <c r="E41" s="10">
        <v>941</v>
      </c>
      <c r="F41" s="8">
        <v>33.599999999999994</v>
      </c>
      <c r="G41" s="8">
        <v>185.29999999999998</v>
      </c>
      <c r="H41" s="8">
        <v>740.40000000000009</v>
      </c>
      <c r="I41" s="11"/>
      <c r="J41" s="2"/>
    </row>
    <row r="42" spans="2:10" ht="15" customHeight="1" x14ac:dyDescent="0.15">
      <c r="B42" s="12" t="s">
        <v>12</v>
      </c>
      <c r="C42" s="13">
        <v>255.4</v>
      </c>
      <c r="D42" s="28">
        <v>5.7</v>
      </c>
      <c r="E42" s="15">
        <v>249.8</v>
      </c>
      <c r="F42" s="13">
        <v>10.199999999999999</v>
      </c>
      <c r="G42" s="13">
        <v>39.5</v>
      </c>
      <c r="H42" s="13">
        <v>205.8</v>
      </c>
      <c r="I42" s="11"/>
      <c r="J42" s="2"/>
    </row>
    <row r="43" spans="2:10" ht="15" customHeight="1" x14ac:dyDescent="0.15">
      <c r="B43" s="12" t="s">
        <v>13</v>
      </c>
      <c r="C43" s="13">
        <v>322</v>
      </c>
      <c r="D43" s="14">
        <v>4.0999999999999996</v>
      </c>
      <c r="E43" s="15">
        <v>318</v>
      </c>
      <c r="F43" s="13">
        <v>23.4</v>
      </c>
      <c r="G43" s="13">
        <v>66.599999999999994</v>
      </c>
      <c r="H43" s="13">
        <v>232</v>
      </c>
      <c r="I43" s="11"/>
      <c r="J43" s="2"/>
    </row>
    <row r="44" spans="2:10" ht="15" customHeight="1" x14ac:dyDescent="0.15">
      <c r="B44" s="12" t="s">
        <v>14</v>
      </c>
      <c r="C44" s="13">
        <v>195.6</v>
      </c>
      <c r="D44" s="14">
        <v>4</v>
      </c>
      <c r="E44" s="15">
        <v>191.6</v>
      </c>
      <c r="F44" s="29" t="s">
        <v>22</v>
      </c>
      <c r="G44" s="13">
        <v>35.799999999999997</v>
      </c>
      <c r="H44" s="13">
        <v>159.80000000000001</v>
      </c>
      <c r="I44" s="11"/>
      <c r="J44" s="2"/>
    </row>
    <row r="45" spans="2:10" ht="15" customHeight="1" x14ac:dyDescent="0.15">
      <c r="B45" s="16" t="s">
        <v>15</v>
      </c>
      <c r="C45" s="17">
        <v>186.2</v>
      </c>
      <c r="D45" s="18">
        <v>4.5999999999999996</v>
      </c>
      <c r="E45" s="19">
        <v>181.6</v>
      </c>
      <c r="F45" s="29" t="s">
        <v>22</v>
      </c>
      <c r="G45" s="17">
        <v>43.4</v>
      </c>
      <c r="H45" s="17">
        <v>142.80000000000001</v>
      </c>
      <c r="I45" s="11"/>
      <c r="J45" s="2"/>
    </row>
    <row r="46" spans="2:10" ht="15" customHeight="1" x14ac:dyDescent="0.15">
      <c r="B46" s="30" t="s">
        <v>24</v>
      </c>
      <c r="C46" s="31">
        <v>964.6</v>
      </c>
      <c r="D46" s="32">
        <v>18.399999999999999</v>
      </c>
      <c r="E46" s="33">
        <v>946.2</v>
      </c>
      <c r="F46" s="31">
        <v>33.6</v>
      </c>
      <c r="G46" s="31">
        <v>185.3</v>
      </c>
      <c r="H46" s="31">
        <v>745.7</v>
      </c>
      <c r="I46" s="34"/>
      <c r="J46" s="34"/>
    </row>
    <row r="47" spans="2:10" ht="15" customHeight="1" x14ac:dyDescent="0.15">
      <c r="B47" s="30" t="s">
        <v>25</v>
      </c>
      <c r="C47" s="31">
        <v>969.7</v>
      </c>
      <c r="D47" s="32">
        <v>18.399999999999999</v>
      </c>
      <c r="E47" s="33">
        <v>951.3</v>
      </c>
      <c r="F47" s="31">
        <v>33.6</v>
      </c>
      <c r="G47" s="31">
        <v>185.3</v>
      </c>
      <c r="H47" s="31">
        <v>750.8</v>
      </c>
      <c r="I47" s="34"/>
      <c r="J47" s="34"/>
    </row>
    <row r="48" spans="2:10" ht="15" customHeight="1" x14ac:dyDescent="0.15">
      <c r="B48" s="30" t="s">
        <v>26</v>
      </c>
      <c r="C48" s="32">
        <v>986.5</v>
      </c>
      <c r="D48" s="32">
        <v>18.399999999999999</v>
      </c>
      <c r="E48" s="33">
        <v>968.1</v>
      </c>
      <c r="F48" s="31">
        <v>33.700000000000003</v>
      </c>
      <c r="G48" s="31">
        <v>201.9</v>
      </c>
      <c r="H48" s="31">
        <v>750.9</v>
      </c>
      <c r="I48" s="34"/>
      <c r="J48" s="34"/>
    </row>
    <row r="49" spans="2:10" ht="15" customHeight="1" x14ac:dyDescent="0.15">
      <c r="B49" s="30" t="s">
        <v>27</v>
      </c>
      <c r="C49" s="35">
        <v>1014.6</v>
      </c>
      <c r="D49" s="36">
        <v>10.3</v>
      </c>
      <c r="E49" s="37">
        <v>1004.3</v>
      </c>
      <c r="F49" s="35">
        <v>33.700000000000003</v>
      </c>
      <c r="G49" s="35">
        <v>201.9</v>
      </c>
      <c r="H49" s="35">
        <v>779</v>
      </c>
      <c r="I49" s="11"/>
      <c r="J49" s="2"/>
    </row>
    <row r="50" spans="2:10" ht="15" customHeight="1" x14ac:dyDescent="0.15">
      <c r="B50" s="30" t="s">
        <v>28</v>
      </c>
      <c r="C50" s="35">
        <v>1018.1</v>
      </c>
      <c r="D50" s="36">
        <v>7.9</v>
      </c>
      <c r="E50" s="37">
        <v>1010.2</v>
      </c>
      <c r="F50" s="35">
        <v>33.700000000000003</v>
      </c>
      <c r="G50" s="35">
        <v>201.9</v>
      </c>
      <c r="H50" s="35">
        <v>782.5</v>
      </c>
      <c r="I50" s="11"/>
      <c r="J50" s="2"/>
    </row>
    <row r="51" spans="2:10" ht="15" customHeight="1" x14ac:dyDescent="0.15">
      <c r="B51" s="30" t="s">
        <v>29</v>
      </c>
      <c r="C51" s="35">
        <v>1021.5</v>
      </c>
      <c r="D51" s="36">
        <v>10.3</v>
      </c>
      <c r="E51" s="37">
        <v>1011.2</v>
      </c>
      <c r="F51" s="35">
        <v>33.700000000000003</v>
      </c>
      <c r="G51" s="35">
        <v>201.9</v>
      </c>
      <c r="H51" s="35">
        <v>785.9</v>
      </c>
      <c r="I51" s="11"/>
      <c r="J51" s="2"/>
    </row>
    <row r="52" spans="2:10" ht="15" customHeight="1" x14ac:dyDescent="0.15">
      <c r="B52" s="30" t="s">
        <v>30</v>
      </c>
      <c r="C52" s="35">
        <v>1035.4000000000001</v>
      </c>
      <c r="D52" s="36">
        <v>7.1</v>
      </c>
      <c r="E52" s="37">
        <v>1028.3</v>
      </c>
      <c r="F52" s="35">
        <v>33.700000000000003</v>
      </c>
      <c r="G52" s="35">
        <v>201.9</v>
      </c>
      <c r="H52" s="35">
        <v>799.8</v>
      </c>
      <c r="I52" s="11"/>
      <c r="J52" s="2"/>
    </row>
    <row r="53" spans="2:10" ht="15" customHeight="1" x14ac:dyDescent="0.15">
      <c r="B53" s="30" t="s">
        <v>31</v>
      </c>
      <c r="C53" s="35">
        <v>1001.7</v>
      </c>
      <c r="D53" s="36">
        <v>8</v>
      </c>
      <c r="E53" s="37">
        <v>960</v>
      </c>
      <c r="F53" s="35">
        <v>33.700000000000003</v>
      </c>
      <c r="G53" s="35">
        <v>183.6</v>
      </c>
      <c r="H53" s="35">
        <v>794</v>
      </c>
      <c r="I53" s="11"/>
      <c r="J53" s="2"/>
    </row>
    <row r="54" spans="2:10" ht="15" customHeight="1" x14ac:dyDescent="0.15">
      <c r="B54" s="30" t="s">
        <v>32</v>
      </c>
      <c r="C54" s="35">
        <v>1003.2</v>
      </c>
      <c r="D54" s="36">
        <v>7.5</v>
      </c>
      <c r="E54" s="37">
        <v>995.7</v>
      </c>
      <c r="F54" s="35">
        <v>33.700000000000003</v>
      </c>
      <c r="G54" s="35">
        <v>183.6</v>
      </c>
      <c r="H54" s="35">
        <v>785.9</v>
      </c>
      <c r="I54" s="11"/>
      <c r="J54" s="2"/>
    </row>
    <row r="55" spans="2:10" ht="15" customHeight="1" x14ac:dyDescent="0.15">
      <c r="B55" s="30" t="s">
        <v>33</v>
      </c>
      <c r="C55" s="35">
        <v>1004.1</v>
      </c>
      <c r="D55" s="36">
        <v>7.4</v>
      </c>
      <c r="E55" s="37">
        <v>996.7</v>
      </c>
      <c r="F55" s="35">
        <v>33.700000000000003</v>
      </c>
      <c r="G55" s="35">
        <v>183.6</v>
      </c>
      <c r="H55" s="35">
        <v>786.8</v>
      </c>
      <c r="I55" s="11"/>
      <c r="J55" s="2"/>
    </row>
    <row r="56" spans="2:10" ht="15" customHeight="1" x14ac:dyDescent="0.15">
      <c r="B56" s="30" t="s">
        <v>34</v>
      </c>
      <c r="C56" s="35">
        <v>1004.1</v>
      </c>
      <c r="D56" s="36">
        <v>7.4</v>
      </c>
      <c r="E56" s="37">
        <v>996.7</v>
      </c>
      <c r="F56" s="35">
        <v>33.700000000000003</v>
      </c>
      <c r="G56" s="35">
        <v>183.6</v>
      </c>
      <c r="H56" s="35">
        <v>786.8</v>
      </c>
      <c r="I56" s="11"/>
      <c r="J56" s="2"/>
    </row>
    <row r="57" spans="2:10" ht="15" customHeight="1" x14ac:dyDescent="0.15">
      <c r="B57" s="30" t="s">
        <v>35</v>
      </c>
      <c r="C57" s="35">
        <f>SUM(F57:H57)</f>
        <v>1006.2</v>
      </c>
      <c r="D57" s="36">
        <v>7.1</v>
      </c>
      <c r="E57" s="37">
        <f>C57-D57</f>
        <v>999.1</v>
      </c>
      <c r="F57" s="35">
        <v>33.700000000000003</v>
      </c>
      <c r="G57" s="35">
        <v>183.6</v>
      </c>
      <c r="H57" s="35">
        <v>788.9</v>
      </c>
      <c r="I57" s="11"/>
      <c r="J57" s="2"/>
    </row>
    <row r="58" spans="2:10" ht="15" customHeight="1" x14ac:dyDescent="0.15">
      <c r="B58" s="30" t="s">
        <v>36</v>
      </c>
      <c r="C58" s="35">
        <f t="shared" ref="C58:C61" si="0">SUM(F58:H58)</f>
        <v>1007.024</v>
      </c>
      <c r="D58" s="479">
        <v>6.8</v>
      </c>
      <c r="E58" s="37">
        <f t="shared" ref="E58:E61" si="1">C58-D58</f>
        <v>1000.224</v>
      </c>
      <c r="F58" s="480">
        <v>33.655999999999999</v>
      </c>
      <c r="G58" s="480">
        <v>183.56800000000001</v>
      </c>
      <c r="H58" s="480">
        <v>789.8</v>
      </c>
      <c r="I58" s="11"/>
      <c r="J58" s="2"/>
    </row>
    <row r="59" spans="2:10" ht="15" customHeight="1" x14ac:dyDescent="0.15">
      <c r="B59" s="30" t="s">
        <v>37</v>
      </c>
      <c r="C59" s="35">
        <f t="shared" si="0"/>
        <v>1007.8</v>
      </c>
      <c r="D59" s="481">
        <v>6.8</v>
      </c>
      <c r="E59" s="37">
        <f t="shared" si="1"/>
        <v>1001</v>
      </c>
      <c r="F59" s="480">
        <v>33.700000000000003</v>
      </c>
      <c r="G59" s="480">
        <v>183.6</v>
      </c>
      <c r="H59" s="480">
        <v>790.5</v>
      </c>
      <c r="I59" s="11"/>
      <c r="J59" s="2"/>
    </row>
    <row r="60" spans="2:10" ht="15" customHeight="1" x14ac:dyDescent="0.15">
      <c r="B60" s="30" t="s">
        <v>38</v>
      </c>
      <c r="C60" s="35">
        <f t="shared" si="0"/>
        <v>1007.8</v>
      </c>
      <c r="D60" s="481">
        <v>6.8</v>
      </c>
      <c r="E60" s="37">
        <f t="shared" si="1"/>
        <v>1001</v>
      </c>
      <c r="F60" s="480">
        <v>33.700000000000003</v>
      </c>
      <c r="G60" s="480">
        <v>183.6</v>
      </c>
      <c r="H60" s="480">
        <v>790.5</v>
      </c>
      <c r="I60" s="11"/>
      <c r="J60" s="2"/>
    </row>
    <row r="61" spans="2:10" ht="15" customHeight="1" x14ac:dyDescent="0.15">
      <c r="B61" s="30" t="s">
        <v>39</v>
      </c>
      <c r="C61" s="35">
        <f t="shared" si="0"/>
        <v>1007.771</v>
      </c>
      <c r="D61" s="481">
        <v>6.8</v>
      </c>
      <c r="E61" s="37">
        <f t="shared" si="1"/>
        <v>1000.971</v>
      </c>
      <c r="F61" s="480">
        <v>33.700000000000003</v>
      </c>
      <c r="G61" s="480">
        <v>183.6</v>
      </c>
      <c r="H61" s="480">
        <v>790.471</v>
      </c>
      <c r="I61" s="11"/>
      <c r="J61" s="2"/>
    </row>
    <row r="62" spans="2:10" ht="15" customHeight="1" x14ac:dyDescent="0.15">
      <c r="B62" s="30" t="s">
        <v>40</v>
      </c>
      <c r="C62" s="480">
        <v>1008.3</v>
      </c>
      <c r="D62" s="481">
        <v>6.7</v>
      </c>
      <c r="E62" s="482">
        <v>1001.7</v>
      </c>
      <c r="F62" s="480">
        <v>33.700000000000003</v>
      </c>
      <c r="G62" s="480">
        <v>183.6</v>
      </c>
      <c r="H62" s="480">
        <v>791.10199999999998</v>
      </c>
      <c r="I62" s="11"/>
      <c r="J62" s="2"/>
    </row>
    <row r="63" spans="2:10" ht="15" customHeight="1" x14ac:dyDescent="0.15">
      <c r="B63" s="30" t="s">
        <v>41</v>
      </c>
      <c r="C63" s="480">
        <v>1008.7</v>
      </c>
      <c r="D63" s="481">
        <v>6.7</v>
      </c>
      <c r="E63" s="482">
        <v>1002</v>
      </c>
      <c r="F63" s="480">
        <v>33.700000000000003</v>
      </c>
      <c r="G63" s="480">
        <v>183.6</v>
      </c>
      <c r="H63" s="480">
        <v>791.4</v>
      </c>
      <c r="I63" s="11"/>
      <c r="J63" s="2"/>
    </row>
    <row r="64" spans="2:10" ht="15" customHeight="1" x14ac:dyDescent="0.15">
      <c r="B64" s="30" t="s">
        <v>462</v>
      </c>
      <c r="C64" s="480">
        <v>1010.3</v>
      </c>
      <c r="D64" s="481">
        <v>6.4</v>
      </c>
      <c r="E64" s="482">
        <v>1003.8</v>
      </c>
      <c r="F64" s="480">
        <v>33.700000000000003</v>
      </c>
      <c r="G64" s="480">
        <v>183.7</v>
      </c>
      <c r="H64" s="480">
        <v>792.9</v>
      </c>
      <c r="I64" s="11"/>
      <c r="J64" s="2"/>
    </row>
    <row r="65" spans="2:10" ht="15" customHeight="1" x14ac:dyDescent="0.15">
      <c r="B65" s="2" t="s">
        <v>42</v>
      </c>
      <c r="C65" s="2"/>
      <c r="D65" s="2"/>
      <c r="E65" s="2"/>
      <c r="F65" s="2"/>
      <c r="G65" s="2"/>
      <c r="H65" s="38"/>
      <c r="I65" s="3"/>
      <c r="J65" s="3"/>
    </row>
    <row r="66" spans="2:10" x14ac:dyDescent="0.15">
      <c r="B66" s="3"/>
      <c r="C66" s="2"/>
      <c r="D66" s="2"/>
      <c r="E66" s="2"/>
      <c r="F66" s="2"/>
      <c r="G66" s="2"/>
      <c r="H66" s="38"/>
      <c r="I66" s="3"/>
      <c r="J66" s="3"/>
    </row>
    <row r="67" spans="2:10" x14ac:dyDescent="0.15">
      <c r="B67" s="2"/>
      <c r="C67" s="2"/>
      <c r="D67" s="2"/>
      <c r="E67" s="2"/>
      <c r="F67" s="2"/>
      <c r="G67" s="2"/>
      <c r="H67" s="2"/>
      <c r="I67" s="3"/>
      <c r="J67" s="3"/>
    </row>
    <row r="68" spans="2:10" x14ac:dyDescent="0.15">
      <c r="B68" s="2"/>
      <c r="C68" s="2"/>
      <c r="D68" s="2"/>
      <c r="E68" s="2"/>
      <c r="F68" s="2"/>
      <c r="G68" s="2"/>
      <c r="H68" s="2"/>
      <c r="I68" s="3"/>
      <c r="J68" s="3"/>
    </row>
  </sheetData>
  <mergeCells count="6">
    <mergeCell ref="H4:H5"/>
    <mergeCell ref="B4:B5"/>
    <mergeCell ref="C4:C5"/>
    <mergeCell ref="D4:E4"/>
    <mergeCell ref="F4:F5"/>
    <mergeCell ref="G4:G5"/>
  </mergeCells>
  <phoneticPr fontId="7"/>
  <pageMargins left="0.59055118110236227" right="0.59055118110236227" top="0.78740157480314965" bottom="0.78740157480314965" header="0.39370078740157483" footer="0.39370078740157483"/>
  <pageSetup paperSize="9" fitToWidth="0" fitToHeight="0" orientation="portrait" r:id="rId1"/>
  <headerFooter>
    <oddHeader>&amp;R&amp;"ＭＳ Ｐゴシック,標準"15.交通・通信</oddHeader>
    <oddFooter>&amp;C&amp;"ＭＳ Ｐゴシック,標準"-102-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0C12-90E3-4C22-A12B-5FED94139242}">
  <sheetPr>
    <pageSetUpPr fitToPage="1"/>
  </sheetPr>
  <dimension ref="A1:N45"/>
  <sheetViews>
    <sheetView showGridLines="0" view="pageBreakPreview" zoomScaleNormal="85" zoomScaleSheetLayoutView="100" zoomScalePageLayoutView="70" workbookViewId="0"/>
  </sheetViews>
  <sheetFormatPr defaultColWidth="8" defaultRowHeight="13.5" x14ac:dyDescent="0.15"/>
  <cols>
    <col min="1" max="1" width="1.7109375" style="3" customWidth="1"/>
    <col min="2" max="2" width="6.7109375" style="2" customWidth="1"/>
    <col min="3" max="3" width="4.7109375" style="2" customWidth="1"/>
    <col min="4" max="4" width="12.7109375" style="40" customWidth="1"/>
    <col min="5" max="6" width="14.140625" style="2" customWidth="1"/>
    <col min="7" max="7" width="7.28515625" style="41" customWidth="1"/>
    <col min="8" max="8" width="6.7109375" style="41" customWidth="1"/>
    <col min="9" max="9" width="7.7109375" style="3" customWidth="1"/>
    <col min="10" max="11" width="7.140625" style="3" customWidth="1"/>
    <col min="12" max="12" width="1.28515625" style="3" customWidth="1"/>
    <col min="13" max="16384" width="8" style="3"/>
  </cols>
  <sheetData>
    <row r="1" spans="1:13" ht="30" customHeight="1" x14ac:dyDescent="0.15">
      <c r="A1" s="39" t="s">
        <v>43</v>
      </c>
    </row>
    <row r="2" spans="1:13" ht="7.5" customHeight="1" x14ac:dyDescent="0.15">
      <c r="A2" s="39"/>
    </row>
    <row r="3" spans="1:13" s="2" customFormat="1" ht="22.5" customHeight="1" x14ac:dyDescent="0.15">
      <c r="B3" s="42" t="s">
        <v>463</v>
      </c>
      <c r="D3" s="40"/>
      <c r="G3" s="41"/>
      <c r="H3" s="41"/>
      <c r="J3" s="43"/>
      <c r="K3" s="43" t="s">
        <v>44</v>
      </c>
    </row>
    <row r="4" spans="1:13" s="2" customFormat="1" ht="18.75" customHeight="1" x14ac:dyDescent="0.15">
      <c r="B4" s="538" t="s">
        <v>45</v>
      </c>
      <c r="C4" s="540" t="s">
        <v>46</v>
      </c>
      <c r="D4" s="542" t="s">
        <v>47</v>
      </c>
      <c r="E4" s="532" t="s">
        <v>48</v>
      </c>
      <c r="F4" s="532" t="s">
        <v>49</v>
      </c>
      <c r="G4" s="543" t="s">
        <v>50</v>
      </c>
      <c r="H4" s="543"/>
      <c r="I4" s="532" t="s">
        <v>51</v>
      </c>
      <c r="J4" s="532"/>
      <c r="K4" s="532"/>
    </row>
    <row r="5" spans="1:13" s="2" customFormat="1" ht="30" customHeight="1" x14ac:dyDescent="0.15">
      <c r="B5" s="539"/>
      <c r="C5" s="541"/>
      <c r="D5" s="542"/>
      <c r="E5" s="532"/>
      <c r="F5" s="532"/>
      <c r="G5" s="44" t="s">
        <v>52</v>
      </c>
      <c r="H5" s="45" t="s">
        <v>4</v>
      </c>
      <c r="I5" s="46" t="s">
        <v>53</v>
      </c>
      <c r="J5" s="47" t="s">
        <v>54</v>
      </c>
      <c r="K5" s="48" t="s">
        <v>55</v>
      </c>
    </row>
    <row r="6" spans="1:13" s="2" customFormat="1" ht="16.5" customHeight="1" x14ac:dyDescent="0.15">
      <c r="B6" s="137"/>
      <c r="C6" s="138">
        <v>8</v>
      </c>
      <c r="D6" s="139" t="s">
        <v>56</v>
      </c>
      <c r="E6" s="140" t="s">
        <v>57</v>
      </c>
      <c r="F6" s="141" t="s">
        <v>58</v>
      </c>
      <c r="G6" s="142">
        <v>100338</v>
      </c>
      <c r="H6" s="143">
        <v>100338</v>
      </c>
      <c r="I6" s="144">
        <v>8324</v>
      </c>
      <c r="J6" s="145">
        <v>8324</v>
      </c>
      <c r="K6" s="146">
        <v>8324</v>
      </c>
    </row>
    <row r="7" spans="1:13" s="2" customFormat="1" ht="16.5" customHeight="1" x14ac:dyDescent="0.15">
      <c r="B7" s="137" t="s">
        <v>59</v>
      </c>
      <c r="C7" s="147">
        <v>305</v>
      </c>
      <c r="D7" s="148" t="s">
        <v>60</v>
      </c>
      <c r="E7" s="149" t="s">
        <v>61</v>
      </c>
      <c r="F7" s="150" t="s">
        <v>62</v>
      </c>
      <c r="G7" s="151">
        <v>107564</v>
      </c>
      <c r="H7" s="152">
        <v>107494</v>
      </c>
      <c r="I7" s="153">
        <v>10208</v>
      </c>
      <c r="J7" s="154">
        <v>10208</v>
      </c>
      <c r="K7" s="155">
        <v>10208</v>
      </c>
    </row>
    <row r="8" spans="1:13" s="2" customFormat="1" ht="16.5" customHeight="1" x14ac:dyDescent="0.15">
      <c r="B8" s="156"/>
      <c r="C8" s="157">
        <v>364</v>
      </c>
      <c r="D8" s="158" t="s">
        <v>63</v>
      </c>
      <c r="E8" s="159" t="s">
        <v>64</v>
      </c>
      <c r="F8" s="160" t="s">
        <v>65</v>
      </c>
      <c r="G8" s="161">
        <v>54963</v>
      </c>
      <c r="H8" s="162">
        <v>31915</v>
      </c>
      <c r="I8" s="163">
        <v>15124</v>
      </c>
      <c r="J8" s="164">
        <v>15124</v>
      </c>
      <c r="K8" s="165">
        <v>15124</v>
      </c>
      <c r="M8" s="49"/>
    </row>
    <row r="9" spans="1:13" s="2" customFormat="1" ht="16.5" customHeight="1" x14ac:dyDescent="0.15">
      <c r="B9" s="533" t="s">
        <v>66</v>
      </c>
      <c r="C9" s="166">
        <v>5</v>
      </c>
      <c r="D9" s="167" t="s">
        <v>67</v>
      </c>
      <c r="E9" s="168" t="s">
        <v>68</v>
      </c>
      <c r="F9" s="169" t="s">
        <v>65</v>
      </c>
      <c r="G9" s="170">
        <v>32928</v>
      </c>
      <c r="H9" s="171">
        <v>22751</v>
      </c>
      <c r="I9" s="144">
        <v>7692</v>
      </c>
      <c r="J9" s="172">
        <v>7692</v>
      </c>
      <c r="K9" s="173">
        <v>7692</v>
      </c>
    </row>
    <row r="10" spans="1:13" s="2" customFormat="1" ht="16.5" customHeight="1" x14ac:dyDescent="0.15">
      <c r="B10" s="534"/>
      <c r="C10" s="147">
        <v>7</v>
      </c>
      <c r="D10" s="148" t="s">
        <v>69</v>
      </c>
      <c r="E10" s="149" t="s">
        <v>70</v>
      </c>
      <c r="F10" s="150" t="s">
        <v>71</v>
      </c>
      <c r="G10" s="151">
        <v>12860</v>
      </c>
      <c r="H10" s="152">
        <v>11606</v>
      </c>
      <c r="I10" s="153">
        <v>11606</v>
      </c>
      <c r="J10" s="154">
        <v>11606</v>
      </c>
      <c r="K10" s="155">
        <v>11606</v>
      </c>
    </row>
    <row r="11" spans="1:13" s="2" customFormat="1" ht="16.5" customHeight="1" x14ac:dyDescent="0.15">
      <c r="B11" s="534"/>
      <c r="C11" s="147">
        <v>9</v>
      </c>
      <c r="D11" s="148" t="s">
        <v>72</v>
      </c>
      <c r="E11" s="174" t="s">
        <v>73</v>
      </c>
      <c r="F11" s="175" t="s">
        <v>74</v>
      </c>
      <c r="G11" s="176">
        <v>12046</v>
      </c>
      <c r="H11" s="177">
        <v>12046</v>
      </c>
      <c r="I11" s="153">
        <v>4204</v>
      </c>
      <c r="J11" s="154">
        <v>4204</v>
      </c>
      <c r="K11" s="155">
        <v>4204</v>
      </c>
    </row>
    <row r="12" spans="1:13" s="2" customFormat="1" ht="16.5" customHeight="1" x14ac:dyDescent="0.15">
      <c r="B12" s="534"/>
      <c r="C12" s="147">
        <v>10</v>
      </c>
      <c r="D12" s="148" t="s">
        <v>75</v>
      </c>
      <c r="E12" s="174" t="s">
        <v>76</v>
      </c>
      <c r="F12" s="175" t="s">
        <v>77</v>
      </c>
      <c r="G12" s="176">
        <v>24499</v>
      </c>
      <c r="H12" s="177">
        <v>24422</v>
      </c>
      <c r="I12" s="153">
        <v>22178</v>
      </c>
      <c r="J12" s="154">
        <f>21547+631</f>
        <v>22178</v>
      </c>
      <c r="K12" s="155">
        <f>21567+631</f>
        <v>22198</v>
      </c>
    </row>
    <row r="13" spans="1:13" s="2" customFormat="1" ht="16.5" customHeight="1" x14ac:dyDescent="0.15">
      <c r="B13" s="534"/>
      <c r="C13" s="147">
        <v>17</v>
      </c>
      <c r="D13" s="148" t="s">
        <v>78</v>
      </c>
      <c r="E13" s="149" t="s">
        <v>79</v>
      </c>
      <c r="F13" s="150" t="s">
        <v>80</v>
      </c>
      <c r="G13" s="151">
        <v>37940</v>
      </c>
      <c r="H13" s="152">
        <v>32760</v>
      </c>
      <c r="I13" s="153">
        <f>7960+7685</f>
        <v>15645</v>
      </c>
      <c r="J13" s="154">
        <f>7960+7685</f>
        <v>15645</v>
      </c>
      <c r="K13" s="155">
        <f>7960+7685</f>
        <v>15645</v>
      </c>
    </row>
    <row r="14" spans="1:13" s="2" customFormat="1" ht="16.5" customHeight="1" x14ac:dyDescent="0.15">
      <c r="B14" s="534"/>
      <c r="C14" s="147">
        <v>20</v>
      </c>
      <c r="D14" s="148" t="s">
        <v>81</v>
      </c>
      <c r="E14" s="149" t="s">
        <v>82</v>
      </c>
      <c r="F14" s="150" t="s">
        <v>83</v>
      </c>
      <c r="G14" s="151">
        <v>7467</v>
      </c>
      <c r="H14" s="152">
        <v>7467</v>
      </c>
      <c r="I14" s="153">
        <v>7467</v>
      </c>
      <c r="J14" s="154">
        <v>7467</v>
      </c>
      <c r="K14" s="155">
        <v>7467</v>
      </c>
    </row>
    <row r="15" spans="1:13" s="2" customFormat="1" ht="16.5" customHeight="1" x14ac:dyDescent="0.15">
      <c r="B15" s="534"/>
      <c r="C15" s="147">
        <v>29</v>
      </c>
      <c r="D15" s="148" t="s">
        <v>84</v>
      </c>
      <c r="E15" s="174" t="s">
        <v>85</v>
      </c>
      <c r="F15" s="175" t="s">
        <v>86</v>
      </c>
      <c r="G15" s="176">
        <v>24166</v>
      </c>
      <c r="H15" s="177">
        <v>23763</v>
      </c>
      <c r="I15" s="153">
        <f>8095+1795</f>
        <v>9890</v>
      </c>
      <c r="J15" s="154">
        <f>8095+1795</f>
        <v>9890</v>
      </c>
      <c r="K15" s="155">
        <f>8095+1795</f>
        <v>9890</v>
      </c>
    </row>
    <row r="16" spans="1:13" s="2" customFormat="1" ht="16.5" customHeight="1" x14ac:dyDescent="0.15">
      <c r="B16" s="534"/>
      <c r="C16" s="147">
        <v>30</v>
      </c>
      <c r="D16" s="148" t="s">
        <v>87</v>
      </c>
      <c r="E16" s="149" t="s">
        <v>88</v>
      </c>
      <c r="F16" s="150" t="s">
        <v>89</v>
      </c>
      <c r="G16" s="151">
        <v>11079</v>
      </c>
      <c r="H16" s="152">
        <v>11035</v>
      </c>
      <c r="I16" s="176">
        <v>3149</v>
      </c>
      <c r="J16" s="178">
        <v>3149</v>
      </c>
      <c r="K16" s="177">
        <v>3149</v>
      </c>
    </row>
    <row r="17" spans="2:14" s="2" customFormat="1" ht="16.5" customHeight="1" x14ac:dyDescent="0.15">
      <c r="B17" s="535"/>
      <c r="C17" s="157">
        <v>38</v>
      </c>
      <c r="D17" s="158" t="s">
        <v>90</v>
      </c>
      <c r="E17" s="159" t="s">
        <v>89</v>
      </c>
      <c r="F17" s="160" t="s">
        <v>91</v>
      </c>
      <c r="G17" s="161">
        <v>1527</v>
      </c>
      <c r="H17" s="162">
        <v>1394</v>
      </c>
      <c r="I17" s="179">
        <v>1394</v>
      </c>
      <c r="J17" s="180">
        <v>1394</v>
      </c>
      <c r="K17" s="181">
        <v>1394</v>
      </c>
      <c r="N17" s="49"/>
    </row>
    <row r="18" spans="2:14" s="2" customFormat="1" ht="16.5" customHeight="1" x14ac:dyDescent="0.15">
      <c r="B18" s="536" t="s">
        <v>92</v>
      </c>
      <c r="C18" s="166">
        <v>101</v>
      </c>
      <c r="D18" s="167" t="s">
        <v>93</v>
      </c>
      <c r="E18" s="182" t="s">
        <v>70</v>
      </c>
      <c r="F18" s="183" t="s">
        <v>94</v>
      </c>
      <c r="G18" s="184">
        <v>6381</v>
      </c>
      <c r="H18" s="143">
        <v>6262</v>
      </c>
      <c r="I18" s="170">
        <f>H18-3866</f>
        <v>2396</v>
      </c>
      <c r="J18" s="185">
        <v>2396</v>
      </c>
      <c r="K18" s="171">
        <v>2396</v>
      </c>
    </row>
    <row r="19" spans="2:14" ht="16.5" customHeight="1" x14ac:dyDescent="0.15">
      <c r="B19" s="534"/>
      <c r="C19" s="147">
        <v>102</v>
      </c>
      <c r="D19" s="148" t="s">
        <v>95</v>
      </c>
      <c r="E19" s="149" t="s">
        <v>96</v>
      </c>
      <c r="F19" s="150" t="s">
        <v>97</v>
      </c>
      <c r="G19" s="151">
        <v>6560</v>
      </c>
      <c r="H19" s="152">
        <v>4432</v>
      </c>
      <c r="I19" s="186">
        <v>4432</v>
      </c>
      <c r="J19" s="187">
        <v>4432</v>
      </c>
      <c r="K19" s="188">
        <v>4432</v>
      </c>
    </row>
    <row r="20" spans="2:14" ht="16.5" customHeight="1" x14ac:dyDescent="0.15">
      <c r="B20" s="534"/>
      <c r="C20" s="147">
        <v>103</v>
      </c>
      <c r="D20" s="148" t="s">
        <v>98</v>
      </c>
      <c r="E20" s="174" t="s">
        <v>99</v>
      </c>
      <c r="F20" s="175" t="s">
        <v>100</v>
      </c>
      <c r="G20" s="176">
        <v>15983</v>
      </c>
      <c r="H20" s="177">
        <v>15290</v>
      </c>
      <c r="I20" s="186">
        <f>H20-6604</f>
        <v>8686</v>
      </c>
      <c r="J20" s="187">
        <v>8686</v>
      </c>
      <c r="K20" s="188">
        <f>I20-188-29</f>
        <v>8469</v>
      </c>
    </row>
    <row r="21" spans="2:14" ht="16.5" customHeight="1" x14ac:dyDescent="0.15">
      <c r="B21" s="534"/>
      <c r="C21" s="147">
        <v>106</v>
      </c>
      <c r="D21" s="148" t="s">
        <v>101</v>
      </c>
      <c r="E21" s="174" t="s">
        <v>102</v>
      </c>
      <c r="F21" s="175" t="s">
        <v>103</v>
      </c>
      <c r="G21" s="176">
        <v>12314</v>
      </c>
      <c r="H21" s="177">
        <v>10974</v>
      </c>
      <c r="I21" s="186">
        <v>10974</v>
      </c>
      <c r="J21" s="187">
        <v>10974</v>
      </c>
      <c r="K21" s="188">
        <f>H21-498</f>
        <v>10476</v>
      </c>
    </row>
    <row r="22" spans="2:14" ht="16.5" customHeight="1" x14ac:dyDescent="0.15">
      <c r="B22" s="534"/>
      <c r="C22" s="147">
        <v>108</v>
      </c>
      <c r="D22" s="148" t="s">
        <v>104</v>
      </c>
      <c r="E22" s="174" t="s">
        <v>105</v>
      </c>
      <c r="F22" s="175" t="s">
        <v>106</v>
      </c>
      <c r="G22" s="176">
        <v>8613</v>
      </c>
      <c r="H22" s="177">
        <v>5796</v>
      </c>
      <c r="I22" s="186">
        <v>5796</v>
      </c>
      <c r="J22" s="187">
        <v>5796</v>
      </c>
      <c r="K22" s="188">
        <v>5331</v>
      </c>
    </row>
    <row r="23" spans="2:14" ht="16.5" customHeight="1" x14ac:dyDescent="0.15">
      <c r="B23" s="534"/>
      <c r="C23" s="147">
        <v>109</v>
      </c>
      <c r="D23" s="148" t="s">
        <v>107</v>
      </c>
      <c r="E23" s="174" t="s">
        <v>108</v>
      </c>
      <c r="F23" s="175" t="s">
        <v>109</v>
      </c>
      <c r="G23" s="176">
        <v>12602</v>
      </c>
      <c r="H23" s="177">
        <v>10594</v>
      </c>
      <c r="I23" s="186">
        <f>H23-2212</f>
        <v>8382</v>
      </c>
      <c r="J23" s="187">
        <v>8382</v>
      </c>
      <c r="K23" s="188">
        <f>I23-2097</f>
        <v>6285</v>
      </c>
    </row>
    <row r="24" spans="2:14" ht="16.5" customHeight="1" x14ac:dyDescent="0.15">
      <c r="B24" s="534"/>
      <c r="C24" s="147">
        <v>110</v>
      </c>
      <c r="D24" s="148" t="s">
        <v>110</v>
      </c>
      <c r="E24" s="149" t="s">
        <v>111</v>
      </c>
      <c r="F24" s="150" t="s">
        <v>112</v>
      </c>
      <c r="G24" s="151">
        <v>13109</v>
      </c>
      <c r="H24" s="152">
        <v>13071</v>
      </c>
      <c r="I24" s="186">
        <f>H24-3921-2066</f>
        <v>7084</v>
      </c>
      <c r="J24" s="187">
        <v>7084</v>
      </c>
      <c r="K24" s="188">
        <f>I24-2429</f>
        <v>4655</v>
      </c>
    </row>
    <row r="25" spans="2:14" ht="16.5" customHeight="1" x14ac:dyDescent="0.15">
      <c r="B25" s="534"/>
      <c r="C25" s="147">
        <v>112</v>
      </c>
      <c r="D25" s="148" t="s">
        <v>113</v>
      </c>
      <c r="E25" s="149" t="s">
        <v>114</v>
      </c>
      <c r="F25" s="150" t="s">
        <v>115</v>
      </c>
      <c r="G25" s="151">
        <v>31058</v>
      </c>
      <c r="H25" s="152">
        <v>21955</v>
      </c>
      <c r="I25" s="186">
        <v>5136</v>
      </c>
      <c r="J25" s="187">
        <v>5136</v>
      </c>
      <c r="K25" s="188">
        <v>5136</v>
      </c>
    </row>
    <row r="26" spans="2:14" ht="16.5" customHeight="1" x14ac:dyDescent="0.15">
      <c r="B26" s="534"/>
      <c r="C26" s="147">
        <v>119</v>
      </c>
      <c r="D26" s="148" t="s">
        <v>116</v>
      </c>
      <c r="E26" s="149" t="s">
        <v>117</v>
      </c>
      <c r="F26" s="150" t="s">
        <v>118</v>
      </c>
      <c r="G26" s="151">
        <v>383</v>
      </c>
      <c r="H26" s="152">
        <v>383</v>
      </c>
      <c r="I26" s="186">
        <v>383</v>
      </c>
      <c r="J26" s="187">
        <v>383</v>
      </c>
      <c r="K26" s="188">
        <v>383</v>
      </c>
    </row>
    <row r="27" spans="2:14" ht="16.5" customHeight="1" x14ac:dyDescent="0.15">
      <c r="B27" s="534"/>
      <c r="C27" s="147">
        <v>147</v>
      </c>
      <c r="D27" s="148" t="s">
        <v>119</v>
      </c>
      <c r="E27" s="149" t="s">
        <v>120</v>
      </c>
      <c r="F27" s="150" t="s">
        <v>89</v>
      </c>
      <c r="G27" s="151">
        <v>4633</v>
      </c>
      <c r="H27" s="152">
        <v>1881</v>
      </c>
      <c r="I27" s="186">
        <v>1881</v>
      </c>
      <c r="J27" s="187">
        <v>1881</v>
      </c>
      <c r="K27" s="188">
        <v>1881</v>
      </c>
    </row>
    <row r="28" spans="2:14" ht="16.5" customHeight="1" x14ac:dyDescent="0.15">
      <c r="B28" s="534"/>
      <c r="C28" s="147">
        <v>151</v>
      </c>
      <c r="D28" s="148" t="s">
        <v>121</v>
      </c>
      <c r="E28" s="149" t="s">
        <v>122</v>
      </c>
      <c r="F28" s="150" t="s">
        <v>123</v>
      </c>
      <c r="G28" s="151">
        <v>956</v>
      </c>
      <c r="H28" s="152">
        <v>953</v>
      </c>
      <c r="I28" s="186">
        <v>953</v>
      </c>
      <c r="J28" s="187">
        <v>953</v>
      </c>
      <c r="K28" s="188">
        <v>198</v>
      </c>
    </row>
    <row r="29" spans="2:14" ht="16.5" customHeight="1" x14ac:dyDescent="0.15">
      <c r="B29" s="534"/>
      <c r="C29" s="147">
        <v>152</v>
      </c>
      <c r="D29" s="149" t="s">
        <v>124</v>
      </c>
      <c r="E29" s="149" t="s">
        <v>125</v>
      </c>
      <c r="F29" s="150" t="s">
        <v>71</v>
      </c>
      <c r="G29" s="151">
        <v>4211</v>
      </c>
      <c r="H29" s="152">
        <v>4211</v>
      </c>
      <c r="I29" s="186">
        <v>1898</v>
      </c>
      <c r="J29" s="187">
        <v>1898</v>
      </c>
      <c r="K29" s="188">
        <v>1898</v>
      </c>
    </row>
    <row r="30" spans="2:14" ht="16.5" customHeight="1" x14ac:dyDescent="0.15">
      <c r="B30" s="534"/>
      <c r="C30" s="147">
        <v>154</v>
      </c>
      <c r="D30" s="148" t="s">
        <v>126</v>
      </c>
      <c r="E30" s="174" t="s">
        <v>127</v>
      </c>
      <c r="F30" s="175" t="s">
        <v>128</v>
      </c>
      <c r="G30" s="176">
        <v>10702</v>
      </c>
      <c r="H30" s="177">
        <v>10218</v>
      </c>
      <c r="I30" s="186">
        <v>7848</v>
      </c>
      <c r="J30" s="187">
        <v>7848</v>
      </c>
      <c r="K30" s="188">
        <v>4679</v>
      </c>
    </row>
    <row r="31" spans="2:14" ht="16.5" customHeight="1" x14ac:dyDescent="0.15">
      <c r="B31" s="534"/>
      <c r="C31" s="147">
        <v>155</v>
      </c>
      <c r="D31" s="148" t="s">
        <v>129</v>
      </c>
      <c r="E31" s="149" t="s">
        <v>130</v>
      </c>
      <c r="F31" s="150" t="s">
        <v>131</v>
      </c>
      <c r="G31" s="151">
        <v>6049</v>
      </c>
      <c r="H31" s="152">
        <v>5993</v>
      </c>
      <c r="I31" s="186">
        <v>268</v>
      </c>
      <c r="J31" s="187">
        <v>268</v>
      </c>
      <c r="K31" s="188">
        <v>268</v>
      </c>
    </row>
    <row r="32" spans="2:14" ht="16.5" customHeight="1" x14ac:dyDescent="0.15">
      <c r="B32" s="534"/>
      <c r="C32" s="147">
        <v>156</v>
      </c>
      <c r="D32" s="148" t="s">
        <v>132</v>
      </c>
      <c r="E32" s="149" t="s">
        <v>133</v>
      </c>
      <c r="F32" s="150" t="s">
        <v>82</v>
      </c>
      <c r="G32" s="151">
        <v>7528</v>
      </c>
      <c r="H32" s="152">
        <v>7416</v>
      </c>
      <c r="I32" s="186">
        <v>4885</v>
      </c>
      <c r="J32" s="187">
        <v>4885</v>
      </c>
      <c r="K32" s="188">
        <v>4885</v>
      </c>
    </row>
    <row r="33" spans="2:11" ht="16.5" customHeight="1" x14ac:dyDescent="0.15">
      <c r="B33" s="534"/>
      <c r="C33" s="147">
        <v>159</v>
      </c>
      <c r="D33" s="148" t="s">
        <v>134</v>
      </c>
      <c r="E33" s="174" t="s">
        <v>135</v>
      </c>
      <c r="F33" s="175" t="s">
        <v>111</v>
      </c>
      <c r="G33" s="176">
        <v>5230</v>
      </c>
      <c r="H33" s="177">
        <v>5223</v>
      </c>
      <c r="I33" s="186">
        <v>2757</v>
      </c>
      <c r="J33" s="187">
        <v>2757</v>
      </c>
      <c r="K33" s="188">
        <v>2757</v>
      </c>
    </row>
    <row r="34" spans="2:11" ht="16.5" customHeight="1" x14ac:dyDescent="0.15">
      <c r="B34" s="534"/>
      <c r="C34" s="147">
        <v>160</v>
      </c>
      <c r="D34" s="148" t="s">
        <v>136</v>
      </c>
      <c r="E34" s="149" t="s">
        <v>137</v>
      </c>
      <c r="F34" s="150" t="s">
        <v>138</v>
      </c>
      <c r="G34" s="151">
        <v>8854</v>
      </c>
      <c r="H34" s="152">
        <v>8506</v>
      </c>
      <c r="I34" s="186">
        <v>8506</v>
      </c>
      <c r="J34" s="187">
        <v>8506</v>
      </c>
      <c r="K34" s="188">
        <v>8010</v>
      </c>
    </row>
    <row r="35" spans="2:11" ht="16.5" customHeight="1" x14ac:dyDescent="0.15">
      <c r="B35" s="534"/>
      <c r="C35" s="147">
        <v>163</v>
      </c>
      <c r="D35" s="148" t="s">
        <v>139</v>
      </c>
      <c r="E35" s="149" t="s">
        <v>140</v>
      </c>
      <c r="F35" s="150" t="s">
        <v>141</v>
      </c>
      <c r="G35" s="151">
        <v>1892</v>
      </c>
      <c r="H35" s="152">
        <v>1892</v>
      </c>
      <c r="I35" s="186">
        <v>1892</v>
      </c>
      <c r="J35" s="187">
        <v>1892</v>
      </c>
      <c r="K35" s="188">
        <v>1892</v>
      </c>
    </row>
    <row r="36" spans="2:11" ht="16.5" customHeight="1" x14ac:dyDescent="0.15">
      <c r="B36" s="534"/>
      <c r="C36" s="147">
        <v>166</v>
      </c>
      <c r="D36" s="148" t="s">
        <v>142</v>
      </c>
      <c r="E36" s="149" t="s">
        <v>143</v>
      </c>
      <c r="F36" s="150" t="s">
        <v>144</v>
      </c>
      <c r="G36" s="151">
        <v>9501</v>
      </c>
      <c r="H36" s="152">
        <v>7656</v>
      </c>
      <c r="I36" s="186">
        <v>2269</v>
      </c>
      <c r="J36" s="187">
        <v>2269</v>
      </c>
      <c r="K36" s="188">
        <v>0</v>
      </c>
    </row>
    <row r="37" spans="2:11" ht="16.5" customHeight="1" x14ac:dyDescent="0.15">
      <c r="B37" s="534"/>
      <c r="C37" s="147">
        <v>167</v>
      </c>
      <c r="D37" s="148" t="s">
        <v>145</v>
      </c>
      <c r="E37" s="149" t="s">
        <v>146</v>
      </c>
      <c r="F37" s="150" t="s">
        <v>146</v>
      </c>
      <c r="G37" s="151">
        <v>3651</v>
      </c>
      <c r="H37" s="152">
        <v>3419</v>
      </c>
      <c r="I37" s="186">
        <v>3419</v>
      </c>
      <c r="J37" s="187">
        <v>3419</v>
      </c>
      <c r="K37" s="188">
        <v>3419</v>
      </c>
    </row>
    <row r="38" spans="2:11" ht="16.5" customHeight="1" x14ac:dyDescent="0.15">
      <c r="B38" s="534"/>
      <c r="C38" s="147">
        <v>226</v>
      </c>
      <c r="D38" s="148" t="s">
        <v>147</v>
      </c>
      <c r="E38" s="149" t="s">
        <v>117</v>
      </c>
      <c r="F38" s="150" t="s">
        <v>148</v>
      </c>
      <c r="G38" s="151">
        <v>1157</v>
      </c>
      <c r="H38" s="152">
        <v>1137</v>
      </c>
      <c r="I38" s="186">
        <v>1137</v>
      </c>
      <c r="J38" s="187">
        <v>1137</v>
      </c>
      <c r="K38" s="188">
        <v>1137</v>
      </c>
    </row>
    <row r="39" spans="2:11" ht="16.5" customHeight="1" x14ac:dyDescent="0.15">
      <c r="B39" s="534"/>
      <c r="C39" s="147">
        <v>232</v>
      </c>
      <c r="D39" s="149" t="s">
        <v>149</v>
      </c>
      <c r="E39" s="149" t="s">
        <v>150</v>
      </c>
      <c r="F39" s="150" t="s">
        <v>151</v>
      </c>
      <c r="G39" s="151">
        <v>11085</v>
      </c>
      <c r="H39" s="152">
        <v>176</v>
      </c>
      <c r="I39" s="186">
        <v>0</v>
      </c>
      <c r="J39" s="187">
        <v>0</v>
      </c>
      <c r="K39" s="188">
        <v>0</v>
      </c>
    </row>
    <row r="40" spans="2:11" ht="16.5" customHeight="1" x14ac:dyDescent="0.15">
      <c r="B40" s="534"/>
      <c r="C40" s="147">
        <v>234</v>
      </c>
      <c r="D40" s="148" t="s">
        <v>152</v>
      </c>
      <c r="E40" s="149" t="s">
        <v>153</v>
      </c>
      <c r="F40" s="150" t="s">
        <v>154</v>
      </c>
      <c r="G40" s="151">
        <v>969</v>
      </c>
      <c r="H40" s="152">
        <v>800</v>
      </c>
      <c r="I40" s="186">
        <v>800</v>
      </c>
      <c r="J40" s="187">
        <v>800</v>
      </c>
      <c r="K40" s="188">
        <v>800</v>
      </c>
    </row>
    <row r="41" spans="2:11" ht="16.5" customHeight="1" x14ac:dyDescent="0.15">
      <c r="B41" s="534"/>
      <c r="C41" s="147">
        <v>256</v>
      </c>
      <c r="D41" s="148" t="s">
        <v>155</v>
      </c>
      <c r="E41" s="149" t="s">
        <v>82</v>
      </c>
      <c r="F41" s="150" t="s">
        <v>156</v>
      </c>
      <c r="G41" s="151">
        <v>4768</v>
      </c>
      <c r="H41" s="152">
        <v>4768</v>
      </c>
      <c r="I41" s="186">
        <v>3340</v>
      </c>
      <c r="J41" s="187">
        <v>3340</v>
      </c>
      <c r="K41" s="188">
        <v>3340</v>
      </c>
    </row>
    <row r="42" spans="2:11" ht="16.5" customHeight="1" x14ac:dyDescent="0.15">
      <c r="B42" s="534"/>
      <c r="C42" s="147">
        <v>257</v>
      </c>
      <c r="D42" s="148" t="s">
        <v>157</v>
      </c>
      <c r="E42" s="174" t="s">
        <v>135</v>
      </c>
      <c r="F42" s="175" t="s">
        <v>158</v>
      </c>
      <c r="G42" s="176">
        <v>3548</v>
      </c>
      <c r="H42" s="177">
        <v>1719</v>
      </c>
      <c r="I42" s="186">
        <v>1719</v>
      </c>
      <c r="J42" s="187">
        <v>1719</v>
      </c>
      <c r="K42" s="188">
        <v>1719</v>
      </c>
    </row>
    <row r="43" spans="2:11" ht="16.5" customHeight="1" x14ac:dyDescent="0.15">
      <c r="B43" s="537"/>
      <c r="C43" s="157">
        <v>259</v>
      </c>
      <c r="D43" s="158" t="s">
        <v>159</v>
      </c>
      <c r="E43" s="159" t="s">
        <v>160</v>
      </c>
      <c r="F43" s="160" t="s">
        <v>161</v>
      </c>
      <c r="G43" s="189">
        <v>3587</v>
      </c>
      <c r="H43" s="190">
        <v>3587</v>
      </c>
      <c r="I43" s="191">
        <v>3587</v>
      </c>
      <c r="J43" s="192">
        <v>3587</v>
      </c>
      <c r="K43" s="193">
        <v>3587</v>
      </c>
    </row>
    <row r="44" spans="2:11" ht="16.5" customHeight="1" x14ac:dyDescent="0.15">
      <c r="B44" s="2" t="s">
        <v>162</v>
      </c>
      <c r="D44" s="2"/>
      <c r="I44" s="49"/>
      <c r="K44" s="38"/>
    </row>
    <row r="45" spans="2:11" x14ac:dyDescent="0.15">
      <c r="B45" s="3"/>
      <c r="D45" s="2"/>
      <c r="K45" s="38"/>
    </row>
  </sheetData>
  <mergeCells count="9">
    <mergeCell ref="I4:K4"/>
    <mergeCell ref="B9:B17"/>
    <mergeCell ref="B18:B43"/>
    <mergeCell ref="B4:B5"/>
    <mergeCell ref="C4:C5"/>
    <mergeCell ref="D4:D5"/>
    <mergeCell ref="E4:E5"/>
    <mergeCell ref="F4:F5"/>
    <mergeCell ref="G4:H4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Ｐゴシック,標準"15.交通・通信</oddHeader>
    <oddFooter>&amp;C&amp;"ＭＳ Ｐゴシック,標準"-103-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BED87-50A7-4DCF-9748-E5AD1B97C67D}">
  <sheetPr>
    <pageSetUpPr fitToPage="1"/>
  </sheetPr>
  <dimension ref="A1:N44"/>
  <sheetViews>
    <sheetView showGridLines="0" tabSelected="1" view="pageBreakPreview" zoomScale="140" zoomScaleNormal="100" zoomScaleSheetLayoutView="140" workbookViewId="0">
      <selection activeCell="G4" sqref="G4"/>
    </sheetView>
  </sheetViews>
  <sheetFormatPr defaultColWidth="9.140625" defaultRowHeight="13.5" x14ac:dyDescent="0.15"/>
  <cols>
    <col min="1" max="1" width="1.85546875" style="676" customWidth="1"/>
    <col min="2" max="2" width="9.28515625" style="676" customWidth="1"/>
    <col min="3" max="3" width="6" style="676" customWidth="1"/>
    <col min="4" max="10" width="8.28515625" style="676" customWidth="1"/>
    <col min="11" max="11" width="9.140625" style="676" customWidth="1"/>
    <col min="12" max="13" width="8.28515625" style="676" customWidth="1"/>
    <col min="14" max="16384" width="9.140625" style="676"/>
  </cols>
  <sheetData>
    <row r="1" spans="1:13" ht="30" customHeight="1" x14ac:dyDescent="0.15">
      <c r="A1" s="241" t="s">
        <v>296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3" ht="7.5" customHeight="1" x14ac:dyDescent="0.15">
      <c r="A2" s="242"/>
      <c r="B2" s="243"/>
      <c r="C2" s="244"/>
      <c r="D2" s="245"/>
      <c r="E2" s="245"/>
      <c r="F2" s="245"/>
      <c r="G2" s="245"/>
      <c r="H2" s="245"/>
      <c r="I2" s="245"/>
      <c r="J2" s="245"/>
      <c r="K2" s="245"/>
      <c r="L2" s="245"/>
    </row>
    <row r="3" spans="1:13" ht="22.5" customHeight="1" x14ac:dyDescent="0.15">
      <c r="A3" s="242"/>
      <c r="B3" s="246"/>
      <c r="C3" s="247"/>
      <c r="D3" s="248"/>
      <c r="E3" s="248"/>
      <c r="F3" s="248"/>
      <c r="G3" s="248"/>
      <c r="H3" s="248"/>
      <c r="I3" s="248"/>
      <c r="J3" s="248"/>
      <c r="K3" s="248"/>
      <c r="L3" s="248"/>
      <c r="M3" s="249" t="s">
        <v>297</v>
      </c>
    </row>
    <row r="4" spans="1:13" ht="30" customHeight="1" x14ac:dyDescent="0.15">
      <c r="A4" s="250"/>
      <c r="B4" s="251" t="s">
        <v>165</v>
      </c>
      <c r="C4" s="251" t="s">
        <v>201</v>
      </c>
      <c r="D4" s="252" t="s">
        <v>166</v>
      </c>
      <c r="E4" s="252" t="s">
        <v>298</v>
      </c>
      <c r="F4" s="252" t="s">
        <v>299</v>
      </c>
      <c r="G4" s="252" t="s">
        <v>300</v>
      </c>
      <c r="H4" s="252" t="s">
        <v>301</v>
      </c>
      <c r="I4" s="252" t="s">
        <v>302</v>
      </c>
      <c r="J4" s="252" t="s">
        <v>303</v>
      </c>
      <c r="K4" s="253" t="s">
        <v>304</v>
      </c>
      <c r="L4" s="252" t="s">
        <v>305</v>
      </c>
      <c r="M4" s="252" t="s">
        <v>306</v>
      </c>
    </row>
    <row r="5" spans="1:13" ht="15" customHeight="1" x14ac:dyDescent="0.15">
      <c r="A5" s="250"/>
      <c r="B5" s="546" t="s">
        <v>307</v>
      </c>
      <c r="C5" s="254" t="s">
        <v>308</v>
      </c>
      <c r="D5" s="255">
        <v>8428831</v>
      </c>
      <c r="E5" s="256">
        <v>569912</v>
      </c>
      <c r="F5" s="256">
        <v>778993</v>
      </c>
      <c r="G5" s="256">
        <v>1276285</v>
      </c>
      <c r="H5" s="256">
        <v>1363082</v>
      </c>
      <c r="I5" s="256">
        <v>879726</v>
      </c>
      <c r="J5" s="256">
        <v>844608</v>
      </c>
      <c r="K5" s="257" t="s">
        <v>309</v>
      </c>
      <c r="L5" s="256">
        <v>297692</v>
      </c>
      <c r="M5" s="256">
        <v>2418533</v>
      </c>
    </row>
    <row r="6" spans="1:13" ht="15" customHeight="1" x14ac:dyDescent="0.15">
      <c r="A6" s="250"/>
      <c r="B6" s="547"/>
      <c r="C6" s="258" t="s">
        <v>310</v>
      </c>
      <c r="D6" s="259">
        <v>8466003</v>
      </c>
      <c r="E6" s="260">
        <v>562020</v>
      </c>
      <c r="F6" s="260">
        <v>713554</v>
      </c>
      <c r="G6" s="260">
        <v>1329154</v>
      </c>
      <c r="H6" s="260">
        <v>1509152</v>
      </c>
      <c r="I6" s="260">
        <v>833372</v>
      </c>
      <c r="J6" s="260">
        <v>800973</v>
      </c>
      <c r="K6" s="261" t="s">
        <v>309</v>
      </c>
      <c r="L6" s="260">
        <v>289974</v>
      </c>
      <c r="M6" s="260">
        <v>2427804</v>
      </c>
    </row>
    <row r="7" spans="1:13" ht="15" customHeight="1" x14ac:dyDescent="0.15">
      <c r="A7" s="250"/>
      <c r="B7" s="546" t="s">
        <v>311</v>
      </c>
      <c r="C7" s="254" t="s">
        <v>308</v>
      </c>
      <c r="D7" s="255">
        <v>8467250</v>
      </c>
      <c r="E7" s="256">
        <v>561966</v>
      </c>
      <c r="F7" s="256">
        <v>788195</v>
      </c>
      <c r="G7" s="256">
        <v>1292067</v>
      </c>
      <c r="H7" s="256">
        <v>1377831</v>
      </c>
      <c r="I7" s="256">
        <v>895203</v>
      </c>
      <c r="J7" s="256">
        <v>850081</v>
      </c>
      <c r="K7" s="257" t="s">
        <v>309</v>
      </c>
      <c r="L7" s="256">
        <v>287056</v>
      </c>
      <c r="M7" s="256">
        <v>2414851</v>
      </c>
    </row>
    <row r="8" spans="1:13" ht="15" customHeight="1" x14ac:dyDescent="0.15">
      <c r="A8" s="250"/>
      <c r="B8" s="547"/>
      <c r="C8" s="258" t="s">
        <v>310</v>
      </c>
      <c r="D8" s="259">
        <v>8507465</v>
      </c>
      <c r="E8" s="260">
        <v>557158</v>
      </c>
      <c r="F8" s="260">
        <v>718510</v>
      </c>
      <c r="G8" s="260">
        <v>1348330</v>
      </c>
      <c r="H8" s="260">
        <v>1507866</v>
      </c>
      <c r="I8" s="260">
        <v>852577</v>
      </c>
      <c r="J8" s="260">
        <v>805424</v>
      </c>
      <c r="K8" s="261" t="s">
        <v>309</v>
      </c>
      <c r="L8" s="260">
        <v>276184</v>
      </c>
      <c r="M8" s="260">
        <v>2441416</v>
      </c>
    </row>
    <row r="9" spans="1:13" ht="15" customHeight="1" x14ac:dyDescent="0.15">
      <c r="A9" s="250"/>
      <c r="B9" s="546" t="s">
        <v>312</v>
      </c>
      <c r="C9" s="254" t="s">
        <v>308</v>
      </c>
      <c r="D9" s="255">
        <v>8543642</v>
      </c>
      <c r="E9" s="256">
        <v>561256</v>
      </c>
      <c r="F9" s="256">
        <v>819769</v>
      </c>
      <c r="G9" s="256">
        <v>1328057</v>
      </c>
      <c r="H9" s="256">
        <v>1383398</v>
      </c>
      <c r="I9" s="256">
        <v>913312</v>
      </c>
      <c r="J9" s="256">
        <v>846665</v>
      </c>
      <c r="K9" s="257" t="s">
        <v>309</v>
      </c>
      <c r="L9" s="256">
        <v>284400</v>
      </c>
      <c r="M9" s="256">
        <v>2406785</v>
      </c>
    </row>
    <row r="10" spans="1:13" ht="15" customHeight="1" x14ac:dyDescent="0.15">
      <c r="A10" s="250"/>
      <c r="B10" s="547"/>
      <c r="C10" s="258" t="s">
        <v>310</v>
      </c>
      <c r="D10" s="259">
        <v>8591646</v>
      </c>
      <c r="E10" s="260">
        <v>557293</v>
      </c>
      <c r="F10" s="260">
        <v>755546</v>
      </c>
      <c r="G10" s="260">
        <v>1401307</v>
      </c>
      <c r="H10" s="260">
        <v>1522094</v>
      </c>
      <c r="I10" s="260">
        <v>865543</v>
      </c>
      <c r="J10" s="260">
        <v>808438</v>
      </c>
      <c r="K10" s="261" t="s">
        <v>309</v>
      </c>
      <c r="L10" s="260">
        <v>274420</v>
      </c>
      <c r="M10" s="260">
        <v>2407005</v>
      </c>
    </row>
    <row r="11" spans="1:13" ht="15" customHeight="1" x14ac:dyDescent="0.15">
      <c r="A11" s="250"/>
      <c r="B11" s="546" t="s">
        <v>313</v>
      </c>
      <c r="C11" s="254" t="s">
        <v>308</v>
      </c>
      <c r="D11" s="255">
        <v>8640896</v>
      </c>
      <c r="E11" s="255">
        <v>562768</v>
      </c>
      <c r="F11" s="255">
        <v>824031</v>
      </c>
      <c r="G11" s="255">
        <v>1359655</v>
      </c>
      <c r="H11" s="255">
        <v>1402561</v>
      </c>
      <c r="I11" s="255">
        <v>938183</v>
      </c>
      <c r="J11" s="255">
        <v>856948</v>
      </c>
      <c r="K11" s="257" t="s">
        <v>309</v>
      </c>
      <c r="L11" s="255">
        <v>288600</v>
      </c>
      <c r="M11" s="255">
        <v>2408150</v>
      </c>
    </row>
    <row r="12" spans="1:13" ht="15" customHeight="1" x14ac:dyDescent="0.15">
      <c r="A12" s="250"/>
      <c r="B12" s="547"/>
      <c r="C12" s="258" t="s">
        <v>310</v>
      </c>
      <c r="D12" s="259">
        <v>8682408</v>
      </c>
      <c r="E12" s="259">
        <v>550750</v>
      </c>
      <c r="F12" s="259">
        <v>754498</v>
      </c>
      <c r="G12" s="259">
        <v>1430033</v>
      </c>
      <c r="H12" s="259">
        <v>1545037</v>
      </c>
      <c r="I12" s="259">
        <v>889358</v>
      </c>
      <c r="J12" s="259">
        <v>818214</v>
      </c>
      <c r="K12" s="261" t="s">
        <v>309</v>
      </c>
      <c r="L12" s="259">
        <v>277004</v>
      </c>
      <c r="M12" s="259">
        <v>2417514</v>
      </c>
    </row>
    <row r="13" spans="1:13" ht="15" customHeight="1" x14ac:dyDescent="0.15">
      <c r="A13" s="262"/>
      <c r="B13" s="546" t="s">
        <v>314</v>
      </c>
      <c r="C13" s="254" t="s">
        <v>308</v>
      </c>
      <c r="D13" s="263">
        <v>8408715</v>
      </c>
      <c r="E13" s="263">
        <v>547037</v>
      </c>
      <c r="F13" s="263">
        <v>809885</v>
      </c>
      <c r="G13" s="263">
        <v>1357761</v>
      </c>
      <c r="H13" s="263">
        <v>1361682</v>
      </c>
      <c r="I13" s="263">
        <v>911099</v>
      </c>
      <c r="J13" s="263">
        <v>835706</v>
      </c>
      <c r="K13" s="264" t="s">
        <v>309</v>
      </c>
      <c r="L13" s="263">
        <v>259343</v>
      </c>
      <c r="M13" s="263">
        <v>2326202</v>
      </c>
    </row>
    <row r="14" spans="1:13" ht="15" customHeight="1" x14ac:dyDescent="0.15">
      <c r="A14" s="262"/>
      <c r="B14" s="547"/>
      <c r="C14" s="258" t="s">
        <v>310</v>
      </c>
      <c r="D14" s="265">
        <v>8474216</v>
      </c>
      <c r="E14" s="265">
        <v>539738</v>
      </c>
      <c r="F14" s="265">
        <v>741510</v>
      </c>
      <c r="G14" s="265">
        <v>1436164</v>
      </c>
      <c r="H14" s="265">
        <v>1512667</v>
      </c>
      <c r="I14" s="265">
        <v>853664</v>
      </c>
      <c r="J14" s="265">
        <v>796487</v>
      </c>
      <c r="K14" s="266" t="s">
        <v>309</v>
      </c>
      <c r="L14" s="265">
        <v>246975</v>
      </c>
      <c r="M14" s="265">
        <v>2347011</v>
      </c>
    </row>
    <row r="15" spans="1:13" ht="15" customHeight="1" x14ac:dyDescent="0.15">
      <c r="A15" s="262"/>
      <c r="B15" s="546" t="s">
        <v>315</v>
      </c>
      <c r="C15" s="254" t="s">
        <v>308</v>
      </c>
      <c r="D15" s="263">
        <v>8313733</v>
      </c>
      <c r="E15" s="263">
        <v>536097</v>
      </c>
      <c r="F15" s="263">
        <v>800752</v>
      </c>
      <c r="G15" s="263">
        <v>1322898</v>
      </c>
      <c r="H15" s="263">
        <v>1347635</v>
      </c>
      <c r="I15" s="263">
        <v>916470</v>
      </c>
      <c r="J15" s="263">
        <v>835640</v>
      </c>
      <c r="K15" s="264" t="s">
        <v>309</v>
      </c>
      <c r="L15" s="263">
        <v>253861</v>
      </c>
      <c r="M15" s="263">
        <v>2300380</v>
      </c>
    </row>
    <row r="16" spans="1:13" ht="15" customHeight="1" x14ac:dyDescent="0.15">
      <c r="A16" s="262"/>
      <c r="B16" s="547"/>
      <c r="C16" s="258" t="s">
        <v>310</v>
      </c>
      <c r="D16" s="265">
        <v>8350519</v>
      </c>
      <c r="E16" s="265">
        <v>521626</v>
      </c>
      <c r="F16" s="265">
        <v>731001</v>
      </c>
      <c r="G16" s="265">
        <v>1398479</v>
      </c>
      <c r="H16" s="265">
        <v>1491222</v>
      </c>
      <c r="I16" s="265">
        <v>857459</v>
      </c>
      <c r="J16" s="265">
        <v>798053</v>
      </c>
      <c r="K16" s="266" t="s">
        <v>309</v>
      </c>
      <c r="L16" s="265">
        <v>241060</v>
      </c>
      <c r="M16" s="265">
        <v>2311619</v>
      </c>
    </row>
    <row r="17" spans="1:14" ht="15" customHeight="1" x14ac:dyDescent="0.15">
      <c r="A17" s="262"/>
      <c r="B17" s="546" t="s">
        <v>316</v>
      </c>
      <c r="C17" s="254" t="s">
        <v>308</v>
      </c>
      <c r="D17" s="263">
        <v>8367054</v>
      </c>
      <c r="E17" s="263">
        <v>531411</v>
      </c>
      <c r="F17" s="263">
        <v>841050</v>
      </c>
      <c r="G17" s="263">
        <v>1332178</v>
      </c>
      <c r="H17" s="263">
        <v>1326783</v>
      </c>
      <c r="I17" s="263">
        <v>989168</v>
      </c>
      <c r="J17" s="263">
        <v>897533</v>
      </c>
      <c r="K17" s="264" t="s">
        <v>309</v>
      </c>
      <c r="L17" s="263">
        <v>232095</v>
      </c>
      <c r="M17" s="263">
        <v>2216836</v>
      </c>
    </row>
    <row r="18" spans="1:14" ht="15" customHeight="1" x14ac:dyDescent="0.15">
      <c r="B18" s="547"/>
      <c r="C18" s="258" t="s">
        <v>310</v>
      </c>
      <c r="D18" s="265">
        <v>8425424</v>
      </c>
      <c r="E18" s="265">
        <v>518311</v>
      </c>
      <c r="F18" s="265">
        <v>776080</v>
      </c>
      <c r="G18" s="265">
        <v>1420759</v>
      </c>
      <c r="H18" s="265">
        <v>1497934</v>
      </c>
      <c r="I18" s="265">
        <v>903129</v>
      </c>
      <c r="J18" s="265">
        <v>856209</v>
      </c>
      <c r="K18" s="266" t="s">
        <v>309</v>
      </c>
      <c r="L18" s="265">
        <v>223217</v>
      </c>
      <c r="M18" s="265">
        <v>2229785</v>
      </c>
      <c r="N18" s="245"/>
    </row>
    <row r="19" spans="1:14" ht="15" customHeight="1" x14ac:dyDescent="0.15">
      <c r="B19" s="546" t="s">
        <v>317</v>
      </c>
      <c r="C19" s="254" t="s">
        <v>308</v>
      </c>
      <c r="D19" s="267">
        <v>8488947</v>
      </c>
      <c r="E19" s="267">
        <v>564820</v>
      </c>
      <c r="F19" s="267">
        <v>838508</v>
      </c>
      <c r="G19" s="267">
        <v>1343047</v>
      </c>
      <c r="H19" s="267">
        <v>1335218</v>
      </c>
      <c r="I19" s="267">
        <v>1006805</v>
      </c>
      <c r="J19" s="267">
        <v>900600</v>
      </c>
      <c r="K19" s="268" t="s">
        <v>309</v>
      </c>
      <c r="L19" s="267">
        <v>241908</v>
      </c>
      <c r="M19" s="267">
        <v>2258041</v>
      </c>
      <c r="N19" s="245"/>
    </row>
    <row r="20" spans="1:14" ht="15" customHeight="1" x14ac:dyDescent="0.15">
      <c r="B20" s="547"/>
      <c r="C20" s="258" t="s">
        <v>310</v>
      </c>
      <c r="D20" s="269">
        <v>8542418</v>
      </c>
      <c r="E20" s="269">
        <v>543997</v>
      </c>
      <c r="F20" s="269">
        <v>777317</v>
      </c>
      <c r="G20" s="269">
        <v>1440752</v>
      </c>
      <c r="H20" s="269">
        <v>1506112</v>
      </c>
      <c r="I20" s="269">
        <v>920747</v>
      </c>
      <c r="J20" s="269">
        <v>857320</v>
      </c>
      <c r="K20" s="270" t="s">
        <v>309</v>
      </c>
      <c r="L20" s="269">
        <v>225452</v>
      </c>
      <c r="M20" s="269">
        <v>2270721</v>
      </c>
      <c r="N20" s="245"/>
    </row>
    <row r="21" spans="1:14" ht="15" customHeight="1" x14ac:dyDescent="0.15">
      <c r="B21" s="546" t="s">
        <v>318</v>
      </c>
      <c r="C21" s="254" t="s">
        <v>308</v>
      </c>
      <c r="D21" s="548">
        <v>17802366</v>
      </c>
      <c r="E21" s="267">
        <v>583586</v>
      </c>
      <c r="F21" s="267">
        <v>869678</v>
      </c>
      <c r="G21" s="267">
        <v>1389700</v>
      </c>
      <c r="H21" s="267">
        <v>1381198</v>
      </c>
      <c r="I21" s="267">
        <v>1040233</v>
      </c>
      <c r="J21" s="267">
        <v>945690</v>
      </c>
      <c r="K21" s="548">
        <v>48479</v>
      </c>
      <c r="L21" s="267">
        <v>255254</v>
      </c>
      <c r="M21" s="267">
        <v>2380187</v>
      </c>
      <c r="N21" s="245"/>
    </row>
    <row r="22" spans="1:14" ht="15" customHeight="1" x14ac:dyDescent="0.15">
      <c r="B22" s="547"/>
      <c r="C22" s="258" t="s">
        <v>310</v>
      </c>
      <c r="D22" s="549"/>
      <c r="E22" s="269">
        <v>554936</v>
      </c>
      <c r="F22" s="269">
        <v>812457</v>
      </c>
      <c r="G22" s="269">
        <v>1485301</v>
      </c>
      <c r="H22" s="269">
        <v>1549018</v>
      </c>
      <c r="I22" s="269">
        <v>967476</v>
      </c>
      <c r="J22" s="269">
        <v>901395</v>
      </c>
      <c r="K22" s="549"/>
      <c r="L22" s="269">
        <v>236560</v>
      </c>
      <c r="M22" s="269">
        <v>2401218</v>
      </c>
      <c r="N22" s="245"/>
    </row>
    <row r="23" spans="1:14" ht="18.75" customHeight="1" x14ac:dyDescent="0.15">
      <c r="B23" s="544" t="s">
        <v>319</v>
      </c>
      <c r="C23" s="545"/>
      <c r="D23" s="271">
        <v>17848994</v>
      </c>
      <c r="E23" s="271">
        <v>1134244</v>
      </c>
      <c r="F23" s="271">
        <v>1689113</v>
      </c>
      <c r="G23" s="271">
        <v>2900876</v>
      </c>
      <c r="H23" s="271">
        <v>2904771</v>
      </c>
      <c r="I23" s="271">
        <v>2049842</v>
      </c>
      <c r="J23" s="271">
        <v>1857407</v>
      </c>
      <c r="K23" s="271">
        <v>61821</v>
      </c>
      <c r="L23" s="271">
        <v>486373</v>
      </c>
      <c r="M23" s="271">
        <v>4764547</v>
      </c>
      <c r="N23" s="245"/>
    </row>
    <row r="24" spans="1:14" ht="18.75" customHeight="1" x14ac:dyDescent="0.15">
      <c r="B24" s="544" t="s">
        <v>320</v>
      </c>
      <c r="C24" s="545"/>
      <c r="D24" s="271">
        <v>17431366</v>
      </c>
      <c r="E24" s="271">
        <v>1102202</v>
      </c>
      <c r="F24" s="271">
        <v>1645335</v>
      </c>
      <c r="G24" s="271">
        <v>2847829</v>
      </c>
      <c r="H24" s="271">
        <v>2831242</v>
      </c>
      <c r="I24" s="271">
        <v>2007314</v>
      </c>
      <c r="J24" s="271">
        <v>1787378</v>
      </c>
      <c r="K24" s="271">
        <v>32368</v>
      </c>
      <c r="L24" s="271">
        <v>471893</v>
      </c>
      <c r="M24" s="271">
        <v>4705805</v>
      </c>
      <c r="N24" s="245"/>
    </row>
    <row r="25" spans="1:14" ht="18.75" customHeight="1" x14ac:dyDescent="0.15">
      <c r="B25" s="544" t="s">
        <v>321</v>
      </c>
      <c r="C25" s="545"/>
      <c r="D25" s="271">
        <v>18472278</v>
      </c>
      <c r="E25" s="271">
        <v>1151224</v>
      </c>
      <c r="F25" s="271">
        <v>1758765</v>
      </c>
      <c r="G25" s="271">
        <v>3101286</v>
      </c>
      <c r="H25" s="271">
        <v>3084610</v>
      </c>
      <c r="I25" s="271">
        <v>2103762</v>
      </c>
      <c r="J25" s="271">
        <v>1758595</v>
      </c>
      <c r="K25" s="271">
        <v>88949</v>
      </c>
      <c r="L25" s="271">
        <v>435222</v>
      </c>
      <c r="M25" s="271">
        <v>4989865</v>
      </c>
      <c r="N25" s="245"/>
    </row>
    <row r="26" spans="1:14" ht="18.75" customHeight="1" x14ac:dyDescent="0.15">
      <c r="B26" s="544" t="s">
        <v>223</v>
      </c>
      <c r="C26" s="545"/>
      <c r="D26" s="271">
        <v>19170160</v>
      </c>
      <c r="E26" s="271">
        <v>1180548</v>
      </c>
      <c r="F26" s="271">
        <v>1842164</v>
      </c>
      <c r="G26" s="271">
        <v>3201934</v>
      </c>
      <c r="H26" s="271">
        <v>3247842</v>
      </c>
      <c r="I26" s="271">
        <v>2211768</v>
      </c>
      <c r="J26" s="271">
        <v>1783555</v>
      </c>
      <c r="K26" s="271">
        <v>149858</v>
      </c>
      <c r="L26" s="271">
        <v>393949</v>
      </c>
      <c r="M26" s="271">
        <v>5158542</v>
      </c>
      <c r="N26" s="245"/>
    </row>
    <row r="27" spans="1:14" ht="18.75" customHeight="1" x14ac:dyDescent="0.15">
      <c r="B27" s="544" t="s">
        <v>322</v>
      </c>
      <c r="C27" s="545"/>
      <c r="D27" s="271">
        <v>19500814</v>
      </c>
      <c r="E27" s="271">
        <v>1180653</v>
      </c>
      <c r="F27" s="271">
        <v>1868314</v>
      </c>
      <c r="G27" s="271">
        <v>3245369</v>
      </c>
      <c r="H27" s="271">
        <v>3348683</v>
      </c>
      <c r="I27" s="271">
        <v>2277686</v>
      </c>
      <c r="J27" s="271">
        <v>1861148</v>
      </c>
      <c r="K27" s="271">
        <v>164824</v>
      </c>
      <c r="L27" s="271">
        <v>426220</v>
      </c>
      <c r="M27" s="271">
        <v>5127917</v>
      </c>
      <c r="N27" s="245"/>
    </row>
    <row r="28" spans="1:14" ht="18.75" customHeight="1" x14ac:dyDescent="0.15">
      <c r="B28" s="544" t="s">
        <v>323</v>
      </c>
      <c r="C28" s="545"/>
      <c r="D28" s="271">
        <v>19993748</v>
      </c>
      <c r="E28" s="271">
        <v>1211600</v>
      </c>
      <c r="F28" s="271">
        <v>1915169</v>
      </c>
      <c r="G28" s="271">
        <v>3319801</v>
      </c>
      <c r="H28" s="271">
        <v>3421577</v>
      </c>
      <c r="I28" s="271">
        <v>2380810</v>
      </c>
      <c r="J28" s="271">
        <v>1887132</v>
      </c>
      <c r="K28" s="271">
        <v>178657</v>
      </c>
      <c r="L28" s="271">
        <v>434555</v>
      </c>
      <c r="M28" s="271">
        <v>5244447</v>
      </c>
      <c r="N28" s="245"/>
    </row>
    <row r="29" spans="1:14" ht="18.75" customHeight="1" x14ac:dyDescent="0.15">
      <c r="B29" s="544" t="s">
        <v>324</v>
      </c>
      <c r="C29" s="545"/>
      <c r="D29" s="271">
        <v>20549589</v>
      </c>
      <c r="E29" s="271">
        <v>1211258</v>
      </c>
      <c r="F29" s="271">
        <v>1978053</v>
      </c>
      <c r="G29" s="271">
        <v>3499350</v>
      </c>
      <c r="H29" s="271">
        <v>3472704</v>
      </c>
      <c r="I29" s="271">
        <v>2456915</v>
      </c>
      <c r="J29" s="271">
        <v>1935153</v>
      </c>
      <c r="K29" s="271">
        <v>198756</v>
      </c>
      <c r="L29" s="271">
        <v>423048</v>
      </c>
      <c r="M29" s="271">
        <v>5374352</v>
      </c>
      <c r="N29" s="272"/>
    </row>
    <row r="30" spans="1:14" ht="18.75" customHeight="1" x14ac:dyDescent="0.15">
      <c r="B30" s="544" t="s">
        <v>325</v>
      </c>
      <c r="C30" s="545"/>
      <c r="D30" s="271">
        <v>18855004</v>
      </c>
      <c r="E30" s="271">
        <v>1169247</v>
      </c>
      <c r="F30" s="271">
        <v>1868158</v>
      </c>
      <c r="G30" s="271">
        <v>3313191</v>
      </c>
      <c r="H30" s="271">
        <v>3310130</v>
      </c>
      <c r="I30" s="271">
        <v>2305249</v>
      </c>
      <c r="J30" s="271">
        <v>1875886</v>
      </c>
      <c r="K30" s="271">
        <v>198365</v>
      </c>
      <c r="L30" s="271">
        <v>407153</v>
      </c>
      <c r="M30" s="271">
        <v>4407625</v>
      </c>
      <c r="N30" s="272"/>
    </row>
    <row r="31" spans="1:14" ht="18.75" customHeight="1" x14ac:dyDescent="0.15">
      <c r="B31" s="544" t="s">
        <v>326</v>
      </c>
      <c r="C31" s="545"/>
      <c r="D31" s="271">
        <v>19143144</v>
      </c>
      <c r="E31" s="271">
        <v>1224995</v>
      </c>
      <c r="F31" s="271">
        <v>1955136</v>
      </c>
      <c r="G31" s="271">
        <v>3446083</v>
      </c>
      <c r="H31" s="271">
        <v>3407599</v>
      </c>
      <c r="I31" s="271">
        <v>2375695</v>
      </c>
      <c r="J31" s="271">
        <v>1907960</v>
      </c>
      <c r="K31" s="271">
        <v>210253</v>
      </c>
      <c r="L31" s="271">
        <v>426934</v>
      </c>
      <c r="M31" s="271">
        <v>4188489</v>
      </c>
      <c r="N31" s="272"/>
    </row>
    <row r="32" spans="1:14" ht="18.75" customHeight="1" x14ac:dyDescent="0.15">
      <c r="B32" s="544" t="s">
        <v>327</v>
      </c>
      <c r="C32" s="545"/>
      <c r="D32" s="271">
        <v>19192942</v>
      </c>
      <c r="E32" s="271">
        <v>1242120</v>
      </c>
      <c r="F32" s="271">
        <v>1969008</v>
      </c>
      <c r="G32" s="271">
        <v>3434160</v>
      </c>
      <c r="H32" s="271">
        <v>3426323</v>
      </c>
      <c r="I32" s="271">
        <v>2402883</v>
      </c>
      <c r="J32" s="271">
        <v>1921533</v>
      </c>
      <c r="K32" s="271">
        <v>208923</v>
      </c>
      <c r="L32" s="271">
        <v>425723</v>
      </c>
      <c r="M32" s="271">
        <v>4162269</v>
      </c>
      <c r="N32" s="272"/>
    </row>
    <row r="33" spans="2:14" ht="18.75" customHeight="1" x14ac:dyDescent="0.15">
      <c r="B33" s="544" t="s">
        <v>328</v>
      </c>
      <c r="C33" s="545"/>
      <c r="D33" s="271">
        <v>19442091</v>
      </c>
      <c r="E33" s="271">
        <v>1256133</v>
      </c>
      <c r="F33" s="271">
        <v>2002943</v>
      </c>
      <c r="G33" s="271">
        <v>3511145</v>
      </c>
      <c r="H33" s="271">
        <v>3481184</v>
      </c>
      <c r="I33" s="271">
        <v>2484558</v>
      </c>
      <c r="J33" s="271">
        <v>1985441</v>
      </c>
      <c r="K33" s="271">
        <v>212531</v>
      </c>
      <c r="L33" s="271">
        <v>435423</v>
      </c>
      <c r="M33" s="271">
        <v>4072733</v>
      </c>
      <c r="N33" s="272"/>
    </row>
    <row r="34" spans="2:14" ht="18.75" customHeight="1" x14ac:dyDescent="0.15">
      <c r="B34" s="544" t="s">
        <v>329</v>
      </c>
      <c r="C34" s="545"/>
      <c r="D34" s="271">
        <v>20126448</v>
      </c>
      <c r="E34" s="271">
        <v>1295788</v>
      </c>
      <c r="F34" s="271">
        <v>2077211</v>
      </c>
      <c r="G34" s="271">
        <v>3629007</v>
      </c>
      <c r="H34" s="271">
        <v>3569144</v>
      </c>
      <c r="I34" s="271">
        <v>2587809</v>
      </c>
      <c r="J34" s="271">
        <v>2089269</v>
      </c>
      <c r="K34" s="271">
        <v>241546</v>
      </c>
      <c r="L34" s="271">
        <v>461799</v>
      </c>
      <c r="M34" s="271">
        <v>4174875</v>
      </c>
      <c r="N34" s="272"/>
    </row>
    <row r="35" spans="2:14" ht="18.75" customHeight="1" x14ac:dyDescent="0.15">
      <c r="B35" s="544" t="s">
        <v>330</v>
      </c>
      <c r="C35" s="545"/>
      <c r="D35" s="271">
        <v>20014232</v>
      </c>
      <c r="E35" s="271">
        <v>1292524</v>
      </c>
      <c r="F35" s="271">
        <v>2054311</v>
      </c>
      <c r="G35" s="271">
        <v>3548938</v>
      </c>
      <c r="H35" s="271">
        <v>3541177</v>
      </c>
      <c r="I35" s="271">
        <v>2545362</v>
      </c>
      <c r="J35" s="271">
        <v>2090498</v>
      </c>
      <c r="K35" s="271">
        <v>236960</v>
      </c>
      <c r="L35" s="271">
        <v>467797</v>
      </c>
      <c r="M35" s="271">
        <v>4236665</v>
      </c>
      <c r="N35" s="272"/>
    </row>
    <row r="36" spans="2:14" ht="18.75" customHeight="1" x14ac:dyDescent="0.15">
      <c r="B36" s="544" t="s">
        <v>331</v>
      </c>
      <c r="C36" s="545"/>
      <c r="D36" s="271">
        <v>15896166</v>
      </c>
      <c r="E36" s="271">
        <v>991535</v>
      </c>
      <c r="F36" s="271">
        <v>1618874</v>
      </c>
      <c r="G36" s="271">
        <v>2729953</v>
      </c>
      <c r="H36" s="271">
        <v>2822152</v>
      </c>
      <c r="I36" s="271">
        <v>2012032</v>
      </c>
      <c r="J36" s="271">
        <v>1681181</v>
      </c>
      <c r="K36" s="271">
        <v>202415</v>
      </c>
      <c r="L36" s="271">
        <v>389717</v>
      </c>
      <c r="M36" s="271">
        <v>3448307</v>
      </c>
      <c r="N36" s="272"/>
    </row>
    <row r="37" spans="2:14" ht="18.75" customHeight="1" x14ac:dyDescent="0.15">
      <c r="B37" s="544" t="s">
        <v>332</v>
      </c>
      <c r="C37" s="545"/>
      <c r="D37" s="271">
        <v>16434090</v>
      </c>
      <c r="E37" s="271">
        <v>1004088</v>
      </c>
      <c r="F37" s="271">
        <v>1633932</v>
      </c>
      <c r="G37" s="271">
        <v>2820786</v>
      </c>
      <c r="H37" s="271">
        <v>2943739</v>
      </c>
      <c r="I37" s="271">
        <v>2101442</v>
      </c>
      <c r="J37" s="271">
        <v>1728556</v>
      </c>
      <c r="K37" s="271">
        <v>222287</v>
      </c>
      <c r="L37" s="271">
        <v>403887</v>
      </c>
      <c r="M37" s="271">
        <v>3575373</v>
      </c>
      <c r="N37" s="272"/>
    </row>
    <row r="38" spans="2:14" ht="18.75" customHeight="1" x14ac:dyDescent="0.15">
      <c r="B38" s="544" t="s">
        <v>333</v>
      </c>
      <c r="C38" s="545"/>
      <c r="D38" s="271">
        <v>17891240</v>
      </c>
      <c r="E38" s="271">
        <v>1109948</v>
      </c>
      <c r="F38" s="271">
        <v>1784077</v>
      </c>
      <c r="G38" s="271">
        <v>3104080</v>
      </c>
      <c r="H38" s="271">
        <v>3137292</v>
      </c>
      <c r="I38" s="271">
        <v>2287341</v>
      </c>
      <c r="J38" s="271">
        <v>1866267</v>
      </c>
      <c r="K38" s="271">
        <v>233320</v>
      </c>
      <c r="L38" s="271">
        <v>474278</v>
      </c>
      <c r="M38" s="271">
        <v>3894637</v>
      </c>
      <c r="N38" s="272"/>
    </row>
    <row r="39" spans="2:14" ht="18.75" customHeight="1" x14ac:dyDescent="0.15">
      <c r="B39" s="544" t="s">
        <v>464</v>
      </c>
      <c r="C39" s="545"/>
      <c r="D39" s="271">
        <v>18493514</v>
      </c>
      <c r="E39" s="271">
        <v>1162360</v>
      </c>
      <c r="F39" s="271">
        <v>1810410</v>
      </c>
      <c r="G39" s="271">
        <v>3258215</v>
      </c>
      <c r="H39" s="271">
        <v>3315148</v>
      </c>
      <c r="I39" s="271">
        <v>2382309</v>
      </c>
      <c r="J39" s="271">
        <v>1911550</v>
      </c>
      <c r="K39" s="271">
        <v>273126</v>
      </c>
      <c r="L39" s="271">
        <v>493039</v>
      </c>
      <c r="M39" s="271">
        <v>3887357</v>
      </c>
      <c r="N39" s="272"/>
    </row>
    <row r="40" spans="2:14" ht="15" customHeight="1" x14ac:dyDescent="0.15">
      <c r="B40" s="245" t="s">
        <v>334</v>
      </c>
      <c r="C40" s="250"/>
      <c r="D40" s="245"/>
      <c r="E40" s="245"/>
      <c r="F40" s="245"/>
      <c r="G40" s="245"/>
      <c r="H40" s="245"/>
      <c r="I40" s="245"/>
      <c r="J40" s="245"/>
      <c r="K40" s="245"/>
      <c r="L40" s="245"/>
      <c r="M40" s="273"/>
      <c r="N40" s="245"/>
    </row>
    <row r="41" spans="2:14" ht="15" customHeight="1" x14ac:dyDescent="0.15">
      <c r="B41" s="677" t="s">
        <v>335</v>
      </c>
      <c r="C41" s="244"/>
      <c r="D41" s="245"/>
      <c r="E41" s="272"/>
      <c r="F41" s="245"/>
      <c r="G41" s="245"/>
      <c r="H41" s="245"/>
      <c r="I41" s="245"/>
      <c r="J41" s="245"/>
      <c r="K41" s="245"/>
      <c r="L41" s="245"/>
      <c r="M41" s="273"/>
    </row>
    <row r="44" spans="2:14" x14ac:dyDescent="0.15">
      <c r="C44" s="242"/>
      <c r="D44" s="272"/>
      <c r="E44" s="274"/>
      <c r="F44" s="242"/>
      <c r="G44" s="242"/>
      <c r="H44" s="242"/>
      <c r="I44" s="242"/>
      <c r="J44" s="242"/>
      <c r="K44" s="242"/>
      <c r="L44" s="242"/>
      <c r="M44" s="242"/>
    </row>
  </sheetData>
  <mergeCells count="28"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7:B18"/>
    <mergeCell ref="B19:B20"/>
    <mergeCell ref="B21:B22"/>
    <mergeCell ref="D21:D22"/>
    <mergeCell ref="K21:K22"/>
    <mergeCell ref="B23:C23"/>
    <mergeCell ref="B5:B6"/>
    <mergeCell ref="B7:B8"/>
    <mergeCell ref="B9:B10"/>
    <mergeCell ref="B11:B12"/>
    <mergeCell ref="B13:B14"/>
    <mergeCell ref="B15:B16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>
    <oddHeader>&amp;R&amp;"ＭＳ Ｐゴシック,標準"15.交通・通信</oddHeader>
    <oddFooter>&amp;C&amp;"ＭＳ Ｐゴシック,標準"-104-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E78E7-F1BD-426F-A376-5C0BBF961E80}">
  <sheetPr>
    <pageSetUpPr fitToPage="1"/>
  </sheetPr>
  <dimension ref="A1:P36"/>
  <sheetViews>
    <sheetView showGridLines="0" zoomScaleNormal="100" zoomScaleSheetLayoutView="100" workbookViewId="0">
      <selection activeCell="B32" sqref="B32:N33"/>
    </sheetView>
  </sheetViews>
  <sheetFormatPr defaultColWidth="8" defaultRowHeight="13.5" x14ac:dyDescent="0.15"/>
  <cols>
    <col min="1" max="1" width="1.7109375" style="484" customWidth="1"/>
    <col min="2" max="2" width="10.7109375" style="484" customWidth="1"/>
    <col min="3" max="14" width="6.28515625" style="484" customWidth="1"/>
    <col min="15" max="16384" width="8" style="484"/>
  </cols>
  <sheetData>
    <row r="1" spans="1:16" ht="30" customHeight="1" x14ac:dyDescent="0.15">
      <c r="A1" s="241" t="s">
        <v>336</v>
      </c>
      <c r="B1" s="250"/>
      <c r="C1" s="250"/>
      <c r="D1" s="250"/>
      <c r="E1" s="250"/>
      <c r="F1" s="250"/>
      <c r="G1" s="250"/>
      <c r="H1" s="250"/>
      <c r="I1" s="262"/>
      <c r="J1" s="262"/>
      <c r="K1" s="262"/>
      <c r="L1" s="262"/>
      <c r="M1" s="262"/>
      <c r="N1" s="245"/>
      <c r="O1" s="245"/>
      <c r="P1" s="245"/>
    </row>
    <row r="2" spans="1:16" ht="7.5" customHeight="1" x14ac:dyDescent="0.15">
      <c r="A2" s="245"/>
      <c r="B2" s="250"/>
      <c r="C2" s="250"/>
      <c r="D2" s="250"/>
      <c r="E2" s="250"/>
      <c r="F2" s="250"/>
      <c r="G2" s="250"/>
      <c r="H2" s="250"/>
      <c r="I2" s="262"/>
      <c r="J2" s="262"/>
      <c r="K2" s="262"/>
      <c r="L2" s="262"/>
      <c r="M2" s="262"/>
      <c r="N2" s="245"/>
      <c r="O2" s="245"/>
      <c r="P2" s="245"/>
    </row>
    <row r="3" spans="1:16" ht="22.5" customHeight="1" x14ac:dyDescent="0.15">
      <c r="A3" s="245"/>
      <c r="B3" s="250"/>
      <c r="C3" s="250"/>
      <c r="D3" s="250"/>
      <c r="E3" s="250"/>
      <c r="F3" s="250"/>
      <c r="G3" s="250"/>
      <c r="H3" s="250"/>
      <c r="I3" s="262"/>
      <c r="J3" s="262"/>
      <c r="K3" s="262"/>
      <c r="L3" s="262"/>
      <c r="M3" s="262"/>
      <c r="N3" s="245"/>
      <c r="O3" s="245"/>
      <c r="P3" s="245"/>
    </row>
    <row r="4" spans="1:16" ht="17.25" customHeight="1" x14ac:dyDescent="0.15">
      <c r="A4" s="262"/>
      <c r="B4" s="550" t="s">
        <v>337</v>
      </c>
      <c r="C4" s="553" t="s">
        <v>338</v>
      </c>
      <c r="D4" s="554"/>
      <c r="E4" s="554"/>
      <c r="F4" s="554"/>
      <c r="G4" s="554"/>
      <c r="H4" s="554"/>
      <c r="I4" s="554" t="s">
        <v>339</v>
      </c>
      <c r="J4" s="554"/>
      <c r="K4" s="554"/>
      <c r="L4" s="554"/>
      <c r="M4" s="554"/>
      <c r="N4" s="554"/>
      <c r="O4" s="245"/>
      <c r="P4" s="262"/>
    </row>
    <row r="5" spans="1:16" ht="17.25" customHeight="1" x14ac:dyDescent="0.15">
      <c r="A5" s="262"/>
      <c r="B5" s="551"/>
      <c r="C5" s="554" t="s">
        <v>340</v>
      </c>
      <c r="D5" s="554"/>
      <c r="E5" s="554"/>
      <c r="F5" s="554" t="s">
        <v>341</v>
      </c>
      <c r="G5" s="554"/>
      <c r="H5" s="554"/>
      <c r="I5" s="553" t="s">
        <v>340</v>
      </c>
      <c r="J5" s="554"/>
      <c r="K5" s="555"/>
      <c r="L5" s="554" t="s">
        <v>341</v>
      </c>
      <c r="M5" s="554"/>
      <c r="N5" s="554"/>
      <c r="O5" s="245"/>
      <c r="P5" s="262"/>
    </row>
    <row r="6" spans="1:16" ht="17.25" customHeight="1" x14ac:dyDescent="0.15">
      <c r="A6" s="244"/>
      <c r="B6" s="551"/>
      <c r="C6" s="275" t="s">
        <v>342</v>
      </c>
      <c r="D6" s="277" t="s">
        <v>343</v>
      </c>
      <c r="E6" s="278" t="s">
        <v>344</v>
      </c>
      <c r="F6" s="279" t="s">
        <v>345</v>
      </c>
      <c r="G6" s="278" t="s">
        <v>346</v>
      </c>
      <c r="H6" s="280" t="s">
        <v>347</v>
      </c>
      <c r="I6" s="275" t="s">
        <v>342</v>
      </c>
      <c r="J6" s="277" t="s">
        <v>343</v>
      </c>
      <c r="K6" s="281" t="s">
        <v>344</v>
      </c>
      <c r="L6" s="279" t="s">
        <v>345</v>
      </c>
      <c r="M6" s="281" t="s">
        <v>346</v>
      </c>
      <c r="N6" s="275" t="s">
        <v>347</v>
      </c>
      <c r="O6" s="250"/>
      <c r="P6" s="244"/>
    </row>
    <row r="7" spans="1:16" ht="17.25" customHeight="1" x14ac:dyDescent="0.15">
      <c r="A7" s="244"/>
      <c r="B7" s="552"/>
      <c r="C7" s="282" t="s">
        <v>348</v>
      </c>
      <c r="D7" s="283" t="s">
        <v>348</v>
      </c>
      <c r="E7" s="284" t="s">
        <v>349</v>
      </c>
      <c r="F7" s="285" t="s">
        <v>350</v>
      </c>
      <c r="G7" s="284" t="s">
        <v>350</v>
      </c>
      <c r="H7" s="286" t="s">
        <v>351</v>
      </c>
      <c r="I7" s="282" t="s">
        <v>348</v>
      </c>
      <c r="J7" s="283" t="s">
        <v>348</v>
      </c>
      <c r="K7" s="287" t="s">
        <v>349</v>
      </c>
      <c r="L7" s="285" t="s">
        <v>350</v>
      </c>
      <c r="M7" s="287" t="s">
        <v>350</v>
      </c>
      <c r="N7" s="282" t="s">
        <v>351</v>
      </c>
      <c r="O7" s="250"/>
      <c r="P7" s="244"/>
    </row>
    <row r="8" spans="1:16" ht="17.25" customHeight="1" x14ac:dyDescent="0.15">
      <c r="A8" s="244"/>
      <c r="B8" s="288" t="s">
        <v>352</v>
      </c>
      <c r="C8" s="289">
        <v>1008</v>
      </c>
      <c r="D8" s="283">
        <v>256</v>
      </c>
      <c r="E8" s="287">
        <v>752</v>
      </c>
      <c r="F8" s="290" t="s">
        <v>309</v>
      </c>
      <c r="G8" s="291" t="s">
        <v>309</v>
      </c>
      <c r="H8" s="292" t="s">
        <v>309</v>
      </c>
      <c r="I8" s="289">
        <v>1112</v>
      </c>
      <c r="J8" s="283">
        <v>341</v>
      </c>
      <c r="K8" s="287">
        <v>771</v>
      </c>
      <c r="L8" s="290" t="s">
        <v>309</v>
      </c>
      <c r="M8" s="293" t="s">
        <v>309</v>
      </c>
      <c r="N8" s="294" t="s">
        <v>309</v>
      </c>
      <c r="O8" s="250"/>
      <c r="P8" s="244"/>
    </row>
    <row r="9" spans="1:16" ht="17.25" customHeight="1" x14ac:dyDescent="0.15">
      <c r="A9" s="244"/>
      <c r="B9" s="276" t="s">
        <v>353</v>
      </c>
      <c r="C9" s="282">
        <v>952</v>
      </c>
      <c r="D9" s="283">
        <v>251</v>
      </c>
      <c r="E9" s="287">
        <v>701</v>
      </c>
      <c r="F9" s="295" t="s">
        <v>309</v>
      </c>
      <c r="G9" s="296" t="s">
        <v>309</v>
      </c>
      <c r="H9" s="297" t="s">
        <v>309</v>
      </c>
      <c r="I9" s="289">
        <v>1115</v>
      </c>
      <c r="J9" s="283">
        <v>338</v>
      </c>
      <c r="K9" s="287">
        <v>777</v>
      </c>
      <c r="L9" s="295" t="s">
        <v>309</v>
      </c>
      <c r="M9" s="298" t="s">
        <v>309</v>
      </c>
      <c r="N9" s="299" t="s">
        <v>309</v>
      </c>
      <c r="O9" s="250"/>
      <c r="P9" s="244"/>
    </row>
    <row r="10" spans="1:16" ht="17.25" customHeight="1" x14ac:dyDescent="0.15">
      <c r="A10" s="244"/>
      <c r="B10" s="288" t="s">
        <v>354</v>
      </c>
      <c r="C10" s="294">
        <v>979</v>
      </c>
      <c r="D10" s="300">
        <v>239</v>
      </c>
      <c r="E10" s="293">
        <v>740</v>
      </c>
      <c r="F10" s="290" t="s">
        <v>309</v>
      </c>
      <c r="G10" s="291" t="s">
        <v>309</v>
      </c>
      <c r="H10" s="292" t="s">
        <v>309</v>
      </c>
      <c r="I10" s="294">
        <v>1100</v>
      </c>
      <c r="J10" s="300">
        <v>330</v>
      </c>
      <c r="K10" s="293">
        <v>770</v>
      </c>
      <c r="L10" s="290" t="s">
        <v>309</v>
      </c>
      <c r="M10" s="293" t="s">
        <v>309</v>
      </c>
      <c r="N10" s="294" t="s">
        <v>309</v>
      </c>
      <c r="O10" s="250"/>
      <c r="P10" s="244"/>
    </row>
    <row r="11" spans="1:16" ht="17.25" customHeight="1" x14ac:dyDescent="0.15">
      <c r="A11" s="244"/>
      <c r="B11" s="276" t="s">
        <v>355</v>
      </c>
      <c r="C11" s="299">
        <v>997</v>
      </c>
      <c r="D11" s="301">
        <v>233</v>
      </c>
      <c r="E11" s="296">
        <v>764</v>
      </c>
      <c r="F11" s="295" t="s">
        <v>309</v>
      </c>
      <c r="G11" s="296" t="s">
        <v>309</v>
      </c>
      <c r="H11" s="297" t="s">
        <v>309</v>
      </c>
      <c r="I11" s="299">
        <v>1176</v>
      </c>
      <c r="J11" s="301">
        <v>348</v>
      </c>
      <c r="K11" s="296">
        <v>828</v>
      </c>
      <c r="L11" s="295" t="s">
        <v>309</v>
      </c>
      <c r="M11" s="298" t="s">
        <v>309</v>
      </c>
      <c r="N11" s="299" t="s">
        <v>309</v>
      </c>
      <c r="O11" s="250"/>
      <c r="P11" s="244"/>
    </row>
    <row r="12" spans="1:16" ht="17.25" customHeight="1" x14ac:dyDescent="0.15">
      <c r="A12" s="244"/>
      <c r="B12" s="288" t="s">
        <v>356</v>
      </c>
      <c r="C12" s="294">
        <v>932</v>
      </c>
      <c r="D12" s="300">
        <v>208</v>
      </c>
      <c r="E12" s="293">
        <v>824</v>
      </c>
      <c r="F12" s="290" t="s">
        <v>309</v>
      </c>
      <c r="G12" s="291" t="s">
        <v>309</v>
      </c>
      <c r="H12" s="292" t="s">
        <v>309</v>
      </c>
      <c r="I12" s="294">
        <v>1162</v>
      </c>
      <c r="J12" s="300">
        <v>327</v>
      </c>
      <c r="K12" s="293">
        <v>835</v>
      </c>
      <c r="L12" s="290" t="s">
        <v>309</v>
      </c>
      <c r="M12" s="293" t="s">
        <v>309</v>
      </c>
      <c r="N12" s="294" t="s">
        <v>309</v>
      </c>
      <c r="O12" s="250"/>
      <c r="P12" s="244"/>
    </row>
    <row r="13" spans="1:16" ht="17.25" customHeight="1" x14ac:dyDescent="0.15">
      <c r="A13" s="244"/>
      <c r="B13" s="276" t="s">
        <v>357</v>
      </c>
      <c r="C13" s="299">
        <v>906</v>
      </c>
      <c r="D13" s="301">
        <v>208</v>
      </c>
      <c r="E13" s="296">
        <v>698</v>
      </c>
      <c r="F13" s="295" t="s">
        <v>309</v>
      </c>
      <c r="G13" s="296" t="s">
        <v>309</v>
      </c>
      <c r="H13" s="297" t="s">
        <v>309</v>
      </c>
      <c r="I13" s="299">
        <v>1093</v>
      </c>
      <c r="J13" s="301">
        <v>298</v>
      </c>
      <c r="K13" s="296">
        <v>795</v>
      </c>
      <c r="L13" s="295" t="s">
        <v>309</v>
      </c>
      <c r="M13" s="298" t="s">
        <v>309</v>
      </c>
      <c r="N13" s="299" t="s">
        <v>309</v>
      </c>
      <c r="O13" s="250"/>
      <c r="P13" s="244"/>
    </row>
    <row r="14" spans="1:16" ht="17.25" customHeight="1" x14ac:dyDescent="0.15">
      <c r="A14" s="245"/>
      <c r="B14" s="288" t="s">
        <v>358</v>
      </c>
      <c r="C14" s="294">
        <v>895</v>
      </c>
      <c r="D14" s="300">
        <v>196</v>
      </c>
      <c r="E14" s="293">
        <v>699</v>
      </c>
      <c r="F14" s="290" t="s">
        <v>309</v>
      </c>
      <c r="G14" s="291" t="s">
        <v>309</v>
      </c>
      <c r="H14" s="292" t="s">
        <v>309</v>
      </c>
      <c r="I14" s="294">
        <v>1051</v>
      </c>
      <c r="J14" s="300">
        <v>281</v>
      </c>
      <c r="K14" s="293">
        <v>770</v>
      </c>
      <c r="L14" s="290" t="s">
        <v>309</v>
      </c>
      <c r="M14" s="293" t="s">
        <v>309</v>
      </c>
      <c r="N14" s="294" t="s">
        <v>309</v>
      </c>
      <c r="O14" s="245"/>
      <c r="P14" s="245"/>
    </row>
    <row r="15" spans="1:16" ht="17.25" customHeight="1" x14ac:dyDescent="0.15">
      <c r="A15" s="245"/>
      <c r="B15" s="288" t="s">
        <v>359</v>
      </c>
      <c r="C15" s="302">
        <v>888</v>
      </c>
      <c r="D15" s="303">
        <v>202</v>
      </c>
      <c r="E15" s="304">
        <v>686</v>
      </c>
      <c r="F15" s="305" t="s">
        <v>309</v>
      </c>
      <c r="G15" s="306" t="s">
        <v>309</v>
      </c>
      <c r="H15" s="307" t="s">
        <v>309</v>
      </c>
      <c r="I15" s="302">
        <v>1043</v>
      </c>
      <c r="J15" s="303">
        <v>303</v>
      </c>
      <c r="K15" s="304">
        <v>740</v>
      </c>
      <c r="L15" s="305" t="s">
        <v>309</v>
      </c>
      <c r="M15" s="304" t="s">
        <v>309</v>
      </c>
      <c r="N15" s="302" t="s">
        <v>309</v>
      </c>
      <c r="O15" s="245"/>
      <c r="P15" s="245"/>
    </row>
    <row r="16" spans="1:16" ht="17.25" customHeight="1" x14ac:dyDescent="0.15">
      <c r="A16" s="245"/>
      <c r="B16" s="288" t="s">
        <v>360</v>
      </c>
      <c r="C16" s="302">
        <v>903</v>
      </c>
      <c r="D16" s="303">
        <v>196</v>
      </c>
      <c r="E16" s="304">
        <v>707</v>
      </c>
      <c r="F16" s="305" t="s">
        <v>309</v>
      </c>
      <c r="G16" s="306" t="s">
        <v>309</v>
      </c>
      <c r="H16" s="307" t="s">
        <v>309</v>
      </c>
      <c r="I16" s="302">
        <v>1073</v>
      </c>
      <c r="J16" s="303">
        <v>296</v>
      </c>
      <c r="K16" s="304">
        <v>777</v>
      </c>
      <c r="L16" s="305" t="s">
        <v>309</v>
      </c>
      <c r="M16" s="304" t="s">
        <v>309</v>
      </c>
      <c r="N16" s="302" t="s">
        <v>309</v>
      </c>
      <c r="O16" s="245"/>
      <c r="P16" s="245"/>
    </row>
    <row r="17" spans="1:16" ht="17.25" customHeight="1" x14ac:dyDescent="0.15">
      <c r="A17" s="245"/>
      <c r="B17" s="288" t="s">
        <v>361</v>
      </c>
      <c r="C17" s="302">
        <v>893</v>
      </c>
      <c r="D17" s="303">
        <v>194</v>
      </c>
      <c r="E17" s="304">
        <v>699</v>
      </c>
      <c r="F17" s="305" t="s">
        <v>309</v>
      </c>
      <c r="G17" s="306" t="s">
        <v>309</v>
      </c>
      <c r="H17" s="307" t="s">
        <v>309</v>
      </c>
      <c r="I17" s="302">
        <v>1083</v>
      </c>
      <c r="J17" s="303">
        <v>299</v>
      </c>
      <c r="K17" s="304">
        <v>784</v>
      </c>
      <c r="L17" s="305" t="s">
        <v>309</v>
      </c>
      <c r="M17" s="304" t="s">
        <v>309</v>
      </c>
      <c r="N17" s="302" t="s">
        <v>309</v>
      </c>
      <c r="O17" s="245"/>
      <c r="P17" s="245"/>
    </row>
    <row r="18" spans="1:16" ht="17.25" customHeight="1" x14ac:dyDescent="0.15">
      <c r="B18" s="288" t="s">
        <v>362</v>
      </c>
      <c r="C18" s="302">
        <v>937</v>
      </c>
      <c r="D18" s="303">
        <v>202</v>
      </c>
      <c r="E18" s="304">
        <v>735</v>
      </c>
      <c r="F18" s="305" t="s">
        <v>309</v>
      </c>
      <c r="G18" s="306" t="s">
        <v>309</v>
      </c>
      <c r="H18" s="307" t="s">
        <v>309</v>
      </c>
      <c r="I18" s="302">
        <v>1082</v>
      </c>
      <c r="J18" s="303">
        <v>298</v>
      </c>
      <c r="K18" s="304">
        <v>784</v>
      </c>
      <c r="L18" s="305" t="s">
        <v>309</v>
      </c>
      <c r="M18" s="304" t="s">
        <v>309</v>
      </c>
      <c r="N18" s="302" t="s">
        <v>309</v>
      </c>
      <c r="O18" s="245"/>
      <c r="P18" s="245"/>
    </row>
    <row r="19" spans="1:16" ht="17.25" customHeight="1" x14ac:dyDescent="0.15">
      <c r="B19" s="288" t="s">
        <v>222</v>
      </c>
      <c r="C19" s="302">
        <v>856</v>
      </c>
      <c r="D19" s="303">
        <v>197</v>
      </c>
      <c r="E19" s="304">
        <v>659</v>
      </c>
      <c r="F19" s="305" t="s">
        <v>309</v>
      </c>
      <c r="G19" s="306" t="s">
        <v>309</v>
      </c>
      <c r="H19" s="307" t="s">
        <v>309</v>
      </c>
      <c r="I19" s="302">
        <v>1028</v>
      </c>
      <c r="J19" s="303">
        <v>274</v>
      </c>
      <c r="K19" s="304">
        <v>754</v>
      </c>
      <c r="L19" s="305" t="s">
        <v>309</v>
      </c>
      <c r="M19" s="304" t="s">
        <v>309</v>
      </c>
      <c r="N19" s="302" t="s">
        <v>309</v>
      </c>
      <c r="O19" s="245"/>
      <c r="P19" s="245"/>
    </row>
    <row r="20" spans="1:16" ht="17.25" customHeight="1" x14ac:dyDescent="0.15">
      <c r="B20" s="288" t="s">
        <v>363</v>
      </c>
      <c r="C20" s="302">
        <v>848</v>
      </c>
      <c r="D20" s="303">
        <v>185</v>
      </c>
      <c r="E20" s="304">
        <v>663</v>
      </c>
      <c r="F20" s="305" t="s">
        <v>309</v>
      </c>
      <c r="G20" s="306" t="s">
        <v>309</v>
      </c>
      <c r="H20" s="307" t="s">
        <v>309</v>
      </c>
      <c r="I20" s="302">
        <v>1037</v>
      </c>
      <c r="J20" s="303">
        <v>263</v>
      </c>
      <c r="K20" s="304">
        <v>774</v>
      </c>
      <c r="L20" s="305" t="s">
        <v>309</v>
      </c>
      <c r="M20" s="304" t="s">
        <v>309</v>
      </c>
      <c r="N20" s="302" t="s">
        <v>309</v>
      </c>
      <c r="O20" s="245"/>
      <c r="P20" s="245"/>
    </row>
    <row r="21" spans="1:16" ht="17.25" customHeight="1" x14ac:dyDescent="0.15">
      <c r="B21" s="288" t="s">
        <v>224</v>
      </c>
      <c r="C21" s="302">
        <v>874</v>
      </c>
      <c r="D21" s="303">
        <v>184</v>
      </c>
      <c r="E21" s="304">
        <v>690</v>
      </c>
      <c r="F21" s="305" t="s">
        <v>309</v>
      </c>
      <c r="G21" s="306" t="s">
        <v>309</v>
      </c>
      <c r="H21" s="307" t="s">
        <v>309</v>
      </c>
      <c r="I21" s="302">
        <v>1051</v>
      </c>
      <c r="J21" s="303">
        <v>259</v>
      </c>
      <c r="K21" s="304">
        <v>792</v>
      </c>
      <c r="L21" s="305" t="s">
        <v>309</v>
      </c>
      <c r="M21" s="304" t="s">
        <v>309</v>
      </c>
      <c r="N21" s="302" t="s">
        <v>309</v>
      </c>
      <c r="O21" s="245"/>
      <c r="P21" s="245"/>
    </row>
    <row r="22" spans="1:16" ht="17.25" customHeight="1" x14ac:dyDescent="0.15">
      <c r="B22" s="288" t="s">
        <v>225</v>
      </c>
      <c r="C22" s="302">
        <v>877</v>
      </c>
      <c r="D22" s="303">
        <v>183</v>
      </c>
      <c r="E22" s="304">
        <v>694</v>
      </c>
      <c r="F22" s="305" t="s">
        <v>309</v>
      </c>
      <c r="G22" s="306" t="s">
        <v>309</v>
      </c>
      <c r="H22" s="307" t="s">
        <v>309</v>
      </c>
      <c r="I22" s="302">
        <v>1053</v>
      </c>
      <c r="J22" s="303">
        <v>259</v>
      </c>
      <c r="K22" s="304">
        <v>794</v>
      </c>
      <c r="L22" s="305" t="s">
        <v>309</v>
      </c>
      <c r="M22" s="304" t="s">
        <v>309</v>
      </c>
      <c r="N22" s="302" t="s">
        <v>309</v>
      </c>
      <c r="O22" s="245"/>
      <c r="P22" s="245"/>
    </row>
    <row r="23" spans="1:16" ht="17.25" customHeight="1" x14ac:dyDescent="0.15">
      <c r="B23" s="288" t="s">
        <v>226</v>
      </c>
      <c r="C23" s="302">
        <v>885</v>
      </c>
      <c r="D23" s="303">
        <v>186</v>
      </c>
      <c r="E23" s="304">
        <v>699</v>
      </c>
      <c r="F23" s="305" t="s">
        <v>309</v>
      </c>
      <c r="G23" s="306" t="s">
        <v>309</v>
      </c>
      <c r="H23" s="307" t="s">
        <v>309</v>
      </c>
      <c r="I23" s="302">
        <v>1084</v>
      </c>
      <c r="J23" s="303">
        <v>260</v>
      </c>
      <c r="K23" s="304">
        <v>824</v>
      </c>
      <c r="L23" s="305" t="s">
        <v>309</v>
      </c>
      <c r="M23" s="304" t="s">
        <v>309</v>
      </c>
      <c r="N23" s="302" t="s">
        <v>309</v>
      </c>
      <c r="O23" s="245"/>
      <c r="P23" s="245"/>
    </row>
    <row r="24" spans="1:16" ht="17.25" customHeight="1" x14ac:dyDescent="0.15">
      <c r="B24" s="288" t="s">
        <v>227</v>
      </c>
      <c r="C24" s="302">
        <v>939</v>
      </c>
      <c r="D24" s="303">
        <v>185</v>
      </c>
      <c r="E24" s="304">
        <v>754</v>
      </c>
      <c r="F24" s="305" t="s">
        <v>309</v>
      </c>
      <c r="G24" s="306" t="s">
        <v>309</v>
      </c>
      <c r="H24" s="307" t="s">
        <v>309</v>
      </c>
      <c r="I24" s="302">
        <v>1035</v>
      </c>
      <c r="J24" s="303">
        <v>258</v>
      </c>
      <c r="K24" s="304">
        <v>777</v>
      </c>
      <c r="L24" s="305" t="s">
        <v>309</v>
      </c>
      <c r="M24" s="304" t="s">
        <v>309</v>
      </c>
      <c r="N24" s="302" t="s">
        <v>309</v>
      </c>
      <c r="O24" s="245"/>
      <c r="P24" s="245"/>
    </row>
    <row r="25" spans="1:16" ht="17.25" customHeight="1" x14ac:dyDescent="0.15">
      <c r="B25" s="288" t="s">
        <v>228</v>
      </c>
      <c r="C25" s="302">
        <v>1037</v>
      </c>
      <c r="D25" s="303">
        <v>203</v>
      </c>
      <c r="E25" s="304">
        <v>835</v>
      </c>
      <c r="F25" s="305" t="s">
        <v>309</v>
      </c>
      <c r="G25" s="306" t="s">
        <v>309</v>
      </c>
      <c r="H25" s="307" t="s">
        <v>309</v>
      </c>
      <c r="I25" s="302">
        <v>1029</v>
      </c>
      <c r="J25" s="303">
        <v>269</v>
      </c>
      <c r="K25" s="304">
        <v>760</v>
      </c>
      <c r="L25" s="305" t="s">
        <v>309</v>
      </c>
      <c r="M25" s="304" t="s">
        <v>309</v>
      </c>
      <c r="N25" s="302" t="s">
        <v>309</v>
      </c>
      <c r="O25" s="245"/>
      <c r="P25" s="245"/>
    </row>
    <row r="26" spans="1:16" ht="17.25" customHeight="1" x14ac:dyDescent="0.15">
      <c r="B26" s="288" t="s">
        <v>230</v>
      </c>
      <c r="C26" s="302">
        <v>1112</v>
      </c>
      <c r="D26" s="303">
        <v>221</v>
      </c>
      <c r="E26" s="304">
        <v>891</v>
      </c>
      <c r="F26" s="305" t="s">
        <v>309</v>
      </c>
      <c r="G26" s="306" t="s">
        <v>309</v>
      </c>
      <c r="H26" s="307" t="s">
        <v>309</v>
      </c>
      <c r="I26" s="302">
        <v>1003</v>
      </c>
      <c r="J26" s="303">
        <v>279</v>
      </c>
      <c r="K26" s="304">
        <v>725</v>
      </c>
      <c r="L26" s="305" t="s">
        <v>309</v>
      </c>
      <c r="M26" s="304" t="s">
        <v>309</v>
      </c>
      <c r="N26" s="302" t="s">
        <v>309</v>
      </c>
      <c r="O26" s="245"/>
      <c r="P26" s="245"/>
    </row>
    <row r="27" spans="1:16" ht="17.25" customHeight="1" x14ac:dyDescent="0.15">
      <c r="B27" s="288" t="s">
        <v>231</v>
      </c>
      <c r="C27" s="302">
        <v>1108</v>
      </c>
      <c r="D27" s="303">
        <v>226</v>
      </c>
      <c r="E27" s="304">
        <v>882</v>
      </c>
      <c r="F27" s="305" t="s">
        <v>309</v>
      </c>
      <c r="G27" s="306" t="s">
        <v>309</v>
      </c>
      <c r="H27" s="307" t="s">
        <v>309</v>
      </c>
      <c r="I27" s="302">
        <v>1082</v>
      </c>
      <c r="J27" s="303">
        <v>290</v>
      </c>
      <c r="K27" s="304">
        <v>792</v>
      </c>
      <c r="L27" s="305" t="s">
        <v>309</v>
      </c>
      <c r="M27" s="304" t="s">
        <v>309</v>
      </c>
      <c r="N27" s="302" t="s">
        <v>309</v>
      </c>
      <c r="O27" s="245"/>
      <c r="P27" s="245"/>
    </row>
    <row r="28" spans="1:16" ht="17.25" customHeight="1" x14ac:dyDescent="0.15">
      <c r="B28" s="288" t="s">
        <v>232</v>
      </c>
      <c r="C28" s="302">
        <v>1064</v>
      </c>
      <c r="D28" s="303">
        <v>217</v>
      </c>
      <c r="E28" s="304">
        <v>847</v>
      </c>
      <c r="F28" s="305" t="s">
        <v>309</v>
      </c>
      <c r="G28" s="306" t="s">
        <v>309</v>
      </c>
      <c r="H28" s="307" t="s">
        <v>309</v>
      </c>
      <c r="I28" s="302">
        <v>1073</v>
      </c>
      <c r="J28" s="303">
        <v>301</v>
      </c>
      <c r="K28" s="304">
        <v>772</v>
      </c>
      <c r="L28" s="305" t="s">
        <v>309</v>
      </c>
      <c r="M28" s="304" t="s">
        <v>309</v>
      </c>
      <c r="N28" s="302" t="s">
        <v>309</v>
      </c>
      <c r="O28" s="245"/>
      <c r="P28" s="245"/>
    </row>
    <row r="29" spans="1:16" ht="17.25" customHeight="1" x14ac:dyDescent="0.15">
      <c r="B29" s="288" t="s">
        <v>330</v>
      </c>
      <c r="C29" s="302">
        <v>1047</v>
      </c>
      <c r="D29" s="303">
        <v>213</v>
      </c>
      <c r="E29" s="304">
        <v>833</v>
      </c>
      <c r="F29" s="305" t="s">
        <v>364</v>
      </c>
      <c r="G29" s="306" t="s">
        <v>365</v>
      </c>
      <c r="H29" s="307" t="s">
        <v>364</v>
      </c>
      <c r="I29" s="302">
        <v>1103</v>
      </c>
      <c r="J29" s="303">
        <v>308</v>
      </c>
      <c r="K29" s="304">
        <v>794</v>
      </c>
      <c r="L29" s="305" t="s">
        <v>364</v>
      </c>
      <c r="M29" s="304" t="s">
        <v>309</v>
      </c>
      <c r="N29" s="308" t="s">
        <v>364</v>
      </c>
      <c r="O29" s="245"/>
      <c r="P29" s="245"/>
    </row>
    <row r="30" spans="1:16" ht="17.25" customHeight="1" x14ac:dyDescent="0.15">
      <c r="B30" s="288" t="s">
        <v>331</v>
      </c>
      <c r="C30" s="302">
        <v>863</v>
      </c>
      <c r="D30" s="303">
        <v>127</v>
      </c>
      <c r="E30" s="304">
        <v>736</v>
      </c>
      <c r="F30" s="305" t="s">
        <v>309</v>
      </c>
      <c r="G30" s="306" t="s">
        <v>366</v>
      </c>
      <c r="H30" s="307" t="s">
        <v>309</v>
      </c>
      <c r="I30" s="302">
        <v>888</v>
      </c>
      <c r="J30" s="303">
        <v>193</v>
      </c>
      <c r="K30" s="304">
        <v>696</v>
      </c>
      <c r="L30" s="305" t="s">
        <v>309</v>
      </c>
      <c r="M30" s="304" t="s">
        <v>364</v>
      </c>
      <c r="N30" s="308" t="s">
        <v>309</v>
      </c>
      <c r="O30" s="245"/>
      <c r="P30" s="245"/>
    </row>
    <row r="31" spans="1:16" ht="17.25" customHeight="1" x14ac:dyDescent="0.15">
      <c r="B31" s="288" t="s">
        <v>332</v>
      </c>
      <c r="C31" s="302">
        <v>935</v>
      </c>
      <c r="D31" s="303">
        <v>135</v>
      </c>
      <c r="E31" s="304">
        <v>800</v>
      </c>
      <c r="F31" s="305" t="s">
        <v>309</v>
      </c>
      <c r="G31" s="306" t="s">
        <v>366</v>
      </c>
      <c r="H31" s="307" t="s">
        <v>309</v>
      </c>
      <c r="I31" s="302">
        <v>941</v>
      </c>
      <c r="J31" s="303">
        <v>190</v>
      </c>
      <c r="K31" s="304">
        <v>751</v>
      </c>
      <c r="L31" s="305" t="s">
        <v>309</v>
      </c>
      <c r="M31" s="304" t="s">
        <v>366</v>
      </c>
      <c r="N31" s="308" t="s">
        <v>309</v>
      </c>
      <c r="O31" s="245"/>
      <c r="P31" s="245"/>
    </row>
    <row r="32" spans="1:16" ht="17.25" customHeight="1" x14ac:dyDescent="0.15">
      <c r="B32" s="288" t="s">
        <v>333</v>
      </c>
      <c r="C32" s="302">
        <v>1000</v>
      </c>
      <c r="D32" s="303">
        <v>172</v>
      </c>
      <c r="E32" s="304">
        <v>828</v>
      </c>
      <c r="F32" s="305" t="s">
        <v>309</v>
      </c>
      <c r="G32" s="306" t="s">
        <v>365</v>
      </c>
      <c r="H32" s="307" t="s">
        <v>309</v>
      </c>
      <c r="I32" s="302">
        <v>1010</v>
      </c>
      <c r="J32" s="303">
        <v>230</v>
      </c>
      <c r="K32" s="304">
        <v>781</v>
      </c>
      <c r="L32" s="305" t="s">
        <v>309</v>
      </c>
      <c r="M32" s="304" t="s">
        <v>366</v>
      </c>
      <c r="N32" s="308" t="s">
        <v>309</v>
      </c>
      <c r="O32" s="245"/>
      <c r="P32" s="245"/>
    </row>
    <row r="33" spans="2:16" ht="17.25" customHeight="1" x14ac:dyDescent="0.15">
      <c r="B33" s="288" t="s">
        <v>464</v>
      </c>
      <c r="C33" s="302">
        <v>972</v>
      </c>
      <c r="D33" s="303">
        <v>197</v>
      </c>
      <c r="E33" s="304">
        <v>775</v>
      </c>
      <c r="F33" s="305" t="s">
        <v>309</v>
      </c>
      <c r="G33" s="306" t="s">
        <v>365</v>
      </c>
      <c r="H33" s="307" t="s">
        <v>309</v>
      </c>
      <c r="I33" s="302">
        <v>1003</v>
      </c>
      <c r="J33" s="303">
        <v>281</v>
      </c>
      <c r="K33" s="304">
        <v>721</v>
      </c>
      <c r="L33" s="305" t="s">
        <v>309</v>
      </c>
      <c r="M33" s="304" t="s">
        <v>366</v>
      </c>
      <c r="N33" s="308" t="s">
        <v>309</v>
      </c>
      <c r="O33" s="245"/>
      <c r="P33" s="245"/>
    </row>
    <row r="34" spans="2:16" ht="17.25" customHeight="1" x14ac:dyDescent="0.15">
      <c r="B34" s="309" t="s">
        <v>367</v>
      </c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245"/>
      <c r="P34" s="245"/>
    </row>
    <row r="35" spans="2:16" ht="15" customHeight="1" x14ac:dyDescent="0.15">
      <c r="B35" s="245" t="s">
        <v>335</v>
      </c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310"/>
      <c r="O35" s="242"/>
      <c r="P35" s="242"/>
    </row>
    <row r="36" spans="2:16" x14ac:dyDescent="0.15"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73"/>
      <c r="O36" s="242"/>
      <c r="P36" s="242"/>
    </row>
  </sheetData>
  <mergeCells count="7">
    <mergeCell ref="B4:B7"/>
    <mergeCell ref="C4:H4"/>
    <mergeCell ref="I4:N4"/>
    <mergeCell ref="C5:E5"/>
    <mergeCell ref="F5:H5"/>
    <mergeCell ref="I5:K5"/>
    <mergeCell ref="L5:N5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>
    <oddHeader>&amp;R&amp;"ＭＳ Ｐゴシック,標準"15.交通・通信</oddHeader>
    <oddFooter>&amp;C&amp;"ＭＳ Ｐゴシック,標準"-105-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2D736-0B9D-4478-AA84-77AC71192810}">
  <dimension ref="A1:L57"/>
  <sheetViews>
    <sheetView showGridLines="0" zoomScaleNormal="100" zoomScaleSheetLayoutView="100" workbookViewId="0"/>
  </sheetViews>
  <sheetFormatPr defaultColWidth="8" defaultRowHeight="11.25" x14ac:dyDescent="0.15"/>
  <cols>
    <col min="1" max="1" width="1.7109375" style="2" customWidth="1"/>
    <col min="2" max="2" width="10" style="2" customWidth="1"/>
    <col min="3" max="12" width="7.7109375" style="2" customWidth="1"/>
    <col min="13" max="16384" width="8" style="2"/>
  </cols>
  <sheetData>
    <row r="1" spans="1:12" ht="30" customHeight="1" x14ac:dyDescent="0.15">
      <c r="A1" s="39" t="s">
        <v>163</v>
      </c>
      <c r="D1" s="50"/>
      <c r="E1" s="50"/>
      <c r="F1" s="50"/>
      <c r="G1" s="50"/>
      <c r="H1" s="50"/>
      <c r="I1" s="50"/>
    </row>
    <row r="2" spans="1:12" ht="7.5" customHeight="1" x14ac:dyDescent="0.15">
      <c r="A2" s="39"/>
      <c r="D2" s="50"/>
      <c r="E2" s="50"/>
      <c r="F2" s="50"/>
      <c r="G2" s="50"/>
      <c r="H2" s="50"/>
      <c r="I2" s="50"/>
    </row>
    <row r="3" spans="1:12" ht="22.5" customHeight="1" x14ac:dyDescent="0.15">
      <c r="B3" s="51"/>
      <c r="C3" s="50"/>
      <c r="D3" s="50"/>
      <c r="E3" s="50"/>
      <c r="F3" s="50"/>
      <c r="G3" s="50"/>
      <c r="H3" s="50"/>
      <c r="L3" s="4" t="s">
        <v>164</v>
      </c>
    </row>
    <row r="4" spans="1:12" ht="18.75" customHeight="1" x14ac:dyDescent="0.15">
      <c r="B4" s="556" t="s">
        <v>165</v>
      </c>
      <c r="C4" s="558" t="s">
        <v>166</v>
      </c>
      <c r="D4" s="560" t="s">
        <v>167</v>
      </c>
      <c r="E4" s="561"/>
      <c r="F4" s="561"/>
      <c r="G4" s="561"/>
      <c r="H4" s="561"/>
      <c r="I4" s="561"/>
      <c r="J4" s="561"/>
      <c r="K4" s="561"/>
      <c r="L4" s="562"/>
    </row>
    <row r="5" spans="1:12" s="52" customFormat="1" ht="33.75" customHeight="1" x14ac:dyDescent="0.15">
      <c r="B5" s="557"/>
      <c r="C5" s="559"/>
      <c r="D5" s="53" t="s">
        <v>168</v>
      </c>
      <c r="E5" s="54" t="s">
        <v>169</v>
      </c>
      <c r="F5" s="54" t="s">
        <v>170</v>
      </c>
      <c r="G5" s="54" t="s">
        <v>171</v>
      </c>
      <c r="H5" s="54" t="s">
        <v>172</v>
      </c>
      <c r="I5" s="55" t="s">
        <v>173</v>
      </c>
      <c r="J5" s="55" t="s">
        <v>174</v>
      </c>
      <c r="K5" s="56" t="s">
        <v>175</v>
      </c>
      <c r="L5" s="57" t="s">
        <v>176</v>
      </c>
    </row>
    <row r="6" spans="1:12" ht="27" hidden="1" customHeight="1" x14ac:dyDescent="0.15">
      <c r="B6" s="58" t="s">
        <v>177</v>
      </c>
      <c r="C6" s="59">
        <f t="shared" ref="C6:C11" si="0">SUM(D6:L6)</f>
        <v>835</v>
      </c>
      <c r="D6" s="60">
        <v>113</v>
      </c>
      <c r="E6" s="61">
        <v>315</v>
      </c>
      <c r="F6" s="61">
        <v>39</v>
      </c>
      <c r="G6" s="61">
        <v>26</v>
      </c>
      <c r="H6" s="61">
        <v>40</v>
      </c>
      <c r="I6" s="61">
        <v>58</v>
      </c>
      <c r="J6" s="62">
        <v>71</v>
      </c>
      <c r="K6" s="62">
        <v>88</v>
      </c>
      <c r="L6" s="63">
        <v>85</v>
      </c>
    </row>
    <row r="7" spans="1:12" ht="27" hidden="1" customHeight="1" x14ac:dyDescent="0.15">
      <c r="B7" s="58" t="s">
        <v>178</v>
      </c>
      <c r="C7" s="59">
        <f t="shared" si="0"/>
        <v>1053</v>
      </c>
      <c r="D7" s="60">
        <v>128</v>
      </c>
      <c r="E7" s="61">
        <v>390</v>
      </c>
      <c r="F7" s="61">
        <v>47</v>
      </c>
      <c r="G7" s="61">
        <v>41</v>
      </c>
      <c r="H7" s="61">
        <v>58</v>
      </c>
      <c r="I7" s="61">
        <v>87</v>
      </c>
      <c r="J7" s="62">
        <v>87</v>
      </c>
      <c r="K7" s="62">
        <v>110</v>
      </c>
      <c r="L7" s="63">
        <v>105</v>
      </c>
    </row>
    <row r="8" spans="1:12" ht="27" hidden="1" customHeight="1" x14ac:dyDescent="0.15">
      <c r="B8" s="58" t="s">
        <v>179</v>
      </c>
      <c r="C8" s="59">
        <f t="shared" si="0"/>
        <v>1169</v>
      </c>
      <c r="D8" s="60">
        <v>147</v>
      </c>
      <c r="E8" s="61">
        <v>434</v>
      </c>
      <c r="F8" s="61">
        <v>56</v>
      </c>
      <c r="G8" s="61">
        <v>34</v>
      </c>
      <c r="H8" s="61">
        <v>65</v>
      </c>
      <c r="I8" s="61">
        <v>87</v>
      </c>
      <c r="J8" s="62">
        <v>104</v>
      </c>
      <c r="K8" s="62">
        <v>126</v>
      </c>
      <c r="L8" s="63">
        <v>116</v>
      </c>
    </row>
    <row r="9" spans="1:12" ht="27" hidden="1" customHeight="1" x14ac:dyDescent="0.15">
      <c r="B9" s="58" t="s">
        <v>180</v>
      </c>
      <c r="C9" s="59">
        <f t="shared" si="0"/>
        <v>1208</v>
      </c>
      <c r="D9" s="60">
        <f>ROUND(58184/365,0)</f>
        <v>159</v>
      </c>
      <c r="E9" s="61">
        <f>ROUND(159196/365,0)</f>
        <v>436</v>
      </c>
      <c r="F9" s="61">
        <f>ROUND(22793/365,0)</f>
        <v>62</v>
      </c>
      <c r="G9" s="61">
        <f>ROUND(12274/365,0)</f>
        <v>34</v>
      </c>
      <c r="H9" s="61">
        <f>ROUND(24300/365,0)</f>
        <v>67</v>
      </c>
      <c r="I9" s="61">
        <f>ROUND(34712/365,0)</f>
        <v>95</v>
      </c>
      <c r="J9" s="61">
        <f>ROUND(39580/365,0)</f>
        <v>108</v>
      </c>
      <c r="K9" s="61">
        <f>ROUND(44160/365,0)</f>
        <v>121</v>
      </c>
      <c r="L9" s="64">
        <f>ROUND(45992/365,0)</f>
        <v>126</v>
      </c>
    </row>
    <row r="10" spans="1:12" ht="21" hidden="1" customHeight="1" x14ac:dyDescent="0.15">
      <c r="B10" s="58" t="s">
        <v>181</v>
      </c>
      <c r="C10" s="59">
        <f t="shared" si="0"/>
        <v>1232</v>
      </c>
      <c r="D10" s="60">
        <v>160</v>
      </c>
      <c r="E10" s="61">
        <v>441</v>
      </c>
      <c r="F10" s="61">
        <v>59</v>
      </c>
      <c r="G10" s="61">
        <v>36</v>
      </c>
      <c r="H10" s="61">
        <v>75</v>
      </c>
      <c r="I10" s="61">
        <v>95</v>
      </c>
      <c r="J10" s="61">
        <v>123</v>
      </c>
      <c r="K10" s="61">
        <v>116</v>
      </c>
      <c r="L10" s="64">
        <v>127</v>
      </c>
    </row>
    <row r="11" spans="1:12" ht="21" hidden="1" customHeight="1" x14ac:dyDescent="0.15">
      <c r="B11" s="58" t="s">
        <v>182</v>
      </c>
      <c r="C11" s="59">
        <f t="shared" si="0"/>
        <v>1301</v>
      </c>
      <c r="D11" s="60">
        <v>165</v>
      </c>
      <c r="E11" s="61">
        <v>466</v>
      </c>
      <c r="F11" s="61">
        <v>66</v>
      </c>
      <c r="G11" s="61">
        <v>36</v>
      </c>
      <c r="H11" s="61">
        <v>78</v>
      </c>
      <c r="I11" s="61">
        <v>85</v>
      </c>
      <c r="J11" s="61">
        <v>135</v>
      </c>
      <c r="K11" s="61">
        <v>123</v>
      </c>
      <c r="L11" s="64">
        <v>147</v>
      </c>
    </row>
    <row r="12" spans="1:12" ht="21" hidden="1" customHeight="1" x14ac:dyDescent="0.15">
      <c r="B12" s="58" t="s">
        <v>183</v>
      </c>
      <c r="C12" s="59">
        <f t="shared" ref="C12:C19" si="1">SUM(D12:L12)</f>
        <v>1281</v>
      </c>
      <c r="D12" s="60">
        <v>173</v>
      </c>
      <c r="E12" s="61">
        <v>458</v>
      </c>
      <c r="F12" s="61">
        <v>67</v>
      </c>
      <c r="G12" s="61">
        <v>31</v>
      </c>
      <c r="H12" s="61">
        <v>82</v>
      </c>
      <c r="I12" s="61">
        <v>83</v>
      </c>
      <c r="J12" s="61">
        <v>130</v>
      </c>
      <c r="K12" s="61">
        <v>115</v>
      </c>
      <c r="L12" s="64">
        <v>142</v>
      </c>
    </row>
    <row r="13" spans="1:12" ht="21" customHeight="1" x14ac:dyDescent="0.15">
      <c r="B13" s="58" t="s">
        <v>184</v>
      </c>
      <c r="C13" s="59">
        <f t="shared" si="1"/>
        <v>1309</v>
      </c>
      <c r="D13" s="60">
        <v>177</v>
      </c>
      <c r="E13" s="61">
        <v>471</v>
      </c>
      <c r="F13" s="61">
        <v>69</v>
      </c>
      <c r="G13" s="61">
        <v>28</v>
      </c>
      <c r="H13" s="61">
        <v>78</v>
      </c>
      <c r="I13" s="61">
        <v>87</v>
      </c>
      <c r="J13" s="61">
        <v>128</v>
      </c>
      <c r="K13" s="61">
        <v>118</v>
      </c>
      <c r="L13" s="64">
        <v>153</v>
      </c>
    </row>
    <row r="14" spans="1:12" ht="21" customHeight="1" x14ac:dyDescent="0.15">
      <c r="B14" s="58" t="s">
        <v>185</v>
      </c>
      <c r="C14" s="59">
        <f t="shared" si="1"/>
        <v>1290</v>
      </c>
      <c r="D14" s="60">
        <v>174</v>
      </c>
      <c r="E14" s="61">
        <v>459</v>
      </c>
      <c r="F14" s="61">
        <v>71</v>
      </c>
      <c r="G14" s="61">
        <v>27</v>
      </c>
      <c r="H14" s="61">
        <v>73</v>
      </c>
      <c r="I14" s="61">
        <v>86</v>
      </c>
      <c r="J14" s="61">
        <v>126</v>
      </c>
      <c r="K14" s="61">
        <v>119</v>
      </c>
      <c r="L14" s="64">
        <v>155</v>
      </c>
    </row>
    <row r="15" spans="1:12" ht="21" customHeight="1" x14ac:dyDescent="0.15">
      <c r="B15" s="58" t="s">
        <v>186</v>
      </c>
      <c r="C15" s="59">
        <f t="shared" si="1"/>
        <v>1263</v>
      </c>
      <c r="D15" s="60">
        <v>169</v>
      </c>
      <c r="E15" s="61">
        <v>438</v>
      </c>
      <c r="F15" s="61">
        <v>67</v>
      </c>
      <c r="G15" s="61">
        <v>25</v>
      </c>
      <c r="H15" s="61">
        <v>65</v>
      </c>
      <c r="I15" s="61">
        <v>79</v>
      </c>
      <c r="J15" s="61">
        <v>148</v>
      </c>
      <c r="K15" s="61">
        <v>124</v>
      </c>
      <c r="L15" s="64">
        <v>148</v>
      </c>
    </row>
    <row r="16" spans="1:12" ht="21" customHeight="1" x14ac:dyDescent="0.15">
      <c r="B16" s="58" t="s">
        <v>187</v>
      </c>
      <c r="C16" s="59">
        <f t="shared" si="1"/>
        <v>1255</v>
      </c>
      <c r="D16" s="60">
        <v>165</v>
      </c>
      <c r="E16" s="61">
        <v>419</v>
      </c>
      <c r="F16" s="61">
        <v>72</v>
      </c>
      <c r="G16" s="61">
        <v>25</v>
      </c>
      <c r="H16" s="61">
        <v>81</v>
      </c>
      <c r="I16" s="61">
        <v>74</v>
      </c>
      <c r="J16" s="61">
        <v>150</v>
      </c>
      <c r="K16" s="61">
        <v>117</v>
      </c>
      <c r="L16" s="64">
        <v>152</v>
      </c>
    </row>
    <row r="17" spans="2:12" ht="21" customHeight="1" x14ac:dyDescent="0.15">
      <c r="B17" s="58" t="s">
        <v>188</v>
      </c>
      <c r="C17" s="59">
        <f t="shared" si="1"/>
        <v>1226</v>
      </c>
      <c r="D17" s="60">
        <v>158</v>
      </c>
      <c r="E17" s="61">
        <v>398</v>
      </c>
      <c r="F17" s="61">
        <v>67</v>
      </c>
      <c r="G17" s="61">
        <v>27</v>
      </c>
      <c r="H17" s="61">
        <v>84</v>
      </c>
      <c r="I17" s="61">
        <v>66</v>
      </c>
      <c r="J17" s="61">
        <v>160</v>
      </c>
      <c r="K17" s="61">
        <v>113</v>
      </c>
      <c r="L17" s="64">
        <v>153</v>
      </c>
    </row>
    <row r="18" spans="2:12" ht="21" customHeight="1" x14ac:dyDescent="0.15">
      <c r="B18" s="58" t="s">
        <v>189</v>
      </c>
      <c r="C18" s="59">
        <f t="shared" si="1"/>
        <v>1260</v>
      </c>
      <c r="D18" s="60">
        <v>156</v>
      </c>
      <c r="E18" s="61">
        <v>415</v>
      </c>
      <c r="F18" s="61">
        <v>72</v>
      </c>
      <c r="G18" s="61">
        <v>32</v>
      </c>
      <c r="H18" s="61">
        <v>81</v>
      </c>
      <c r="I18" s="61">
        <v>72</v>
      </c>
      <c r="J18" s="61">
        <v>165</v>
      </c>
      <c r="K18" s="61">
        <v>135</v>
      </c>
      <c r="L18" s="64">
        <v>132</v>
      </c>
    </row>
    <row r="19" spans="2:12" ht="21" customHeight="1" x14ac:dyDescent="0.15">
      <c r="B19" s="58" t="s">
        <v>190</v>
      </c>
      <c r="C19" s="59">
        <f t="shared" si="1"/>
        <v>1196</v>
      </c>
      <c r="D19" s="60">
        <v>162</v>
      </c>
      <c r="E19" s="61">
        <v>370</v>
      </c>
      <c r="F19" s="61">
        <v>74</v>
      </c>
      <c r="G19" s="61">
        <v>32</v>
      </c>
      <c r="H19" s="61">
        <v>76</v>
      </c>
      <c r="I19" s="61">
        <v>67</v>
      </c>
      <c r="J19" s="61">
        <v>153</v>
      </c>
      <c r="K19" s="61">
        <v>131</v>
      </c>
      <c r="L19" s="64">
        <v>131</v>
      </c>
    </row>
    <row r="20" spans="2:12" ht="21" customHeight="1" x14ac:dyDescent="0.15">
      <c r="B20" s="58" t="s">
        <v>191</v>
      </c>
      <c r="C20" s="59">
        <f t="shared" ref="C20:C26" si="2">SUM(D20:L20)</f>
        <v>1214</v>
      </c>
      <c r="D20" s="60">
        <v>161</v>
      </c>
      <c r="E20" s="61">
        <v>366</v>
      </c>
      <c r="F20" s="61">
        <v>71</v>
      </c>
      <c r="G20" s="61">
        <v>36</v>
      </c>
      <c r="H20" s="61">
        <v>73</v>
      </c>
      <c r="I20" s="61">
        <v>81</v>
      </c>
      <c r="J20" s="61">
        <v>151</v>
      </c>
      <c r="K20" s="61">
        <v>139</v>
      </c>
      <c r="L20" s="64">
        <v>136</v>
      </c>
    </row>
    <row r="21" spans="2:12" ht="21" customHeight="1" x14ac:dyDescent="0.15">
      <c r="B21" s="58" t="s">
        <v>192</v>
      </c>
      <c r="C21" s="59">
        <f t="shared" si="2"/>
        <v>1220</v>
      </c>
      <c r="D21" s="65">
        <v>156</v>
      </c>
      <c r="E21" s="66">
        <v>357</v>
      </c>
      <c r="F21" s="66">
        <v>73</v>
      </c>
      <c r="G21" s="61">
        <v>33</v>
      </c>
      <c r="H21" s="61">
        <v>71</v>
      </c>
      <c r="I21" s="61">
        <v>76</v>
      </c>
      <c r="J21" s="67">
        <v>164</v>
      </c>
      <c r="K21" s="66">
        <v>133</v>
      </c>
      <c r="L21" s="64">
        <v>157</v>
      </c>
    </row>
    <row r="22" spans="2:12" ht="21" customHeight="1" x14ac:dyDescent="0.15">
      <c r="B22" s="58" t="s">
        <v>193</v>
      </c>
      <c r="C22" s="59">
        <f t="shared" si="2"/>
        <v>1209</v>
      </c>
      <c r="D22" s="68">
        <v>151</v>
      </c>
      <c r="E22" s="69">
        <v>362</v>
      </c>
      <c r="F22" s="69">
        <v>72</v>
      </c>
      <c r="G22" s="70">
        <v>29</v>
      </c>
      <c r="H22" s="70">
        <v>65</v>
      </c>
      <c r="I22" s="70">
        <v>67</v>
      </c>
      <c r="J22" s="71">
        <v>169</v>
      </c>
      <c r="K22" s="69">
        <v>135</v>
      </c>
      <c r="L22" s="72">
        <v>159</v>
      </c>
    </row>
    <row r="23" spans="2:12" ht="21" customHeight="1" x14ac:dyDescent="0.15">
      <c r="B23" s="58" t="s">
        <v>194</v>
      </c>
      <c r="C23" s="59">
        <f t="shared" si="2"/>
        <v>889</v>
      </c>
      <c r="D23" s="68">
        <v>94</v>
      </c>
      <c r="E23" s="69">
        <v>261</v>
      </c>
      <c r="F23" s="69">
        <v>55</v>
      </c>
      <c r="G23" s="70">
        <v>21</v>
      </c>
      <c r="H23" s="70">
        <v>52</v>
      </c>
      <c r="I23" s="70">
        <v>49</v>
      </c>
      <c r="J23" s="71">
        <v>129</v>
      </c>
      <c r="K23" s="69">
        <v>103</v>
      </c>
      <c r="L23" s="72">
        <v>125</v>
      </c>
    </row>
    <row r="24" spans="2:12" ht="21" customHeight="1" x14ac:dyDescent="0.15">
      <c r="B24" s="58" t="s">
        <v>195</v>
      </c>
      <c r="C24" s="59">
        <f t="shared" si="2"/>
        <v>986</v>
      </c>
      <c r="D24" s="68">
        <v>105</v>
      </c>
      <c r="E24" s="69">
        <v>294</v>
      </c>
      <c r="F24" s="69">
        <v>58</v>
      </c>
      <c r="G24" s="70">
        <v>21</v>
      </c>
      <c r="H24" s="70">
        <v>56</v>
      </c>
      <c r="I24" s="70">
        <v>58</v>
      </c>
      <c r="J24" s="71">
        <v>137</v>
      </c>
      <c r="K24" s="69">
        <v>120</v>
      </c>
      <c r="L24" s="72">
        <v>137</v>
      </c>
    </row>
    <row r="25" spans="2:12" ht="21" customHeight="1" x14ac:dyDescent="0.15">
      <c r="B25" s="463" t="s">
        <v>196</v>
      </c>
      <c r="C25" s="464">
        <f t="shared" si="2"/>
        <v>1090</v>
      </c>
      <c r="D25" s="465">
        <v>126</v>
      </c>
      <c r="E25" s="466">
        <v>312</v>
      </c>
      <c r="F25" s="466">
        <v>68</v>
      </c>
      <c r="G25" s="467">
        <v>26</v>
      </c>
      <c r="H25" s="467">
        <v>57</v>
      </c>
      <c r="I25" s="467">
        <v>77</v>
      </c>
      <c r="J25" s="468">
        <v>162</v>
      </c>
      <c r="K25" s="466">
        <v>117</v>
      </c>
      <c r="L25" s="469">
        <v>145</v>
      </c>
    </row>
    <row r="26" spans="2:12" ht="21" customHeight="1" x14ac:dyDescent="0.15">
      <c r="B26" s="463" t="s">
        <v>465</v>
      </c>
      <c r="C26" s="464">
        <f t="shared" si="2"/>
        <v>1120</v>
      </c>
      <c r="D26" s="465">
        <v>126</v>
      </c>
      <c r="E26" s="466">
        <v>310</v>
      </c>
      <c r="F26" s="466">
        <v>72</v>
      </c>
      <c r="G26" s="467">
        <v>28</v>
      </c>
      <c r="H26" s="467">
        <v>57</v>
      </c>
      <c r="I26" s="467">
        <v>77</v>
      </c>
      <c r="J26" s="468">
        <v>187</v>
      </c>
      <c r="K26" s="466">
        <v>114</v>
      </c>
      <c r="L26" s="469">
        <v>149</v>
      </c>
    </row>
    <row r="27" spans="2:12" ht="21" customHeight="1" x14ac:dyDescent="0.15">
      <c r="B27" s="50" t="s">
        <v>197</v>
      </c>
      <c r="C27" s="50"/>
      <c r="D27" s="50"/>
      <c r="E27" s="50"/>
      <c r="F27" s="50"/>
      <c r="G27" s="50"/>
      <c r="H27" s="50"/>
      <c r="L27" s="38"/>
    </row>
    <row r="28" spans="2:12" ht="22.5" customHeight="1" x14ac:dyDescent="0.15">
      <c r="B28" s="50"/>
      <c r="C28" s="50"/>
      <c r="D28" s="50"/>
      <c r="E28" s="50"/>
      <c r="F28" s="50"/>
      <c r="G28" s="50"/>
      <c r="H28" s="50"/>
      <c r="I28" s="50"/>
    </row>
    <row r="29" spans="2:12" ht="15" customHeight="1" x14ac:dyDescent="0.15">
      <c r="B29" s="50"/>
      <c r="C29" s="50"/>
      <c r="D29" s="50"/>
      <c r="E29" s="50"/>
      <c r="F29" s="50"/>
      <c r="G29" s="50"/>
      <c r="H29" s="50"/>
      <c r="I29" s="50"/>
    </row>
    <row r="30" spans="2:12" ht="15" customHeight="1" x14ac:dyDescent="0.15"/>
    <row r="57" spans="7:7" x14ac:dyDescent="0.15">
      <c r="G57" s="73"/>
    </row>
  </sheetData>
  <mergeCells count="3">
    <mergeCell ref="B4:B5"/>
    <mergeCell ref="C4:C5"/>
    <mergeCell ref="D4:L4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Ｐゴシック,標準"15.交通・通信</oddHeader>
    <oddFooter>&amp;C&amp;"ＭＳ Ｐゴシック,標準"-106-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6FF5E-3104-48CC-BA86-88722DDE080B}">
  <sheetPr>
    <pageSetUpPr fitToPage="1"/>
  </sheetPr>
  <dimension ref="A1:AF36"/>
  <sheetViews>
    <sheetView showGridLines="0" zoomScaleNormal="100" zoomScaleSheetLayoutView="100" workbookViewId="0">
      <selection activeCell="M46" sqref="M46"/>
    </sheetView>
  </sheetViews>
  <sheetFormatPr defaultColWidth="8" defaultRowHeight="11.25" x14ac:dyDescent="0.15"/>
  <cols>
    <col min="1" max="1" width="1.7109375" style="75" customWidth="1"/>
    <col min="2" max="2" width="8.140625" style="75" customWidth="1"/>
    <col min="3" max="4" width="5.140625" style="75" customWidth="1"/>
    <col min="5" max="8" width="4.140625" style="75" customWidth="1"/>
    <col min="9" max="9" width="5.140625" style="76" customWidth="1"/>
    <col min="10" max="22" width="4.140625" style="75" customWidth="1"/>
    <col min="23" max="16384" width="8" style="75"/>
  </cols>
  <sheetData>
    <row r="1" spans="1:22" s="74" customFormat="1" ht="30" customHeight="1" x14ac:dyDescent="0.15">
      <c r="A1" s="196" t="s">
        <v>198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</row>
    <row r="2" spans="1:22" s="74" customFormat="1" ht="7.5" customHeight="1" x14ac:dyDescent="0.15">
      <c r="A2" s="196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</row>
    <row r="3" spans="1:22" ht="22.5" customHeight="1" x14ac:dyDescent="0.15">
      <c r="B3" s="194" t="s">
        <v>199</v>
      </c>
      <c r="U3" s="77"/>
      <c r="V3" s="77"/>
    </row>
    <row r="4" spans="1:22" ht="12.75" customHeight="1" x14ac:dyDescent="0.15">
      <c r="B4" s="194"/>
      <c r="U4" s="77"/>
      <c r="V4" s="77" t="s">
        <v>200</v>
      </c>
    </row>
    <row r="5" spans="1:22" ht="19.5" customHeight="1" x14ac:dyDescent="0.15">
      <c r="B5" s="564" t="s">
        <v>201</v>
      </c>
      <c r="C5" s="567" t="s">
        <v>202</v>
      </c>
      <c r="D5" s="568"/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8"/>
      <c r="V5" s="569"/>
    </row>
    <row r="6" spans="1:22" ht="19.5" customHeight="1" x14ac:dyDescent="0.15">
      <c r="B6" s="565"/>
      <c r="C6" s="78"/>
      <c r="D6" s="567" t="s">
        <v>203</v>
      </c>
      <c r="E6" s="568"/>
      <c r="F6" s="568"/>
      <c r="G6" s="568"/>
      <c r="H6" s="569"/>
      <c r="I6" s="567" t="s">
        <v>204</v>
      </c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9"/>
      <c r="V6" s="570" t="s">
        <v>466</v>
      </c>
    </row>
    <row r="7" spans="1:22" s="76" customFormat="1" ht="109.5" customHeight="1" x14ac:dyDescent="0.15">
      <c r="B7" s="566"/>
      <c r="C7" s="79" t="s">
        <v>205</v>
      </c>
      <c r="D7" s="80" t="s">
        <v>166</v>
      </c>
      <c r="E7" s="81" t="s">
        <v>206</v>
      </c>
      <c r="F7" s="81" t="s">
        <v>207</v>
      </c>
      <c r="G7" s="81" t="s">
        <v>208</v>
      </c>
      <c r="H7" s="81" t="s">
        <v>209</v>
      </c>
      <c r="I7" s="80" t="s">
        <v>166</v>
      </c>
      <c r="J7" s="198" t="s">
        <v>210</v>
      </c>
      <c r="K7" s="198" t="s">
        <v>211</v>
      </c>
      <c r="L7" s="198" t="s">
        <v>212</v>
      </c>
      <c r="M7" s="198" t="s">
        <v>213</v>
      </c>
      <c r="N7" s="198" t="s">
        <v>214</v>
      </c>
      <c r="O7" s="198" t="s">
        <v>215</v>
      </c>
      <c r="P7" s="198" t="s">
        <v>216</v>
      </c>
      <c r="Q7" s="198" t="s">
        <v>217</v>
      </c>
      <c r="R7" s="198" t="s">
        <v>218</v>
      </c>
      <c r="S7" s="198" t="s">
        <v>219</v>
      </c>
      <c r="T7" s="198" t="s">
        <v>220</v>
      </c>
      <c r="U7" s="198" t="s">
        <v>221</v>
      </c>
      <c r="V7" s="571"/>
    </row>
    <row r="8" spans="1:22" ht="21.75" customHeight="1" x14ac:dyDescent="0.15">
      <c r="B8" s="485" t="s">
        <v>222</v>
      </c>
      <c r="C8" s="82">
        <f t="shared" ref="C8:C21" si="0">D8+I8</f>
        <v>49092</v>
      </c>
      <c r="D8" s="82">
        <f t="shared" ref="D8:D18" si="1">SUM(E8:H8)</f>
        <v>37583</v>
      </c>
      <c r="E8" s="83">
        <v>9227</v>
      </c>
      <c r="F8" s="83">
        <v>9870</v>
      </c>
      <c r="G8" s="83">
        <v>9146</v>
      </c>
      <c r="H8" s="83">
        <v>9340</v>
      </c>
      <c r="I8" s="84">
        <f t="shared" ref="I8:I18" si="2">SUM(J8:V8)</f>
        <v>11509</v>
      </c>
      <c r="J8" s="85">
        <v>693</v>
      </c>
      <c r="K8" s="85">
        <v>592</v>
      </c>
      <c r="L8" s="85">
        <v>84</v>
      </c>
      <c r="M8" s="85">
        <v>942</v>
      </c>
      <c r="N8" s="85">
        <v>480</v>
      </c>
      <c r="O8" s="85">
        <v>185</v>
      </c>
      <c r="P8" s="85">
        <v>1828</v>
      </c>
      <c r="Q8" s="85">
        <v>1451</v>
      </c>
      <c r="R8" s="85">
        <v>1129</v>
      </c>
      <c r="S8" s="85">
        <v>1013</v>
      </c>
      <c r="T8" s="85">
        <v>1087</v>
      </c>
      <c r="U8" s="85">
        <v>2025</v>
      </c>
      <c r="V8" s="88" t="s">
        <v>237</v>
      </c>
    </row>
    <row r="9" spans="1:22" ht="21.75" customHeight="1" x14ac:dyDescent="0.15">
      <c r="B9" s="485" t="s">
        <v>223</v>
      </c>
      <c r="C9" s="82">
        <f t="shared" si="0"/>
        <v>64649</v>
      </c>
      <c r="D9" s="82">
        <f t="shared" si="1"/>
        <v>44034</v>
      </c>
      <c r="E9" s="83">
        <v>11140</v>
      </c>
      <c r="F9" s="83">
        <v>11925</v>
      </c>
      <c r="G9" s="83">
        <v>10661</v>
      </c>
      <c r="H9" s="83">
        <v>10308</v>
      </c>
      <c r="I9" s="84">
        <f t="shared" si="2"/>
        <v>20615</v>
      </c>
      <c r="J9" s="85">
        <v>1700</v>
      </c>
      <c r="K9" s="85">
        <v>1210</v>
      </c>
      <c r="L9" s="85">
        <v>166</v>
      </c>
      <c r="M9" s="85">
        <v>2117</v>
      </c>
      <c r="N9" s="85">
        <v>878</v>
      </c>
      <c r="O9" s="85">
        <v>367</v>
      </c>
      <c r="P9" s="85">
        <v>3012</v>
      </c>
      <c r="Q9" s="85">
        <v>2983</v>
      </c>
      <c r="R9" s="85">
        <v>1355</v>
      </c>
      <c r="S9" s="85">
        <v>1523</v>
      </c>
      <c r="T9" s="85">
        <v>2112</v>
      </c>
      <c r="U9" s="85">
        <v>3192</v>
      </c>
      <c r="V9" s="88" t="s">
        <v>237</v>
      </c>
    </row>
    <row r="10" spans="1:22" ht="21.75" customHeight="1" x14ac:dyDescent="0.15">
      <c r="B10" s="485" t="s">
        <v>224</v>
      </c>
      <c r="C10" s="82">
        <f t="shared" si="0"/>
        <v>76026</v>
      </c>
      <c r="D10" s="82">
        <f t="shared" si="1"/>
        <v>54099</v>
      </c>
      <c r="E10" s="83">
        <v>15338</v>
      </c>
      <c r="F10" s="83">
        <v>14774</v>
      </c>
      <c r="G10" s="83">
        <v>12225</v>
      </c>
      <c r="H10" s="83">
        <v>11762</v>
      </c>
      <c r="I10" s="84">
        <f t="shared" si="2"/>
        <v>21927</v>
      </c>
      <c r="J10" s="85">
        <v>2184</v>
      </c>
      <c r="K10" s="85">
        <v>1523</v>
      </c>
      <c r="L10" s="85">
        <v>217</v>
      </c>
      <c r="M10" s="85">
        <v>2870</v>
      </c>
      <c r="N10" s="85">
        <v>1017</v>
      </c>
      <c r="O10" s="85">
        <v>328</v>
      </c>
      <c r="P10" s="85">
        <v>2743</v>
      </c>
      <c r="Q10" s="85">
        <v>2930</v>
      </c>
      <c r="R10" s="85">
        <v>1027</v>
      </c>
      <c r="S10" s="85">
        <v>2026</v>
      </c>
      <c r="T10" s="85">
        <v>2124</v>
      </c>
      <c r="U10" s="85">
        <v>2938</v>
      </c>
      <c r="V10" s="88" t="s">
        <v>237</v>
      </c>
    </row>
    <row r="11" spans="1:22" ht="21.75" customHeight="1" x14ac:dyDescent="0.15">
      <c r="B11" s="485" t="s">
        <v>225</v>
      </c>
      <c r="C11" s="82">
        <f t="shared" si="0"/>
        <v>79537</v>
      </c>
      <c r="D11" s="82">
        <f t="shared" si="1"/>
        <v>55882</v>
      </c>
      <c r="E11" s="83">
        <v>16523</v>
      </c>
      <c r="F11" s="83">
        <v>16497</v>
      </c>
      <c r="G11" s="83">
        <v>11518</v>
      </c>
      <c r="H11" s="83">
        <v>11344</v>
      </c>
      <c r="I11" s="84">
        <f t="shared" si="2"/>
        <v>23655</v>
      </c>
      <c r="J11" s="85">
        <v>2765</v>
      </c>
      <c r="K11" s="85">
        <v>1956</v>
      </c>
      <c r="L11" s="85">
        <v>248</v>
      </c>
      <c r="M11" s="85">
        <v>2862</v>
      </c>
      <c r="N11" s="85">
        <v>931</v>
      </c>
      <c r="O11" s="85">
        <v>380</v>
      </c>
      <c r="P11" s="85">
        <v>3167</v>
      </c>
      <c r="Q11" s="85">
        <v>3572</v>
      </c>
      <c r="R11" s="85">
        <v>805</v>
      </c>
      <c r="S11" s="85">
        <v>1394</v>
      </c>
      <c r="T11" s="85">
        <v>2200</v>
      </c>
      <c r="U11" s="85">
        <v>3375</v>
      </c>
      <c r="V11" s="88" t="s">
        <v>237</v>
      </c>
    </row>
    <row r="12" spans="1:22" ht="21.75" customHeight="1" x14ac:dyDescent="0.15">
      <c r="B12" s="485" t="s">
        <v>226</v>
      </c>
      <c r="C12" s="82">
        <f t="shared" si="0"/>
        <v>85110</v>
      </c>
      <c r="D12" s="82">
        <f t="shared" si="1"/>
        <v>61057</v>
      </c>
      <c r="E12" s="83">
        <v>17647</v>
      </c>
      <c r="F12" s="83">
        <v>18608</v>
      </c>
      <c r="G12" s="83">
        <v>11938</v>
      </c>
      <c r="H12" s="83">
        <v>12864</v>
      </c>
      <c r="I12" s="84">
        <f t="shared" si="2"/>
        <v>24053</v>
      </c>
      <c r="J12" s="85">
        <v>3251</v>
      </c>
      <c r="K12" s="85">
        <v>2101</v>
      </c>
      <c r="L12" s="85">
        <v>350</v>
      </c>
      <c r="M12" s="85">
        <v>3036</v>
      </c>
      <c r="N12" s="85">
        <v>971</v>
      </c>
      <c r="O12" s="85">
        <v>302</v>
      </c>
      <c r="P12" s="85">
        <v>3639</v>
      </c>
      <c r="Q12" s="85">
        <v>3182</v>
      </c>
      <c r="R12" s="85">
        <v>505</v>
      </c>
      <c r="S12" s="85">
        <v>1106</v>
      </c>
      <c r="T12" s="85">
        <v>2599</v>
      </c>
      <c r="U12" s="85">
        <v>3011</v>
      </c>
      <c r="V12" s="88" t="s">
        <v>237</v>
      </c>
    </row>
    <row r="13" spans="1:22" s="86" customFormat="1" ht="21.75" customHeight="1" x14ac:dyDescent="0.15">
      <c r="B13" s="486" t="s">
        <v>227</v>
      </c>
      <c r="C13" s="84">
        <f t="shared" si="0"/>
        <v>89764</v>
      </c>
      <c r="D13" s="84">
        <f t="shared" si="1"/>
        <v>65501</v>
      </c>
      <c r="E13" s="85">
        <v>18754</v>
      </c>
      <c r="F13" s="85">
        <v>19472</v>
      </c>
      <c r="G13" s="85">
        <v>13029</v>
      </c>
      <c r="H13" s="85">
        <v>14246</v>
      </c>
      <c r="I13" s="84">
        <f t="shared" si="2"/>
        <v>24263</v>
      </c>
      <c r="J13" s="85">
        <v>2985</v>
      </c>
      <c r="K13" s="85">
        <v>2331</v>
      </c>
      <c r="L13" s="85">
        <v>147</v>
      </c>
      <c r="M13" s="85">
        <v>3233</v>
      </c>
      <c r="N13" s="85">
        <v>1380</v>
      </c>
      <c r="O13" s="85">
        <v>110</v>
      </c>
      <c r="P13" s="85">
        <v>4542</v>
      </c>
      <c r="Q13" s="85">
        <v>2580</v>
      </c>
      <c r="R13" s="85">
        <v>411</v>
      </c>
      <c r="S13" s="85">
        <v>1300</v>
      </c>
      <c r="T13" s="85">
        <v>1963</v>
      </c>
      <c r="U13" s="85">
        <v>3281</v>
      </c>
      <c r="V13" s="88" t="s">
        <v>237</v>
      </c>
    </row>
    <row r="14" spans="1:22" s="86" customFormat="1" ht="21.75" customHeight="1" x14ac:dyDescent="0.15">
      <c r="B14" s="486" t="s">
        <v>228</v>
      </c>
      <c r="C14" s="84">
        <f t="shared" si="0"/>
        <v>90544</v>
      </c>
      <c r="D14" s="84">
        <f t="shared" si="1"/>
        <v>66431</v>
      </c>
      <c r="E14" s="85">
        <v>19305</v>
      </c>
      <c r="F14" s="85">
        <v>17881</v>
      </c>
      <c r="G14" s="85">
        <v>14720</v>
      </c>
      <c r="H14" s="85">
        <v>14525</v>
      </c>
      <c r="I14" s="84">
        <f t="shared" si="2"/>
        <v>24113</v>
      </c>
      <c r="J14" s="85">
        <v>2844</v>
      </c>
      <c r="K14" s="85">
        <v>2879</v>
      </c>
      <c r="L14" s="85" t="s">
        <v>229</v>
      </c>
      <c r="M14" s="85">
        <v>3151</v>
      </c>
      <c r="N14" s="85">
        <v>1877</v>
      </c>
      <c r="O14" s="85" t="s">
        <v>229</v>
      </c>
      <c r="P14" s="85">
        <v>4521</v>
      </c>
      <c r="Q14" s="85">
        <v>2642</v>
      </c>
      <c r="R14" s="85">
        <v>503</v>
      </c>
      <c r="S14" s="85">
        <v>930</v>
      </c>
      <c r="T14" s="85">
        <v>1729</v>
      </c>
      <c r="U14" s="85">
        <v>3037</v>
      </c>
      <c r="V14" s="88" t="s">
        <v>237</v>
      </c>
    </row>
    <row r="15" spans="1:22" s="86" customFormat="1" ht="21.75" customHeight="1" x14ac:dyDescent="0.15">
      <c r="B15" s="486" t="s">
        <v>230</v>
      </c>
      <c r="C15" s="84">
        <f t="shared" si="0"/>
        <v>86728</v>
      </c>
      <c r="D15" s="84">
        <f t="shared" si="1"/>
        <v>65236</v>
      </c>
      <c r="E15" s="85">
        <v>18504</v>
      </c>
      <c r="F15" s="85">
        <v>15590</v>
      </c>
      <c r="G15" s="85">
        <v>15549</v>
      </c>
      <c r="H15" s="85">
        <v>15593</v>
      </c>
      <c r="I15" s="84">
        <f t="shared" si="2"/>
        <v>21492</v>
      </c>
      <c r="J15" s="85">
        <v>2855</v>
      </c>
      <c r="K15" s="85">
        <v>2727</v>
      </c>
      <c r="L15" s="85" t="s">
        <v>229</v>
      </c>
      <c r="M15" s="85">
        <v>2885</v>
      </c>
      <c r="N15" s="85">
        <v>1723</v>
      </c>
      <c r="O15" s="85" t="s">
        <v>229</v>
      </c>
      <c r="P15" s="85">
        <v>4205</v>
      </c>
      <c r="Q15" s="85">
        <v>1880</v>
      </c>
      <c r="R15" s="85">
        <v>446</v>
      </c>
      <c r="S15" s="85">
        <v>747</v>
      </c>
      <c r="T15" s="85">
        <v>1578</v>
      </c>
      <c r="U15" s="85">
        <v>2446</v>
      </c>
      <c r="V15" s="88" t="s">
        <v>237</v>
      </c>
    </row>
    <row r="16" spans="1:22" s="86" customFormat="1" ht="21.75" customHeight="1" x14ac:dyDescent="0.15">
      <c r="B16" s="486" t="s">
        <v>231</v>
      </c>
      <c r="C16" s="84">
        <f t="shared" si="0"/>
        <v>86039</v>
      </c>
      <c r="D16" s="84">
        <f t="shared" si="1"/>
        <v>66387</v>
      </c>
      <c r="E16" s="85">
        <v>19438</v>
      </c>
      <c r="F16" s="85">
        <v>17608</v>
      </c>
      <c r="G16" s="85">
        <v>14241</v>
      </c>
      <c r="H16" s="85">
        <v>15100</v>
      </c>
      <c r="I16" s="84">
        <f t="shared" si="2"/>
        <v>19652</v>
      </c>
      <c r="J16" s="85">
        <v>3134</v>
      </c>
      <c r="K16" s="85">
        <v>2699</v>
      </c>
      <c r="L16" s="85" t="s">
        <v>229</v>
      </c>
      <c r="M16" s="85">
        <v>2425</v>
      </c>
      <c r="N16" s="85">
        <v>1492</v>
      </c>
      <c r="O16" s="85" t="s">
        <v>229</v>
      </c>
      <c r="P16" s="85">
        <v>3371</v>
      </c>
      <c r="Q16" s="85">
        <v>2376</v>
      </c>
      <c r="R16" s="85">
        <v>559</v>
      </c>
      <c r="S16" s="85">
        <v>822</v>
      </c>
      <c r="T16" s="85">
        <v>1285</v>
      </c>
      <c r="U16" s="85">
        <v>1489</v>
      </c>
      <c r="V16" s="88" t="s">
        <v>237</v>
      </c>
    </row>
    <row r="17" spans="2:32" s="86" customFormat="1" ht="21.75" customHeight="1" x14ac:dyDescent="0.15">
      <c r="B17" s="486" t="s">
        <v>232</v>
      </c>
      <c r="C17" s="84">
        <f t="shared" si="0"/>
        <v>90118</v>
      </c>
      <c r="D17" s="84">
        <f t="shared" si="1"/>
        <v>69926</v>
      </c>
      <c r="E17" s="85">
        <v>20701</v>
      </c>
      <c r="F17" s="85">
        <v>18385</v>
      </c>
      <c r="G17" s="85">
        <v>15538</v>
      </c>
      <c r="H17" s="85">
        <v>15302</v>
      </c>
      <c r="I17" s="84">
        <f t="shared" si="2"/>
        <v>20192</v>
      </c>
      <c r="J17" s="85">
        <v>2800</v>
      </c>
      <c r="K17" s="85">
        <v>2745</v>
      </c>
      <c r="L17" s="85" t="s">
        <v>229</v>
      </c>
      <c r="M17" s="85">
        <v>2173</v>
      </c>
      <c r="N17" s="85">
        <v>1671</v>
      </c>
      <c r="O17" s="85" t="s">
        <v>229</v>
      </c>
      <c r="P17" s="85">
        <v>3652</v>
      </c>
      <c r="Q17" s="85">
        <v>3128</v>
      </c>
      <c r="R17" s="85">
        <v>373</v>
      </c>
      <c r="S17" s="85">
        <v>963</v>
      </c>
      <c r="T17" s="85">
        <v>1436</v>
      </c>
      <c r="U17" s="85">
        <v>1251</v>
      </c>
      <c r="V17" s="88" t="s">
        <v>237</v>
      </c>
      <c r="X17" s="487"/>
    </row>
    <row r="18" spans="2:32" s="86" customFormat="1" ht="21.75" customHeight="1" x14ac:dyDescent="0.15">
      <c r="B18" s="488" t="s">
        <v>233</v>
      </c>
      <c r="C18" s="87">
        <f t="shared" si="0"/>
        <v>86034</v>
      </c>
      <c r="D18" s="87">
        <f t="shared" si="1"/>
        <v>66419</v>
      </c>
      <c r="E18" s="88">
        <v>20928</v>
      </c>
      <c r="F18" s="88">
        <v>17964</v>
      </c>
      <c r="G18" s="88">
        <v>13901</v>
      </c>
      <c r="H18" s="88">
        <v>13626</v>
      </c>
      <c r="I18" s="87">
        <f t="shared" si="2"/>
        <v>19615</v>
      </c>
      <c r="J18" s="88">
        <v>2915</v>
      </c>
      <c r="K18" s="88">
        <v>2903</v>
      </c>
      <c r="L18" s="88" t="s">
        <v>229</v>
      </c>
      <c r="M18" s="88">
        <v>2498</v>
      </c>
      <c r="N18" s="88">
        <v>1591</v>
      </c>
      <c r="O18" s="88" t="s">
        <v>229</v>
      </c>
      <c r="P18" s="88">
        <v>3372</v>
      </c>
      <c r="Q18" s="88">
        <v>3252</v>
      </c>
      <c r="R18" s="88">
        <v>188</v>
      </c>
      <c r="S18" s="88">
        <v>601</v>
      </c>
      <c r="T18" s="88">
        <v>1403</v>
      </c>
      <c r="U18" s="88">
        <v>892</v>
      </c>
      <c r="V18" s="88" t="s">
        <v>237</v>
      </c>
      <c r="X18" s="489"/>
    </row>
    <row r="19" spans="2:32" s="86" customFormat="1" ht="21.75" customHeight="1" x14ac:dyDescent="0.15">
      <c r="B19" s="488" t="s">
        <v>234</v>
      </c>
      <c r="C19" s="87">
        <f t="shared" si="0"/>
        <v>62250</v>
      </c>
      <c r="D19" s="87">
        <f>SUM(E19:H19)</f>
        <v>46233</v>
      </c>
      <c r="E19" s="88">
        <v>16256</v>
      </c>
      <c r="F19" s="88">
        <v>11862</v>
      </c>
      <c r="G19" s="88">
        <v>9559</v>
      </c>
      <c r="H19" s="88">
        <v>8556</v>
      </c>
      <c r="I19" s="87">
        <f>SUM(J19:V19)</f>
        <v>16017</v>
      </c>
      <c r="J19" s="88">
        <v>2175</v>
      </c>
      <c r="K19" s="88">
        <v>2194</v>
      </c>
      <c r="L19" s="88" t="s">
        <v>229</v>
      </c>
      <c r="M19" s="88">
        <v>2400</v>
      </c>
      <c r="N19" s="88">
        <v>1477</v>
      </c>
      <c r="O19" s="88" t="s">
        <v>229</v>
      </c>
      <c r="P19" s="88">
        <v>3134</v>
      </c>
      <c r="Q19" s="88">
        <v>2731</v>
      </c>
      <c r="R19" s="88">
        <v>90</v>
      </c>
      <c r="S19" s="88">
        <v>275</v>
      </c>
      <c r="T19" s="88">
        <v>869</v>
      </c>
      <c r="U19" s="88">
        <v>672</v>
      </c>
      <c r="V19" s="88" t="s">
        <v>237</v>
      </c>
      <c r="X19" s="487"/>
    </row>
    <row r="20" spans="2:32" s="86" customFormat="1" ht="21.75" customHeight="1" x14ac:dyDescent="0.15">
      <c r="B20" s="488" t="s">
        <v>235</v>
      </c>
      <c r="C20" s="87">
        <f t="shared" si="0"/>
        <v>61412</v>
      </c>
      <c r="D20" s="87">
        <f>SUM(E20:H20)</f>
        <v>44858</v>
      </c>
      <c r="E20" s="88">
        <v>15558</v>
      </c>
      <c r="F20" s="88">
        <v>11363</v>
      </c>
      <c r="G20" s="88">
        <v>9177</v>
      </c>
      <c r="H20" s="88">
        <v>8760</v>
      </c>
      <c r="I20" s="87">
        <f>SUM(J20:V20)</f>
        <v>16554</v>
      </c>
      <c r="J20" s="88">
        <v>1851</v>
      </c>
      <c r="K20" s="88">
        <v>2186</v>
      </c>
      <c r="L20" s="88" t="s">
        <v>229</v>
      </c>
      <c r="M20" s="88">
        <v>2578</v>
      </c>
      <c r="N20" s="88">
        <v>1454</v>
      </c>
      <c r="O20" s="88" t="s">
        <v>229</v>
      </c>
      <c r="P20" s="88">
        <v>3751</v>
      </c>
      <c r="Q20" s="88">
        <v>2529</v>
      </c>
      <c r="R20" s="88">
        <v>418</v>
      </c>
      <c r="S20" s="88">
        <v>288</v>
      </c>
      <c r="T20" s="88">
        <v>1090</v>
      </c>
      <c r="U20" s="88">
        <v>409</v>
      </c>
      <c r="V20" s="88" t="s">
        <v>237</v>
      </c>
      <c r="X20" s="487"/>
    </row>
    <row r="21" spans="2:32" s="86" customFormat="1" ht="21.75" customHeight="1" x14ac:dyDescent="0.15">
      <c r="B21" s="490" t="s">
        <v>236</v>
      </c>
      <c r="C21" s="199">
        <f t="shared" si="0"/>
        <v>58801</v>
      </c>
      <c r="D21" s="199">
        <f>SUM(E21:H21)</f>
        <v>42809</v>
      </c>
      <c r="E21" s="200">
        <v>13404</v>
      </c>
      <c r="F21" s="200">
        <v>9756</v>
      </c>
      <c r="G21" s="200">
        <v>10093</v>
      </c>
      <c r="H21" s="200">
        <v>9556</v>
      </c>
      <c r="I21" s="199">
        <f>SUM(J21:V21)</f>
        <v>15992</v>
      </c>
      <c r="J21" s="200">
        <v>1598</v>
      </c>
      <c r="K21" s="200">
        <v>2331</v>
      </c>
      <c r="L21" s="200" t="s">
        <v>237</v>
      </c>
      <c r="M21" s="200">
        <v>2438</v>
      </c>
      <c r="N21" s="200">
        <v>1249</v>
      </c>
      <c r="O21" s="200" t="s">
        <v>237</v>
      </c>
      <c r="P21" s="200">
        <v>3312</v>
      </c>
      <c r="Q21" s="200">
        <v>2784</v>
      </c>
      <c r="R21" s="200">
        <v>562</v>
      </c>
      <c r="S21" s="200">
        <v>278</v>
      </c>
      <c r="T21" s="200">
        <v>1031</v>
      </c>
      <c r="U21" s="200">
        <v>409</v>
      </c>
      <c r="V21" s="200" t="s">
        <v>237</v>
      </c>
      <c r="X21" s="487"/>
    </row>
    <row r="22" spans="2:32" s="86" customFormat="1" ht="21.75" customHeight="1" x14ac:dyDescent="0.15">
      <c r="B22" s="490" t="s">
        <v>467</v>
      </c>
      <c r="C22" s="199">
        <f>D22+I22+V22</f>
        <v>28467</v>
      </c>
      <c r="D22" s="199">
        <f>SUM(E22:H22)</f>
        <v>20823</v>
      </c>
      <c r="E22" s="200">
        <v>6898</v>
      </c>
      <c r="F22" s="200">
        <v>4225</v>
      </c>
      <c r="G22" s="200">
        <v>5070</v>
      </c>
      <c r="H22" s="200">
        <v>4630</v>
      </c>
      <c r="I22" s="199">
        <f>SUM(J22:U22)</f>
        <v>7538</v>
      </c>
      <c r="J22" s="200">
        <v>844</v>
      </c>
      <c r="K22" s="200">
        <v>1082</v>
      </c>
      <c r="L22" s="200" t="s">
        <v>237</v>
      </c>
      <c r="M22" s="200">
        <v>1308</v>
      </c>
      <c r="N22" s="200">
        <v>455</v>
      </c>
      <c r="O22" s="200" t="s">
        <v>237</v>
      </c>
      <c r="P22" s="200">
        <v>1594</v>
      </c>
      <c r="Q22" s="200">
        <v>1391</v>
      </c>
      <c r="R22" s="200">
        <v>145</v>
      </c>
      <c r="S22" s="200">
        <v>175</v>
      </c>
      <c r="T22" s="200">
        <v>289</v>
      </c>
      <c r="U22" s="200">
        <v>255</v>
      </c>
      <c r="V22" s="200">
        <v>106</v>
      </c>
      <c r="X22" s="489"/>
    </row>
    <row r="23" spans="2:32" ht="15" customHeight="1" x14ac:dyDescent="0.15">
      <c r="B23" s="89" t="s">
        <v>238</v>
      </c>
      <c r="U23" s="90"/>
      <c r="V23" s="90"/>
      <c r="X23" s="489"/>
      <c r="Y23" s="86"/>
      <c r="Z23" s="86"/>
      <c r="AA23" s="86"/>
      <c r="AB23" s="86"/>
      <c r="AC23" s="86"/>
      <c r="AD23" s="86"/>
      <c r="AE23" s="86"/>
      <c r="AF23" s="86"/>
    </row>
    <row r="24" spans="2:32" ht="15" customHeight="1" x14ac:dyDescent="0.15">
      <c r="B24" s="91" t="s">
        <v>468</v>
      </c>
      <c r="C24" s="491"/>
      <c r="D24" s="491"/>
      <c r="E24" s="491"/>
      <c r="F24" s="491"/>
      <c r="G24" s="491"/>
      <c r="H24" s="491"/>
      <c r="I24" s="492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3"/>
      <c r="V24" s="493"/>
      <c r="X24" s="489"/>
      <c r="Y24" s="86"/>
      <c r="Z24" s="86"/>
      <c r="AA24" s="86"/>
      <c r="AB24" s="86"/>
      <c r="AC24" s="86"/>
      <c r="AD24" s="86"/>
      <c r="AE24" s="86"/>
      <c r="AF24" s="86"/>
    </row>
    <row r="25" spans="2:32" ht="15" customHeight="1" x14ac:dyDescent="0.15">
      <c r="B25" s="91" t="s">
        <v>469</v>
      </c>
      <c r="C25" s="491"/>
      <c r="D25" s="491"/>
      <c r="E25" s="491"/>
      <c r="F25" s="491"/>
      <c r="G25" s="491"/>
      <c r="H25" s="491"/>
      <c r="I25" s="492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3"/>
      <c r="V25" s="493"/>
      <c r="X25" s="489"/>
      <c r="Y25" s="86"/>
      <c r="Z25" s="86"/>
      <c r="AA25" s="86"/>
      <c r="AB25" s="86"/>
      <c r="AC25" s="86"/>
      <c r="AD25" s="86"/>
      <c r="AE25" s="86"/>
      <c r="AF25" s="86"/>
    </row>
    <row r="26" spans="2:32" ht="15" customHeight="1" x14ac:dyDescent="0.15">
      <c r="B26" s="91" t="s">
        <v>470</v>
      </c>
      <c r="C26" s="491"/>
      <c r="D26" s="491"/>
      <c r="E26" s="491"/>
      <c r="F26" s="491"/>
      <c r="G26" s="491"/>
      <c r="H26" s="491"/>
      <c r="I26" s="492"/>
      <c r="J26" s="491"/>
      <c r="K26" s="491"/>
      <c r="L26" s="491"/>
      <c r="M26" s="491"/>
      <c r="N26" s="491"/>
      <c r="O26" s="491"/>
      <c r="P26" s="491"/>
      <c r="Q26" s="491"/>
      <c r="R26" s="491"/>
      <c r="S26" s="491"/>
      <c r="T26" s="491"/>
      <c r="U26" s="493"/>
      <c r="V26" s="493"/>
      <c r="X26" s="86"/>
      <c r="Y26" s="86"/>
      <c r="Z26" s="86"/>
      <c r="AA26" s="86"/>
      <c r="AB26" s="86"/>
      <c r="AC26" s="86"/>
      <c r="AD26" s="86"/>
      <c r="AE26" s="86"/>
      <c r="AF26" s="86"/>
    </row>
    <row r="27" spans="2:32" ht="15" customHeight="1" x14ac:dyDescent="0.15">
      <c r="B27" s="91" t="s">
        <v>239</v>
      </c>
      <c r="C27" s="92"/>
    </row>
    <row r="29" spans="2:32" ht="22.5" customHeight="1" x14ac:dyDescent="0.15">
      <c r="B29" s="194" t="s">
        <v>240</v>
      </c>
      <c r="D29" s="77"/>
      <c r="G29" s="77"/>
      <c r="J29" s="77" t="s">
        <v>200</v>
      </c>
      <c r="U29" s="77"/>
      <c r="V29" s="77"/>
    </row>
    <row r="30" spans="2:32" ht="19.5" customHeight="1" x14ac:dyDescent="0.15">
      <c r="B30" s="572" t="s">
        <v>201</v>
      </c>
      <c r="C30" s="573" t="s">
        <v>241</v>
      </c>
      <c r="D30" s="573"/>
      <c r="E30" s="573"/>
      <c r="F30" s="573"/>
      <c r="G30" s="573"/>
      <c r="H30" s="573"/>
      <c r="I30" s="573"/>
      <c r="J30" s="573"/>
      <c r="K30" s="93"/>
      <c r="L30" s="94"/>
      <c r="M30" s="94"/>
      <c r="N30" s="94"/>
      <c r="O30" s="93"/>
      <c r="P30" s="93"/>
      <c r="Q30" s="93"/>
      <c r="R30" s="93"/>
      <c r="S30" s="93"/>
      <c r="T30" s="93"/>
      <c r="U30" s="93"/>
      <c r="V30" s="93"/>
    </row>
    <row r="31" spans="2:32" ht="19.5" customHeight="1" x14ac:dyDescent="0.15">
      <c r="B31" s="572"/>
      <c r="C31" s="573" t="s">
        <v>242</v>
      </c>
      <c r="D31" s="573"/>
      <c r="E31" s="573" t="s">
        <v>243</v>
      </c>
      <c r="F31" s="573"/>
      <c r="G31" s="573"/>
      <c r="H31" s="573" t="s">
        <v>244</v>
      </c>
      <c r="I31" s="573"/>
      <c r="J31" s="57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</row>
    <row r="32" spans="2:32" s="86" customFormat="1" ht="19.5" customHeight="1" x14ac:dyDescent="0.15">
      <c r="B32" s="494" t="s">
        <v>236</v>
      </c>
      <c r="C32" s="563">
        <f>SUM(E32:H32)</f>
        <v>2130</v>
      </c>
      <c r="D32" s="563"/>
      <c r="E32" s="563">
        <v>825</v>
      </c>
      <c r="F32" s="563"/>
      <c r="G32" s="563"/>
      <c r="H32" s="563">
        <v>1305</v>
      </c>
      <c r="I32" s="563"/>
      <c r="J32" s="563"/>
      <c r="X32" s="75"/>
      <c r="Y32" s="75"/>
      <c r="Z32" s="75"/>
      <c r="AA32" s="75"/>
      <c r="AB32" s="75"/>
      <c r="AC32" s="75"/>
      <c r="AD32" s="75"/>
      <c r="AE32" s="75"/>
      <c r="AF32" s="75"/>
    </row>
    <row r="33" spans="2:32" s="86" customFormat="1" ht="19.5" customHeight="1" x14ac:dyDescent="0.15">
      <c r="B33" s="494" t="s">
        <v>471</v>
      </c>
      <c r="C33" s="563">
        <f>SUM(E33:H33)</f>
        <v>17143</v>
      </c>
      <c r="D33" s="563"/>
      <c r="E33" s="563">
        <v>8666</v>
      </c>
      <c r="F33" s="563"/>
      <c r="G33" s="563"/>
      <c r="H33" s="563">
        <v>8477</v>
      </c>
      <c r="I33" s="563"/>
      <c r="J33" s="563"/>
      <c r="X33" s="75"/>
      <c r="Y33" s="75"/>
      <c r="Z33" s="75"/>
      <c r="AA33" s="75"/>
      <c r="AB33" s="75"/>
      <c r="AC33" s="75"/>
      <c r="AD33" s="75"/>
      <c r="AE33" s="75"/>
      <c r="AF33" s="75"/>
    </row>
    <row r="34" spans="2:32" ht="15" customHeight="1" x14ac:dyDescent="0.15">
      <c r="B34" s="89" t="s">
        <v>472</v>
      </c>
      <c r="U34" s="90"/>
      <c r="V34" s="90"/>
    </row>
    <row r="35" spans="2:32" ht="15" customHeight="1" x14ac:dyDescent="0.15">
      <c r="B35" s="195" t="s">
        <v>239</v>
      </c>
      <c r="C35" s="92"/>
      <c r="X35" s="86"/>
      <c r="Y35" s="86"/>
      <c r="Z35" s="86"/>
      <c r="AA35" s="86"/>
      <c r="AB35" s="86"/>
      <c r="AC35" s="86"/>
      <c r="AD35" s="86"/>
      <c r="AE35" s="86"/>
      <c r="AF35" s="86"/>
    </row>
    <row r="36" spans="2:32" x14ac:dyDescent="0.15">
      <c r="X36" s="86"/>
      <c r="Y36" s="86"/>
      <c r="Z36" s="86"/>
      <c r="AA36" s="86"/>
      <c r="AB36" s="86"/>
      <c r="AC36" s="86"/>
      <c r="AD36" s="86"/>
      <c r="AE36" s="86"/>
      <c r="AF36" s="86"/>
    </row>
  </sheetData>
  <mergeCells count="16">
    <mergeCell ref="B30:B31"/>
    <mergeCell ref="C30:J30"/>
    <mergeCell ref="C31:D31"/>
    <mergeCell ref="E31:G31"/>
    <mergeCell ref="H31:J31"/>
    <mergeCell ref="B5:B7"/>
    <mergeCell ref="C5:V5"/>
    <mergeCell ref="D6:H6"/>
    <mergeCell ref="I6:U6"/>
    <mergeCell ref="V6:V7"/>
    <mergeCell ref="C32:D32"/>
    <mergeCell ref="E32:G32"/>
    <mergeCell ref="H32:J32"/>
    <mergeCell ref="C33:D33"/>
    <mergeCell ref="E33:G33"/>
    <mergeCell ref="H33:J33"/>
  </mergeCells>
  <phoneticPr fontId="7"/>
  <pageMargins left="0.59055118110236227" right="0.59055118110236227" top="0.78740157480314965" bottom="0.78740157480314965" header="0.39370078740157483" footer="0.39370078740157483"/>
  <pageSetup paperSize="9" scale="94" orientation="portrait" r:id="rId1"/>
  <headerFooter>
    <oddHeader>&amp;R&amp;"ＭＳ Ｐゴシック,標準"15.交通・通信</oddHeader>
    <oddFooter>&amp;C&amp;"ＭＳ Ｐゴシック,標準"-107-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35732-A87A-4654-8A41-D8EDF2A7C16A}">
  <sheetPr>
    <pageSetUpPr fitToPage="1"/>
  </sheetPr>
  <dimension ref="A1:AO87"/>
  <sheetViews>
    <sheetView showGridLines="0" zoomScale="89" zoomScaleNormal="89" zoomScaleSheetLayoutView="85" workbookViewId="0">
      <pane xSplit="1" ySplit="12" topLeftCell="B31" activePane="bottomRight" state="frozen"/>
      <selection pane="topRight"/>
      <selection pane="bottomLeft"/>
      <selection pane="bottomRight" activeCell="R33" sqref="R33:R37"/>
    </sheetView>
  </sheetViews>
  <sheetFormatPr defaultColWidth="8" defaultRowHeight="13.5" x14ac:dyDescent="0.15"/>
  <cols>
    <col min="1" max="1" width="1.7109375" style="484" customWidth="1"/>
    <col min="2" max="2" width="7.42578125" style="484" customWidth="1"/>
    <col min="3" max="4" width="5.42578125" style="484" customWidth="1"/>
    <col min="5" max="18" width="5.28515625" style="484" customWidth="1"/>
    <col min="19" max="16384" width="8" style="484"/>
  </cols>
  <sheetData>
    <row r="1" spans="1:18" ht="30" customHeight="1" x14ac:dyDescent="0.15">
      <c r="A1" s="241" t="s">
        <v>368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</row>
    <row r="2" spans="1:18" ht="7.5" customHeight="1" x14ac:dyDescent="0.15">
      <c r="A2" s="241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</row>
    <row r="3" spans="1:18" ht="22.5" customHeight="1" x14ac:dyDescent="0.15">
      <c r="A3" s="242"/>
      <c r="B3" s="495" t="s">
        <v>473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5"/>
      <c r="P3" s="245"/>
      <c r="Q3" s="242"/>
      <c r="R3" s="311" t="s">
        <v>297</v>
      </c>
    </row>
    <row r="4" spans="1:18" ht="17.25" customHeight="1" x14ac:dyDescent="0.15">
      <c r="A4" s="242"/>
      <c r="B4" s="594" t="s">
        <v>3</v>
      </c>
      <c r="C4" s="595" t="s">
        <v>369</v>
      </c>
      <c r="D4" s="598" t="s">
        <v>370</v>
      </c>
      <c r="E4" s="599"/>
      <c r="F4" s="599"/>
      <c r="G4" s="599"/>
      <c r="H4" s="599"/>
      <c r="I4" s="599"/>
      <c r="J4" s="599"/>
      <c r="K4" s="599"/>
      <c r="L4" s="599"/>
      <c r="M4" s="600"/>
      <c r="N4" s="601" t="s">
        <v>371</v>
      </c>
      <c r="O4" s="603" t="s">
        <v>372</v>
      </c>
      <c r="P4" s="604"/>
      <c r="Q4" s="604"/>
      <c r="R4" s="605"/>
    </row>
    <row r="5" spans="1:18" ht="17.25" customHeight="1" x14ac:dyDescent="0.15">
      <c r="A5" s="242"/>
      <c r="B5" s="594"/>
      <c r="C5" s="596"/>
      <c r="D5" s="606" t="s">
        <v>373</v>
      </c>
      <c r="E5" s="607" t="s">
        <v>374</v>
      </c>
      <c r="F5" s="607"/>
      <c r="G5" s="607"/>
      <c r="H5" s="607" t="s">
        <v>375</v>
      </c>
      <c r="I5" s="607"/>
      <c r="J5" s="607" t="s">
        <v>376</v>
      </c>
      <c r="K5" s="607"/>
      <c r="L5" s="608" t="s">
        <v>377</v>
      </c>
      <c r="M5" s="609"/>
      <c r="N5" s="602"/>
      <c r="O5" s="584" t="s">
        <v>378</v>
      </c>
      <c r="P5" s="586" t="s">
        <v>379</v>
      </c>
      <c r="Q5" s="588" t="s">
        <v>380</v>
      </c>
      <c r="R5" s="590" t="s">
        <v>381</v>
      </c>
    </row>
    <row r="6" spans="1:18" ht="17.25" customHeight="1" x14ac:dyDescent="0.15">
      <c r="A6" s="242"/>
      <c r="B6" s="594"/>
      <c r="C6" s="596"/>
      <c r="D6" s="606"/>
      <c r="E6" s="577" t="s">
        <v>382</v>
      </c>
      <c r="F6" s="577" t="s">
        <v>383</v>
      </c>
      <c r="G6" s="592" t="s">
        <v>384</v>
      </c>
      <c r="H6" s="577" t="s">
        <v>382</v>
      </c>
      <c r="I6" s="577" t="s">
        <v>383</v>
      </c>
      <c r="J6" s="577" t="s">
        <v>382</v>
      </c>
      <c r="K6" s="577" t="s">
        <v>383</v>
      </c>
      <c r="L6" s="579" t="s">
        <v>385</v>
      </c>
      <c r="M6" s="581" t="s">
        <v>386</v>
      </c>
      <c r="N6" s="602"/>
      <c r="O6" s="585"/>
      <c r="P6" s="587"/>
      <c r="Q6" s="589"/>
      <c r="R6" s="591"/>
    </row>
    <row r="7" spans="1:18" ht="17.25" customHeight="1" x14ac:dyDescent="0.15">
      <c r="A7" s="242"/>
      <c r="B7" s="594"/>
      <c r="C7" s="597"/>
      <c r="D7" s="584"/>
      <c r="E7" s="578"/>
      <c r="F7" s="578"/>
      <c r="G7" s="593"/>
      <c r="H7" s="578"/>
      <c r="I7" s="578"/>
      <c r="J7" s="578"/>
      <c r="K7" s="578"/>
      <c r="L7" s="580"/>
      <c r="M7" s="582"/>
      <c r="N7" s="602"/>
      <c r="O7" s="585"/>
      <c r="P7" s="587"/>
      <c r="Q7" s="589"/>
      <c r="R7" s="591"/>
    </row>
    <row r="8" spans="1:18" ht="15" hidden="1" customHeight="1" x14ac:dyDescent="0.15">
      <c r="A8" s="242"/>
      <c r="B8" s="312" t="s">
        <v>17</v>
      </c>
      <c r="C8" s="313">
        <v>66745</v>
      </c>
      <c r="D8" s="314">
        <v>44420</v>
      </c>
      <c r="E8" s="315">
        <v>2323</v>
      </c>
      <c r="F8" s="316">
        <v>4088</v>
      </c>
      <c r="G8" s="316">
        <v>129</v>
      </c>
      <c r="H8" s="316">
        <v>42</v>
      </c>
      <c r="I8" s="316">
        <v>106</v>
      </c>
      <c r="J8" s="316">
        <v>10565</v>
      </c>
      <c r="K8" s="316">
        <v>25731</v>
      </c>
      <c r="L8" s="317">
        <v>1052</v>
      </c>
      <c r="M8" s="318">
        <v>384</v>
      </c>
      <c r="N8" s="319">
        <v>722</v>
      </c>
      <c r="O8" s="314">
        <v>674</v>
      </c>
      <c r="P8" s="316">
        <v>10524</v>
      </c>
      <c r="Q8" s="320">
        <v>10405</v>
      </c>
      <c r="R8" s="321"/>
    </row>
    <row r="9" spans="1:18" ht="15" hidden="1" customHeight="1" x14ac:dyDescent="0.15">
      <c r="A9" s="242"/>
      <c r="B9" s="322" t="s">
        <v>12</v>
      </c>
      <c r="C9" s="323">
        <v>17726</v>
      </c>
      <c r="D9" s="324">
        <v>11658</v>
      </c>
      <c r="E9" s="325">
        <v>471</v>
      </c>
      <c r="F9" s="326">
        <v>1040</v>
      </c>
      <c r="G9" s="326">
        <v>14</v>
      </c>
      <c r="H9" s="326">
        <v>8</v>
      </c>
      <c r="I9" s="326">
        <v>35</v>
      </c>
      <c r="J9" s="326">
        <v>2790</v>
      </c>
      <c r="K9" s="326">
        <v>6830</v>
      </c>
      <c r="L9" s="327">
        <v>335</v>
      </c>
      <c r="M9" s="328">
        <v>135</v>
      </c>
      <c r="N9" s="329">
        <v>225</v>
      </c>
      <c r="O9" s="324">
        <v>203</v>
      </c>
      <c r="P9" s="326">
        <v>2868</v>
      </c>
      <c r="Q9" s="330">
        <v>2772</v>
      </c>
      <c r="R9" s="331"/>
    </row>
    <row r="10" spans="1:18" ht="15" hidden="1" customHeight="1" x14ac:dyDescent="0.15">
      <c r="A10" s="242"/>
      <c r="B10" s="322" t="s">
        <v>13</v>
      </c>
      <c r="C10" s="323">
        <v>22897</v>
      </c>
      <c r="D10" s="324">
        <v>15758</v>
      </c>
      <c r="E10" s="325">
        <v>1034</v>
      </c>
      <c r="F10" s="326">
        <v>1473</v>
      </c>
      <c r="G10" s="326">
        <v>74</v>
      </c>
      <c r="H10" s="326">
        <v>25</v>
      </c>
      <c r="I10" s="326">
        <v>40</v>
      </c>
      <c r="J10" s="326">
        <v>3677</v>
      </c>
      <c r="K10" s="326">
        <v>8892</v>
      </c>
      <c r="L10" s="327">
        <v>413</v>
      </c>
      <c r="M10" s="328">
        <v>130</v>
      </c>
      <c r="N10" s="329">
        <v>260</v>
      </c>
      <c r="O10" s="324">
        <v>242</v>
      </c>
      <c r="P10" s="326">
        <v>3133</v>
      </c>
      <c r="Q10" s="330">
        <v>3504</v>
      </c>
      <c r="R10" s="331"/>
    </row>
    <row r="11" spans="1:18" ht="15" hidden="1" customHeight="1" x14ac:dyDescent="0.15">
      <c r="A11" s="242"/>
      <c r="B11" s="322" t="s">
        <v>14</v>
      </c>
      <c r="C11" s="323">
        <v>16276</v>
      </c>
      <c r="D11" s="324">
        <v>10920</v>
      </c>
      <c r="E11" s="325">
        <v>514</v>
      </c>
      <c r="F11" s="326">
        <v>1016</v>
      </c>
      <c r="G11" s="326">
        <v>13</v>
      </c>
      <c r="H11" s="326">
        <v>7</v>
      </c>
      <c r="I11" s="326">
        <v>17</v>
      </c>
      <c r="J11" s="326">
        <v>2630</v>
      </c>
      <c r="K11" s="326">
        <v>6456</v>
      </c>
      <c r="L11" s="327">
        <v>198</v>
      </c>
      <c r="M11" s="328">
        <v>69</v>
      </c>
      <c r="N11" s="329">
        <v>159</v>
      </c>
      <c r="O11" s="324">
        <v>135</v>
      </c>
      <c r="P11" s="326">
        <v>2379</v>
      </c>
      <c r="Q11" s="330">
        <v>2683</v>
      </c>
      <c r="R11" s="331"/>
    </row>
    <row r="12" spans="1:18" ht="15" hidden="1" customHeight="1" x14ac:dyDescent="0.15">
      <c r="A12" s="242"/>
      <c r="B12" s="332" t="s">
        <v>387</v>
      </c>
      <c r="C12" s="323">
        <v>9846</v>
      </c>
      <c r="D12" s="324">
        <v>6084</v>
      </c>
      <c r="E12" s="333">
        <v>304</v>
      </c>
      <c r="F12" s="334">
        <v>559</v>
      </c>
      <c r="G12" s="334">
        <v>28</v>
      </c>
      <c r="H12" s="334">
        <v>2</v>
      </c>
      <c r="I12" s="334">
        <v>14</v>
      </c>
      <c r="J12" s="334">
        <v>1468</v>
      </c>
      <c r="K12" s="334">
        <v>3553</v>
      </c>
      <c r="L12" s="335">
        <v>106</v>
      </c>
      <c r="M12" s="336">
        <v>50</v>
      </c>
      <c r="N12" s="337">
        <v>78</v>
      </c>
      <c r="O12" s="338">
        <v>94</v>
      </c>
      <c r="P12" s="334">
        <v>2144</v>
      </c>
      <c r="Q12" s="339">
        <v>1446</v>
      </c>
      <c r="R12" s="331"/>
    </row>
    <row r="13" spans="1:18" ht="15" customHeight="1" x14ac:dyDescent="0.15">
      <c r="A13" s="242"/>
      <c r="B13" s="312" t="s">
        <v>18</v>
      </c>
      <c r="C13" s="313">
        <v>68085</v>
      </c>
      <c r="D13" s="314">
        <v>44977</v>
      </c>
      <c r="E13" s="315">
        <v>2276</v>
      </c>
      <c r="F13" s="316">
        <v>3970</v>
      </c>
      <c r="G13" s="316">
        <v>130</v>
      </c>
      <c r="H13" s="316">
        <v>48</v>
      </c>
      <c r="I13" s="316">
        <v>103</v>
      </c>
      <c r="J13" s="316">
        <v>11453</v>
      </c>
      <c r="K13" s="316">
        <v>25548</v>
      </c>
      <c r="L13" s="317">
        <v>1052</v>
      </c>
      <c r="M13" s="318">
        <v>397</v>
      </c>
      <c r="N13" s="319">
        <v>766</v>
      </c>
      <c r="O13" s="314">
        <v>665</v>
      </c>
      <c r="P13" s="316">
        <v>10199</v>
      </c>
      <c r="Q13" s="320">
        <v>11478</v>
      </c>
      <c r="R13" s="575"/>
    </row>
    <row r="14" spans="1:18" ht="15" customHeight="1" x14ac:dyDescent="0.15">
      <c r="A14" s="242"/>
      <c r="B14" s="322" t="s">
        <v>12</v>
      </c>
      <c r="C14" s="323">
        <v>17911</v>
      </c>
      <c r="D14" s="324">
        <v>11711</v>
      </c>
      <c r="E14" s="325">
        <v>434</v>
      </c>
      <c r="F14" s="326">
        <v>1016</v>
      </c>
      <c r="G14" s="326">
        <v>15</v>
      </c>
      <c r="H14" s="326">
        <v>9</v>
      </c>
      <c r="I14" s="326">
        <v>35</v>
      </c>
      <c r="J14" s="326">
        <v>3014</v>
      </c>
      <c r="K14" s="326">
        <v>6715</v>
      </c>
      <c r="L14" s="327">
        <v>334</v>
      </c>
      <c r="M14" s="328">
        <v>139</v>
      </c>
      <c r="N14" s="329">
        <v>230</v>
      </c>
      <c r="O14" s="324">
        <v>201</v>
      </c>
      <c r="P14" s="326">
        <v>2747</v>
      </c>
      <c r="Q14" s="330">
        <v>3022</v>
      </c>
      <c r="R14" s="575"/>
    </row>
    <row r="15" spans="1:18" ht="15" customHeight="1" x14ac:dyDescent="0.15">
      <c r="A15" s="242"/>
      <c r="B15" s="322" t="s">
        <v>13</v>
      </c>
      <c r="C15" s="323">
        <v>23417</v>
      </c>
      <c r="D15" s="324">
        <v>15949</v>
      </c>
      <c r="E15" s="325">
        <v>1030</v>
      </c>
      <c r="F15" s="326">
        <v>1395</v>
      </c>
      <c r="G15" s="326">
        <v>75</v>
      </c>
      <c r="H15" s="326">
        <v>30</v>
      </c>
      <c r="I15" s="326">
        <v>36</v>
      </c>
      <c r="J15" s="326">
        <v>3982</v>
      </c>
      <c r="K15" s="326">
        <v>8850</v>
      </c>
      <c r="L15" s="327">
        <v>414</v>
      </c>
      <c r="M15" s="328">
        <v>137</v>
      </c>
      <c r="N15" s="329">
        <v>279</v>
      </c>
      <c r="O15" s="324">
        <v>235</v>
      </c>
      <c r="P15" s="326">
        <v>3075</v>
      </c>
      <c r="Q15" s="330">
        <v>3879</v>
      </c>
      <c r="R15" s="575"/>
    </row>
    <row r="16" spans="1:18" ht="15" customHeight="1" x14ac:dyDescent="0.15">
      <c r="A16" s="242"/>
      <c r="B16" s="322" t="s">
        <v>14</v>
      </c>
      <c r="C16" s="323">
        <v>16683</v>
      </c>
      <c r="D16" s="324">
        <v>11121</v>
      </c>
      <c r="E16" s="325">
        <v>506</v>
      </c>
      <c r="F16" s="326">
        <v>988</v>
      </c>
      <c r="G16" s="326">
        <v>12</v>
      </c>
      <c r="H16" s="326">
        <v>7</v>
      </c>
      <c r="I16" s="326">
        <v>16</v>
      </c>
      <c r="J16" s="326">
        <v>2864</v>
      </c>
      <c r="K16" s="326">
        <v>6458</v>
      </c>
      <c r="L16" s="327">
        <v>200</v>
      </c>
      <c r="M16" s="328">
        <v>70</v>
      </c>
      <c r="N16" s="329">
        <v>174</v>
      </c>
      <c r="O16" s="324">
        <v>137</v>
      </c>
      <c r="P16" s="326">
        <v>2300</v>
      </c>
      <c r="Q16" s="330">
        <v>2951</v>
      </c>
      <c r="R16" s="575"/>
    </row>
    <row r="17" spans="1:41" ht="15" customHeight="1" x14ac:dyDescent="0.15">
      <c r="A17" s="242"/>
      <c r="B17" s="332" t="s">
        <v>387</v>
      </c>
      <c r="C17" s="323">
        <v>10074</v>
      </c>
      <c r="D17" s="324">
        <v>6196</v>
      </c>
      <c r="E17" s="333">
        <v>306</v>
      </c>
      <c r="F17" s="334">
        <v>571</v>
      </c>
      <c r="G17" s="334">
        <v>28</v>
      </c>
      <c r="H17" s="334">
        <v>2</v>
      </c>
      <c r="I17" s="334">
        <v>16</v>
      </c>
      <c r="J17" s="334">
        <v>1593</v>
      </c>
      <c r="K17" s="334">
        <v>3525</v>
      </c>
      <c r="L17" s="335">
        <v>104</v>
      </c>
      <c r="M17" s="336">
        <v>51</v>
      </c>
      <c r="N17" s="337">
        <v>83</v>
      </c>
      <c r="O17" s="338">
        <v>92</v>
      </c>
      <c r="P17" s="334">
        <v>2077</v>
      </c>
      <c r="Q17" s="339">
        <v>1626</v>
      </c>
      <c r="R17" s="583"/>
    </row>
    <row r="18" spans="1:41" ht="15" customHeight="1" x14ac:dyDescent="0.15">
      <c r="B18" s="312" t="s">
        <v>19</v>
      </c>
      <c r="C18" s="313">
        <v>69147</v>
      </c>
      <c r="D18" s="314">
        <v>45234</v>
      </c>
      <c r="E18" s="315">
        <v>2283</v>
      </c>
      <c r="F18" s="316">
        <v>3814</v>
      </c>
      <c r="G18" s="316">
        <v>123</v>
      </c>
      <c r="H18" s="316">
        <v>45</v>
      </c>
      <c r="I18" s="316">
        <v>100</v>
      </c>
      <c r="J18" s="316">
        <v>12149</v>
      </c>
      <c r="K18" s="316">
        <v>25289</v>
      </c>
      <c r="L18" s="317">
        <v>1030</v>
      </c>
      <c r="M18" s="318">
        <v>401</v>
      </c>
      <c r="N18" s="319">
        <v>759</v>
      </c>
      <c r="O18" s="314">
        <v>684</v>
      </c>
      <c r="P18" s="316">
        <v>10059</v>
      </c>
      <c r="Q18" s="320">
        <v>12411</v>
      </c>
      <c r="R18" s="574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</row>
    <row r="19" spans="1:41" ht="15" customHeight="1" x14ac:dyDescent="0.15">
      <c r="B19" s="322" t="s">
        <v>12</v>
      </c>
      <c r="C19" s="323">
        <v>18134</v>
      </c>
      <c r="D19" s="324">
        <v>11726</v>
      </c>
      <c r="E19" s="325">
        <v>429</v>
      </c>
      <c r="F19" s="326">
        <v>971</v>
      </c>
      <c r="G19" s="326">
        <v>13</v>
      </c>
      <c r="H19" s="326">
        <v>8</v>
      </c>
      <c r="I19" s="326">
        <v>32</v>
      </c>
      <c r="J19" s="326">
        <v>3164</v>
      </c>
      <c r="K19" s="326">
        <v>6623</v>
      </c>
      <c r="L19" s="327">
        <v>340</v>
      </c>
      <c r="M19" s="328">
        <v>146</v>
      </c>
      <c r="N19" s="329">
        <v>220</v>
      </c>
      <c r="O19" s="324">
        <v>209</v>
      </c>
      <c r="P19" s="326">
        <v>2728</v>
      </c>
      <c r="Q19" s="330">
        <v>3251</v>
      </c>
      <c r="R19" s="575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</row>
    <row r="20" spans="1:41" ht="15" customHeight="1" x14ac:dyDescent="0.15">
      <c r="B20" s="322" t="s">
        <v>13</v>
      </c>
      <c r="C20" s="323">
        <v>23768</v>
      </c>
      <c r="D20" s="324">
        <v>16111</v>
      </c>
      <c r="E20" s="325">
        <v>1039</v>
      </c>
      <c r="F20" s="326">
        <v>1341</v>
      </c>
      <c r="G20" s="326">
        <v>71</v>
      </c>
      <c r="H20" s="326">
        <v>29</v>
      </c>
      <c r="I20" s="326">
        <v>35</v>
      </c>
      <c r="J20" s="326">
        <v>4261</v>
      </c>
      <c r="K20" s="326">
        <v>8794</v>
      </c>
      <c r="L20" s="327">
        <v>404</v>
      </c>
      <c r="M20" s="328">
        <v>137</v>
      </c>
      <c r="N20" s="329">
        <v>281</v>
      </c>
      <c r="O20" s="324">
        <v>243</v>
      </c>
      <c r="P20" s="326">
        <v>3023</v>
      </c>
      <c r="Q20" s="330">
        <v>4110</v>
      </c>
      <c r="R20" s="575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</row>
    <row r="21" spans="1:41" ht="15" customHeight="1" x14ac:dyDescent="0.15">
      <c r="B21" s="322" t="s">
        <v>14</v>
      </c>
      <c r="C21" s="323">
        <v>16871</v>
      </c>
      <c r="D21" s="324">
        <v>11117</v>
      </c>
      <c r="E21" s="325">
        <v>491</v>
      </c>
      <c r="F21" s="326">
        <v>959</v>
      </c>
      <c r="G21" s="326">
        <v>12</v>
      </c>
      <c r="H21" s="326">
        <v>6</v>
      </c>
      <c r="I21" s="326">
        <v>16</v>
      </c>
      <c r="J21" s="326">
        <v>3032</v>
      </c>
      <c r="K21" s="326">
        <v>6349</v>
      </c>
      <c r="L21" s="327">
        <v>186</v>
      </c>
      <c r="M21" s="328">
        <v>66</v>
      </c>
      <c r="N21" s="329">
        <v>168</v>
      </c>
      <c r="O21" s="324">
        <v>138</v>
      </c>
      <c r="P21" s="326">
        <v>2227</v>
      </c>
      <c r="Q21" s="330">
        <v>3221</v>
      </c>
      <c r="R21" s="575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</row>
    <row r="22" spans="1:41" ht="15" customHeight="1" x14ac:dyDescent="0.15">
      <c r="B22" s="332" t="s">
        <v>387</v>
      </c>
      <c r="C22" s="323">
        <v>10374</v>
      </c>
      <c r="D22" s="324">
        <v>6280</v>
      </c>
      <c r="E22" s="333">
        <v>324</v>
      </c>
      <c r="F22" s="334">
        <v>543</v>
      </c>
      <c r="G22" s="334">
        <v>27</v>
      </c>
      <c r="H22" s="334">
        <v>2</v>
      </c>
      <c r="I22" s="334">
        <v>17</v>
      </c>
      <c r="J22" s="334">
        <v>1692</v>
      </c>
      <c r="K22" s="334">
        <v>3523</v>
      </c>
      <c r="L22" s="335">
        <v>100</v>
      </c>
      <c r="M22" s="336">
        <v>52</v>
      </c>
      <c r="N22" s="337">
        <v>90</v>
      </c>
      <c r="O22" s="338">
        <v>94</v>
      </c>
      <c r="P22" s="334">
        <v>2081</v>
      </c>
      <c r="Q22" s="339">
        <v>1829</v>
      </c>
      <c r="R22" s="583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</row>
    <row r="23" spans="1:41" ht="15" customHeight="1" x14ac:dyDescent="0.15">
      <c r="B23" s="312" t="s">
        <v>20</v>
      </c>
      <c r="C23" s="313">
        <v>70275</v>
      </c>
      <c r="D23" s="314">
        <v>45610</v>
      </c>
      <c r="E23" s="315">
        <v>2288</v>
      </c>
      <c r="F23" s="316">
        <v>3672</v>
      </c>
      <c r="G23" s="316">
        <v>117</v>
      </c>
      <c r="H23" s="316">
        <v>48</v>
      </c>
      <c r="I23" s="316">
        <v>91</v>
      </c>
      <c r="J23" s="316">
        <v>12663</v>
      </c>
      <c r="K23" s="316">
        <v>25284</v>
      </c>
      <c r="L23" s="317">
        <v>1040</v>
      </c>
      <c r="M23" s="318">
        <v>407</v>
      </c>
      <c r="N23" s="319">
        <v>775</v>
      </c>
      <c r="O23" s="314">
        <v>693</v>
      </c>
      <c r="P23" s="316">
        <v>9858</v>
      </c>
      <c r="Q23" s="320">
        <v>13339</v>
      </c>
      <c r="R23" s="574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</row>
    <row r="24" spans="1:41" ht="15" customHeight="1" x14ac:dyDescent="0.15">
      <c r="B24" s="322" t="s">
        <v>12</v>
      </c>
      <c r="C24" s="323">
        <v>18294</v>
      </c>
      <c r="D24" s="324">
        <v>11750</v>
      </c>
      <c r="E24" s="325">
        <v>437</v>
      </c>
      <c r="F24" s="326">
        <v>934</v>
      </c>
      <c r="G24" s="326">
        <v>16</v>
      </c>
      <c r="H24" s="326">
        <v>8</v>
      </c>
      <c r="I24" s="326">
        <v>28</v>
      </c>
      <c r="J24" s="326">
        <v>3318</v>
      </c>
      <c r="K24" s="326">
        <v>6542</v>
      </c>
      <c r="L24" s="327">
        <v>324</v>
      </c>
      <c r="M24" s="328">
        <v>143</v>
      </c>
      <c r="N24" s="329">
        <v>215</v>
      </c>
      <c r="O24" s="324">
        <v>211</v>
      </c>
      <c r="P24" s="326">
        <v>2685</v>
      </c>
      <c r="Q24" s="330">
        <v>3433</v>
      </c>
      <c r="R24" s="575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42"/>
    </row>
    <row r="25" spans="1:41" ht="15" customHeight="1" x14ac:dyDescent="0.15">
      <c r="B25" s="322" t="s">
        <v>13</v>
      </c>
      <c r="C25" s="323">
        <v>24160</v>
      </c>
      <c r="D25" s="324">
        <v>16189</v>
      </c>
      <c r="E25" s="325">
        <v>1038</v>
      </c>
      <c r="F25" s="326">
        <v>1284</v>
      </c>
      <c r="G25" s="326">
        <v>62</v>
      </c>
      <c r="H25" s="326">
        <v>30</v>
      </c>
      <c r="I25" s="326">
        <v>33</v>
      </c>
      <c r="J25" s="326">
        <v>4414</v>
      </c>
      <c r="K25" s="326">
        <v>8766</v>
      </c>
      <c r="L25" s="327">
        <v>422</v>
      </c>
      <c r="M25" s="328">
        <v>140</v>
      </c>
      <c r="N25" s="329">
        <v>286</v>
      </c>
      <c r="O25" s="324">
        <v>244</v>
      </c>
      <c r="P25" s="326">
        <v>2975</v>
      </c>
      <c r="Q25" s="330">
        <v>4466</v>
      </c>
      <c r="R25" s="575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42"/>
    </row>
    <row r="26" spans="1:41" ht="15" customHeight="1" x14ac:dyDescent="0.15">
      <c r="B26" s="322" t="s">
        <v>14</v>
      </c>
      <c r="C26" s="323">
        <v>17315</v>
      </c>
      <c r="D26" s="324">
        <v>11296</v>
      </c>
      <c r="E26" s="325">
        <v>500</v>
      </c>
      <c r="F26" s="326">
        <v>922</v>
      </c>
      <c r="G26" s="326">
        <v>14</v>
      </c>
      <c r="H26" s="326">
        <v>6</v>
      </c>
      <c r="I26" s="326">
        <v>15</v>
      </c>
      <c r="J26" s="326">
        <v>3178</v>
      </c>
      <c r="K26" s="326">
        <v>6396</v>
      </c>
      <c r="L26" s="327">
        <v>194</v>
      </c>
      <c r="M26" s="328">
        <v>71</v>
      </c>
      <c r="N26" s="329">
        <v>172</v>
      </c>
      <c r="O26" s="324">
        <v>146</v>
      </c>
      <c r="P26" s="326">
        <v>2168</v>
      </c>
      <c r="Q26" s="330">
        <v>3533</v>
      </c>
      <c r="R26" s="575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</row>
    <row r="27" spans="1:41" ht="15" customHeight="1" x14ac:dyDescent="0.15">
      <c r="B27" s="332" t="s">
        <v>387</v>
      </c>
      <c r="C27" s="323">
        <v>10506</v>
      </c>
      <c r="D27" s="324">
        <v>6375</v>
      </c>
      <c r="E27" s="333">
        <v>313</v>
      </c>
      <c r="F27" s="334">
        <v>532</v>
      </c>
      <c r="G27" s="334">
        <v>25</v>
      </c>
      <c r="H27" s="334">
        <v>4</v>
      </c>
      <c r="I27" s="334">
        <v>15</v>
      </c>
      <c r="J27" s="334">
        <v>1753</v>
      </c>
      <c r="K27" s="334">
        <v>3580</v>
      </c>
      <c r="L27" s="335">
        <v>100</v>
      </c>
      <c r="M27" s="336">
        <v>53</v>
      </c>
      <c r="N27" s="337">
        <v>102</v>
      </c>
      <c r="O27" s="338">
        <v>92</v>
      </c>
      <c r="P27" s="334">
        <v>2030</v>
      </c>
      <c r="Q27" s="339">
        <v>1907</v>
      </c>
      <c r="R27" s="583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</row>
    <row r="28" spans="1:41" ht="15" customHeight="1" x14ac:dyDescent="0.15">
      <c r="B28" s="312" t="s">
        <v>21</v>
      </c>
      <c r="C28" s="313">
        <v>71352</v>
      </c>
      <c r="D28" s="314">
        <v>45837</v>
      </c>
      <c r="E28" s="315">
        <v>2285</v>
      </c>
      <c r="F28" s="316">
        <v>3615</v>
      </c>
      <c r="G28" s="316">
        <v>118</v>
      </c>
      <c r="H28" s="316">
        <v>50</v>
      </c>
      <c r="I28" s="316">
        <v>92</v>
      </c>
      <c r="J28" s="316">
        <v>13144</v>
      </c>
      <c r="K28" s="316">
        <v>25098</v>
      </c>
      <c r="L28" s="317">
        <v>1049</v>
      </c>
      <c r="M28" s="318">
        <v>418</v>
      </c>
      <c r="N28" s="319">
        <v>767</v>
      </c>
      <c r="O28" s="314">
        <v>691</v>
      </c>
      <c r="P28" s="316">
        <v>9802</v>
      </c>
      <c r="Q28" s="320">
        <v>14223</v>
      </c>
      <c r="R28" s="574"/>
      <c r="S28" s="242"/>
      <c r="T28" s="242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2"/>
      <c r="AK28" s="242"/>
      <c r="AL28" s="242"/>
      <c r="AM28" s="242"/>
      <c r="AN28" s="242"/>
      <c r="AO28" s="242"/>
    </row>
    <row r="29" spans="1:41" ht="15" customHeight="1" x14ac:dyDescent="0.15">
      <c r="B29" s="322" t="s">
        <v>12</v>
      </c>
      <c r="C29" s="323">
        <v>18512</v>
      </c>
      <c r="D29" s="324">
        <v>11800</v>
      </c>
      <c r="E29" s="325">
        <v>452</v>
      </c>
      <c r="F29" s="326">
        <v>909</v>
      </c>
      <c r="G29" s="326">
        <v>16</v>
      </c>
      <c r="H29" s="326">
        <v>8</v>
      </c>
      <c r="I29" s="326">
        <v>25</v>
      </c>
      <c r="J29" s="326">
        <v>3420</v>
      </c>
      <c r="K29" s="326">
        <v>6497</v>
      </c>
      <c r="L29" s="327">
        <v>331</v>
      </c>
      <c r="M29" s="328">
        <v>142</v>
      </c>
      <c r="N29" s="329">
        <v>215</v>
      </c>
      <c r="O29" s="324">
        <v>208</v>
      </c>
      <c r="P29" s="326">
        <v>2652</v>
      </c>
      <c r="Q29" s="330">
        <v>3637</v>
      </c>
      <c r="R29" s="575"/>
      <c r="S29" s="242"/>
      <c r="T29" s="242"/>
      <c r="U29" s="242"/>
      <c r="V29" s="242"/>
      <c r="W29" s="242"/>
      <c r="X29" s="242"/>
      <c r="Y29" s="242"/>
      <c r="Z29" s="242"/>
      <c r="AA29" s="242"/>
      <c r="AB29" s="242"/>
      <c r="AC29" s="242"/>
      <c r="AD29" s="242"/>
      <c r="AE29" s="242"/>
      <c r="AF29" s="242"/>
      <c r="AG29" s="242"/>
      <c r="AH29" s="242"/>
      <c r="AI29" s="242"/>
      <c r="AJ29" s="242"/>
      <c r="AK29" s="242"/>
      <c r="AL29" s="242"/>
      <c r="AM29" s="242"/>
      <c r="AN29" s="242"/>
      <c r="AO29" s="242"/>
    </row>
    <row r="30" spans="1:41" ht="15" customHeight="1" x14ac:dyDescent="0.15">
      <c r="B30" s="322" t="s">
        <v>13</v>
      </c>
      <c r="C30" s="323">
        <v>24615</v>
      </c>
      <c r="D30" s="324">
        <v>16301</v>
      </c>
      <c r="E30" s="325">
        <v>1031</v>
      </c>
      <c r="F30" s="326">
        <v>1277</v>
      </c>
      <c r="G30" s="326">
        <v>63</v>
      </c>
      <c r="H30" s="326">
        <v>30</v>
      </c>
      <c r="I30" s="326">
        <v>38</v>
      </c>
      <c r="J30" s="326">
        <v>4626</v>
      </c>
      <c r="K30" s="326">
        <v>8692</v>
      </c>
      <c r="L30" s="327">
        <v>405</v>
      </c>
      <c r="M30" s="328">
        <v>139</v>
      </c>
      <c r="N30" s="329">
        <v>265</v>
      </c>
      <c r="O30" s="324">
        <v>244</v>
      </c>
      <c r="P30" s="326">
        <v>2984</v>
      </c>
      <c r="Q30" s="330">
        <v>4821</v>
      </c>
      <c r="R30" s="575"/>
      <c r="S30" s="242"/>
      <c r="T30" s="242"/>
      <c r="U30" s="242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242"/>
      <c r="AG30" s="242"/>
      <c r="AH30" s="242"/>
      <c r="AI30" s="242"/>
      <c r="AJ30" s="242"/>
      <c r="AK30" s="242"/>
      <c r="AL30" s="242"/>
      <c r="AM30" s="242"/>
      <c r="AN30" s="242"/>
      <c r="AO30" s="242"/>
    </row>
    <row r="31" spans="1:41" ht="15" customHeight="1" x14ac:dyDescent="0.15">
      <c r="B31" s="322" t="s">
        <v>14</v>
      </c>
      <c r="C31" s="323">
        <v>17545</v>
      </c>
      <c r="D31" s="324">
        <v>11346</v>
      </c>
      <c r="E31" s="325">
        <v>495</v>
      </c>
      <c r="F31" s="326">
        <v>904</v>
      </c>
      <c r="G31" s="326">
        <v>16</v>
      </c>
      <c r="H31" s="326">
        <v>6</v>
      </c>
      <c r="I31" s="326">
        <v>14</v>
      </c>
      <c r="J31" s="326">
        <v>3268</v>
      </c>
      <c r="K31" s="326">
        <v>6368</v>
      </c>
      <c r="L31" s="327">
        <v>204</v>
      </c>
      <c r="M31" s="328">
        <v>71</v>
      </c>
      <c r="N31" s="329">
        <v>174</v>
      </c>
      <c r="O31" s="324">
        <v>145</v>
      </c>
      <c r="P31" s="326">
        <v>2144</v>
      </c>
      <c r="Q31" s="330">
        <v>3736</v>
      </c>
      <c r="R31" s="575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</row>
    <row r="32" spans="1:41" ht="15" customHeight="1" x14ac:dyDescent="0.15">
      <c r="B32" s="332" t="s">
        <v>387</v>
      </c>
      <c r="C32" s="340">
        <v>10648</v>
      </c>
      <c r="D32" s="338">
        <v>6390</v>
      </c>
      <c r="E32" s="333">
        <v>305</v>
      </c>
      <c r="F32" s="334">
        <v>522</v>
      </c>
      <c r="G32" s="334">
        <v>23</v>
      </c>
      <c r="H32" s="334">
        <v>6</v>
      </c>
      <c r="I32" s="334">
        <v>15</v>
      </c>
      <c r="J32" s="334">
        <v>1824</v>
      </c>
      <c r="K32" s="334">
        <v>3537</v>
      </c>
      <c r="L32" s="335">
        <v>106</v>
      </c>
      <c r="M32" s="336">
        <v>52</v>
      </c>
      <c r="N32" s="337">
        <v>113</v>
      </c>
      <c r="O32" s="338">
        <v>94</v>
      </c>
      <c r="P32" s="334">
        <v>2022</v>
      </c>
      <c r="Q32" s="339">
        <v>2029</v>
      </c>
      <c r="R32" s="575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</row>
    <row r="33" spans="2:41" ht="15" customHeight="1" x14ac:dyDescent="0.15">
      <c r="B33" s="341" t="s">
        <v>23</v>
      </c>
      <c r="C33" s="342">
        <v>72571</v>
      </c>
      <c r="D33" s="343">
        <v>46171</v>
      </c>
      <c r="E33" s="344">
        <v>2288</v>
      </c>
      <c r="F33" s="345">
        <v>3563</v>
      </c>
      <c r="G33" s="345">
        <v>113</v>
      </c>
      <c r="H33" s="345">
        <v>49</v>
      </c>
      <c r="I33" s="345">
        <v>93</v>
      </c>
      <c r="J33" s="345">
        <v>13591</v>
      </c>
      <c r="K33" s="345">
        <v>25044</v>
      </c>
      <c r="L33" s="345">
        <v>1034</v>
      </c>
      <c r="M33" s="346">
        <v>427</v>
      </c>
      <c r="N33" s="347">
        <v>775</v>
      </c>
      <c r="O33" s="348">
        <v>682</v>
      </c>
      <c r="P33" s="345">
        <v>9731</v>
      </c>
      <c r="Q33" s="349">
        <v>15181</v>
      </c>
      <c r="R33" s="576"/>
      <c r="S33" s="350"/>
      <c r="T33" s="350"/>
      <c r="U33" s="350"/>
      <c r="V33" s="350"/>
      <c r="W33" s="350"/>
      <c r="X33" s="350"/>
      <c r="Y33" s="350"/>
      <c r="Z33" s="350"/>
      <c r="AA33" s="350"/>
      <c r="AB33" s="350"/>
      <c r="AC33" s="350"/>
      <c r="AD33" s="351"/>
      <c r="AE33" s="351"/>
      <c r="AF33" s="351"/>
      <c r="AG33" s="351"/>
      <c r="AH33" s="351"/>
      <c r="AI33" s="351"/>
      <c r="AJ33" s="351"/>
      <c r="AK33" s="351"/>
      <c r="AL33" s="351"/>
      <c r="AM33" s="351"/>
      <c r="AN33" s="351"/>
      <c r="AO33" s="351"/>
    </row>
    <row r="34" spans="2:41" ht="15" customHeight="1" x14ac:dyDescent="0.15">
      <c r="B34" s="322" t="s">
        <v>12</v>
      </c>
      <c r="C34" s="352">
        <v>18657</v>
      </c>
      <c r="D34" s="353">
        <v>11798</v>
      </c>
      <c r="E34" s="354">
        <v>449</v>
      </c>
      <c r="F34" s="355">
        <v>897</v>
      </c>
      <c r="G34" s="355">
        <v>16</v>
      </c>
      <c r="H34" s="355">
        <v>9</v>
      </c>
      <c r="I34" s="355">
        <v>23</v>
      </c>
      <c r="J34" s="355">
        <v>3496</v>
      </c>
      <c r="K34" s="355">
        <v>6445</v>
      </c>
      <c r="L34" s="355">
        <v>319</v>
      </c>
      <c r="M34" s="356">
        <v>144</v>
      </c>
      <c r="N34" s="357">
        <v>224</v>
      </c>
      <c r="O34" s="353">
        <v>193</v>
      </c>
      <c r="P34" s="355">
        <v>2637</v>
      </c>
      <c r="Q34" s="358">
        <v>3805</v>
      </c>
      <c r="R34" s="576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</row>
    <row r="35" spans="2:41" ht="15" customHeight="1" x14ac:dyDescent="0.15">
      <c r="B35" s="322" t="s">
        <v>13</v>
      </c>
      <c r="C35" s="352">
        <v>25090</v>
      </c>
      <c r="D35" s="353">
        <v>16414</v>
      </c>
      <c r="E35" s="354">
        <v>1011</v>
      </c>
      <c r="F35" s="355">
        <v>1256</v>
      </c>
      <c r="G35" s="355">
        <v>55</v>
      </c>
      <c r="H35" s="355">
        <v>28</v>
      </c>
      <c r="I35" s="355">
        <v>43</v>
      </c>
      <c r="J35" s="355">
        <v>4792</v>
      </c>
      <c r="K35" s="355">
        <v>8691</v>
      </c>
      <c r="L35" s="355">
        <v>390</v>
      </c>
      <c r="M35" s="356">
        <v>148</v>
      </c>
      <c r="N35" s="357">
        <v>259</v>
      </c>
      <c r="O35" s="353">
        <v>251</v>
      </c>
      <c r="P35" s="355">
        <v>2952</v>
      </c>
      <c r="Q35" s="358">
        <v>5214</v>
      </c>
      <c r="R35" s="576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</row>
    <row r="36" spans="2:41" ht="15" customHeight="1" x14ac:dyDescent="0.15">
      <c r="B36" s="322" t="s">
        <v>14</v>
      </c>
      <c r="C36" s="352">
        <v>17912</v>
      </c>
      <c r="D36" s="353">
        <v>11471</v>
      </c>
      <c r="E36" s="354">
        <v>511</v>
      </c>
      <c r="F36" s="355">
        <v>897</v>
      </c>
      <c r="G36" s="355">
        <v>17</v>
      </c>
      <c r="H36" s="355">
        <v>5</v>
      </c>
      <c r="I36" s="355">
        <v>13</v>
      </c>
      <c r="J36" s="355">
        <v>3395</v>
      </c>
      <c r="K36" s="355">
        <v>6349</v>
      </c>
      <c r="L36" s="355">
        <v>214</v>
      </c>
      <c r="M36" s="356">
        <v>70</v>
      </c>
      <c r="N36" s="357">
        <v>179</v>
      </c>
      <c r="O36" s="353">
        <v>146</v>
      </c>
      <c r="P36" s="355">
        <v>2130</v>
      </c>
      <c r="Q36" s="358">
        <v>3986</v>
      </c>
      <c r="R36" s="576"/>
      <c r="S36" s="359"/>
      <c r="T36" s="359"/>
      <c r="U36" s="359"/>
      <c r="V36" s="359"/>
      <c r="W36" s="359"/>
      <c r="X36" s="359"/>
      <c r="Y36" s="359"/>
      <c r="Z36" s="359"/>
      <c r="AA36" s="359"/>
      <c r="AB36" s="359"/>
      <c r="AC36" s="359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3"/>
    </row>
    <row r="37" spans="2:41" ht="15" customHeight="1" x14ac:dyDescent="0.15">
      <c r="B37" s="332" t="s">
        <v>387</v>
      </c>
      <c r="C37" s="360">
        <v>10881</v>
      </c>
      <c r="D37" s="290">
        <v>6488</v>
      </c>
      <c r="E37" s="300">
        <v>315</v>
      </c>
      <c r="F37" s="361">
        <v>509</v>
      </c>
      <c r="G37" s="361">
        <v>25</v>
      </c>
      <c r="H37" s="361">
        <v>7</v>
      </c>
      <c r="I37" s="361">
        <v>14</v>
      </c>
      <c r="J37" s="361">
        <v>1903</v>
      </c>
      <c r="K37" s="361">
        <v>3556</v>
      </c>
      <c r="L37" s="361">
        <v>108</v>
      </c>
      <c r="M37" s="291">
        <v>51</v>
      </c>
      <c r="N37" s="294">
        <v>113</v>
      </c>
      <c r="O37" s="290">
        <v>92</v>
      </c>
      <c r="P37" s="361">
        <v>2012</v>
      </c>
      <c r="Q37" s="293">
        <v>2176</v>
      </c>
      <c r="R37" s="576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</row>
    <row r="38" spans="2:41" ht="15" customHeight="1" x14ac:dyDescent="0.15">
      <c r="B38" s="362" t="s">
        <v>474</v>
      </c>
      <c r="C38" s="363">
        <v>73465</v>
      </c>
      <c r="D38" s="364">
        <v>46168</v>
      </c>
      <c r="E38" s="365">
        <v>2323</v>
      </c>
      <c r="F38" s="366">
        <v>3459</v>
      </c>
      <c r="G38" s="366">
        <v>124</v>
      </c>
      <c r="H38" s="366">
        <v>44</v>
      </c>
      <c r="I38" s="366">
        <v>94</v>
      </c>
      <c r="J38" s="366">
        <v>13785</v>
      </c>
      <c r="K38" s="366">
        <v>24916</v>
      </c>
      <c r="L38" s="366">
        <v>1014</v>
      </c>
      <c r="M38" s="367">
        <v>409</v>
      </c>
      <c r="N38" s="368">
        <v>766</v>
      </c>
      <c r="O38" s="364">
        <v>696</v>
      </c>
      <c r="P38" s="366">
        <v>9731</v>
      </c>
      <c r="Q38" s="369">
        <v>16104</v>
      </c>
      <c r="R38" s="496"/>
      <c r="S38" s="350"/>
      <c r="T38" s="350"/>
      <c r="U38" s="350"/>
      <c r="V38" s="350"/>
      <c r="W38" s="350"/>
      <c r="X38" s="350"/>
      <c r="Y38" s="350"/>
      <c r="Z38" s="350"/>
      <c r="AA38" s="350"/>
      <c r="AB38" s="350"/>
      <c r="AC38" s="350"/>
      <c r="AD38" s="351"/>
      <c r="AE38" s="351"/>
      <c r="AF38" s="351"/>
      <c r="AG38" s="351"/>
      <c r="AH38" s="351"/>
      <c r="AI38" s="351"/>
      <c r="AJ38" s="351"/>
      <c r="AK38" s="351"/>
      <c r="AL38" s="351"/>
      <c r="AM38" s="351"/>
      <c r="AN38" s="351"/>
      <c r="AO38" s="351"/>
    </row>
    <row r="39" spans="2:41" ht="15" customHeight="1" x14ac:dyDescent="0.15">
      <c r="B39" s="362" t="s">
        <v>475</v>
      </c>
      <c r="C39" s="363">
        <v>74232</v>
      </c>
      <c r="D39" s="364">
        <v>45823</v>
      </c>
      <c r="E39" s="365">
        <v>2375</v>
      </c>
      <c r="F39" s="366">
        <v>3368</v>
      </c>
      <c r="G39" s="366">
        <v>130</v>
      </c>
      <c r="H39" s="366">
        <v>47</v>
      </c>
      <c r="I39" s="366">
        <v>90</v>
      </c>
      <c r="J39" s="366">
        <v>13954</v>
      </c>
      <c r="K39" s="366">
        <v>24440</v>
      </c>
      <c r="L39" s="366">
        <v>1010</v>
      </c>
      <c r="M39" s="367">
        <v>409</v>
      </c>
      <c r="N39" s="368">
        <v>777</v>
      </c>
      <c r="O39" s="364">
        <v>725</v>
      </c>
      <c r="P39" s="366">
        <v>9589</v>
      </c>
      <c r="Q39" s="369">
        <v>17220</v>
      </c>
      <c r="R39" s="370">
        <v>98</v>
      </c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1"/>
      <c r="AE39" s="351"/>
      <c r="AF39" s="351"/>
      <c r="AG39" s="351"/>
      <c r="AH39" s="351"/>
      <c r="AI39" s="351"/>
      <c r="AJ39" s="351"/>
      <c r="AK39" s="351"/>
      <c r="AL39" s="351"/>
      <c r="AM39" s="351"/>
      <c r="AN39" s="351"/>
      <c r="AO39" s="351"/>
    </row>
    <row r="40" spans="2:41" ht="15" customHeight="1" x14ac:dyDescent="0.15">
      <c r="B40" s="362" t="s">
        <v>476</v>
      </c>
      <c r="C40" s="363">
        <v>74077</v>
      </c>
      <c r="D40" s="364">
        <v>45087</v>
      </c>
      <c r="E40" s="365">
        <v>2368</v>
      </c>
      <c r="F40" s="366">
        <v>3207</v>
      </c>
      <c r="G40" s="366">
        <v>132</v>
      </c>
      <c r="H40" s="366">
        <v>46</v>
      </c>
      <c r="I40" s="366">
        <v>83</v>
      </c>
      <c r="J40" s="366">
        <v>14034</v>
      </c>
      <c r="K40" s="366">
        <v>23778</v>
      </c>
      <c r="L40" s="366">
        <v>1017</v>
      </c>
      <c r="M40" s="367">
        <v>422</v>
      </c>
      <c r="N40" s="368">
        <v>794</v>
      </c>
      <c r="O40" s="364">
        <v>739</v>
      </c>
      <c r="P40" s="366">
        <v>9442</v>
      </c>
      <c r="Q40" s="369">
        <v>17913</v>
      </c>
      <c r="R40" s="370">
        <v>102</v>
      </c>
      <c r="S40" s="350"/>
      <c r="T40" s="350"/>
      <c r="U40" s="350"/>
      <c r="V40" s="350"/>
      <c r="W40" s="350"/>
      <c r="X40" s="350"/>
      <c r="Y40" s="350"/>
      <c r="Z40" s="350"/>
      <c r="AA40" s="350"/>
      <c r="AB40" s="350"/>
      <c r="AC40" s="350"/>
      <c r="AD40" s="351"/>
      <c r="AE40" s="351"/>
      <c r="AF40" s="351"/>
      <c r="AG40" s="351"/>
      <c r="AH40" s="351"/>
      <c r="AI40" s="351"/>
      <c r="AJ40" s="351"/>
      <c r="AK40" s="351"/>
      <c r="AL40" s="351"/>
      <c r="AM40" s="351"/>
      <c r="AN40" s="351"/>
      <c r="AO40" s="351"/>
    </row>
    <row r="41" spans="2:41" ht="15" customHeight="1" x14ac:dyDescent="0.15">
      <c r="B41" s="362" t="s">
        <v>477</v>
      </c>
      <c r="C41" s="363">
        <v>73960</v>
      </c>
      <c r="D41" s="364">
        <v>44229</v>
      </c>
      <c r="E41" s="365">
        <v>2259</v>
      </c>
      <c r="F41" s="366">
        <v>3016</v>
      </c>
      <c r="G41" s="366">
        <v>134</v>
      </c>
      <c r="H41" s="366">
        <v>54</v>
      </c>
      <c r="I41" s="366">
        <v>89</v>
      </c>
      <c r="J41" s="366">
        <v>13949</v>
      </c>
      <c r="K41" s="366">
        <v>23298</v>
      </c>
      <c r="L41" s="366">
        <v>1006</v>
      </c>
      <c r="M41" s="367">
        <v>424</v>
      </c>
      <c r="N41" s="368">
        <v>824</v>
      </c>
      <c r="O41" s="364">
        <v>763</v>
      </c>
      <c r="P41" s="366">
        <v>9357</v>
      </c>
      <c r="Q41" s="369">
        <v>18672</v>
      </c>
      <c r="R41" s="370">
        <v>115</v>
      </c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1"/>
      <c r="AE41" s="351"/>
      <c r="AF41" s="351"/>
      <c r="AG41" s="351"/>
      <c r="AH41" s="351"/>
      <c r="AI41" s="351"/>
      <c r="AJ41" s="351"/>
      <c r="AK41" s="351"/>
      <c r="AL41" s="351"/>
      <c r="AM41" s="351"/>
      <c r="AN41" s="351"/>
      <c r="AO41" s="351"/>
    </row>
    <row r="42" spans="2:41" ht="15" customHeight="1" x14ac:dyDescent="0.15">
      <c r="B42" s="362" t="s">
        <v>478</v>
      </c>
      <c r="C42" s="363">
        <v>74018</v>
      </c>
      <c r="D42" s="364">
        <v>43669</v>
      </c>
      <c r="E42" s="365">
        <v>2185</v>
      </c>
      <c r="F42" s="366">
        <v>2927</v>
      </c>
      <c r="G42" s="366">
        <v>127</v>
      </c>
      <c r="H42" s="366">
        <v>56</v>
      </c>
      <c r="I42" s="366">
        <v>83</v>
      </c>
      <c r="J42" s="366">
        <v>14083</v>
      </c>
      <c r="K42" s="366">
        <v>22818</v>
      </c>
      <c r="L42" s="366">
        <v>971</v>
      </c>
      <c r="M42" s="367">
        <v>419</v>
      </c>
      <c r="N42" s="368">
        <v>839</v>
      </c>
      <c r="O42" s="364">
        <v>774</v>
      </c>
      <c r="P42" s="366">
        <v>9176</v>
      </c>
      <c r="Q42" s="369">
        <v>19446</v>
      </c>
      <c r="R42" s="370">
        <v>114</v>
      </c>
      <c r="S42" s="350"/>
      <c r="T42" s="350"/>
      <c r="U42" s="350"/>
      <c r="V42" s="350"/>
      <c r="W42" s="350"/>
      <c r="X42" s="350"/>
      <c r="Y42" s="350"/>
      <c r="Z42" s="350"/>
      <c r="AA42" s="350"/>
      <c r="AB42" s="350"/>
      <c r="AC42" s="350"/>
      <c r="AD42" s="351"/>
      <c r="AE42" s="351"/>
      <c r="AF42" s="351"/>
      <c r="AG42" s="351"/>
      <c r="AH42" s="351"/>
      <c r="AI42" s="351"/>
      <c r="AJ42" s="351"/>
      <c r="AK42" s="351"/>
      <c r="AL42" s="351"/>
      <c r="AM42" s="351"/>
      <c r="AN42" s="351"/>
      <c r="AO42" s="351"/>
    </row>
    <row r="43" spans="2:41" ht="15" customHeight="1" x14ac:dyDescent="0.15">
      <c r="B43" s="362" t="s">
        <v>479</v>
      </c>
      <c r="C43" s="363">
        <v>74129</v>
      </c>
      <c r="D43" s="364">
        <v>43261</v>
      </c>
      <c r="E43" s="365">
        <v>2110</v>
      </c>
      <c r="F43" s="366">
        <v>2802</v>
      </c>
      <c r="G43" s="366">
        <v>117</v>
      </c>
      <c r="H43" s="366">
        <v>55</v>
      </c>
      <c r="I43" s="366">
        <v>79</v>
      </c>
      <c r="J43" s="366">
        <v>14381</v>
      </c>
      <c r="K43" s="366">
        <v>22357</v>
      </c>
      <c r="L43" s="366">
        <v>938</v>
      </c>
      <c r="M43" s="367">
        <v>422</v>
      </c>
      <c r="N43" s="368">
        <v>833</v>
      </c>
      <c r="O43" s="364">
        <v>793</v>
      </c>
      <c r="P43" s="366">
        <v>9031</v>
      </c>
      <c r="Q43" s="369">
        <v>20092</v>
      </c>
      <c r="R43" s="370">
        <v>119</v>
      </c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</row>
    <row r="44" spans="2:41" ht="15" customHeight="1" x14ac:dyDescent="0.15">
      <c r="B44" s="362" t="s">
        <v>480</v>
      </c>
      <c r="C44" s="363">
        <v>74681</v>
      </c>
      <c r="D44" s="364">
        <v>43143</v>
      </c>
      <c r="E44" s="365">
        <v>2082</v>
      </c>
      <c r="F44" s="366">
        <v>2733</v>
      </c>
      <c r="G44" s="366">
        <v>114</v>
      </c>
      <c r="H44" s="366">
        <v>55</v>
      </c>
      <c r="I44" s="366">
        <v>81</v>
      </c>
      <c r="J44" s="366">
        <v>14648</v>
      </c>
      <c r="K44" s="366">
        <v>22079</v>
      </c>
      <c r="L44" s="366">
        <v>920</v>
      </c>
      <c r="M44" s="367">
        <v>431</v>
      </c>
      <c r="N44" s="368">
        <v>853</v>
      </c>
      <c r="O44" s="364">
        <v>811</v>
      </c>
      <c r="P44" s="366">
        <v>8965</v>
      </c>
      <c r="Q44" s="369">
        <v>20799</v>
      </c>
      <c r="R44" s="367">
        <v>110</v>
      </c>
      <c r="S44" s="371"/>
      <c r="T44" s="371"/>
      <c r="U44" s="371"/>
      <c r="V44" s="371"/>
      <c r="W44" s="371"/>
      <c r="X44" s="371"/>
      <c r="Y44" s="371"/>
      <c r="Z44" s="371"/>
      <c r="AA44" s="371"/>
      <c r="AB44" s="371"/>
      <c r="AC44" s="371"/>
      <c r="AD44" s="351"/>
      <c r="AE44" s="351"/>
      <c r="AF44" s="351"/>
      <c r="AG44" s="351"/>
      <c r="AH44" s="351"/>
      <c r="AI44" s="351"/>
      <c r="AJ44" s="351"/>
      <c r="AK44" s="351"/>
      <c r="AL44" s="351"/>
      <c r="AM44" s="351"/>
      <c r="AN44" s="351"/>
      <c r="AO44" s="351"/>
    </row>
    <row r="45" spans="2:41" ht="15" customHeight="1" x14ac:dyDescent="0.15">
      <c r="B45" s="362" t="s">
        <v>481</v>
      </c>
      <c r="C45" s="363">
        <v>75349</v>
      </c>
      <c r="D45" s="364">
        <v>43011</v>
      </c>
      <c r="E45" s="365">
        <v>2063</v>
      </c>
      <c r="F45" s="366">
        <v>2668</v>
      </c>
      <c r="G45" s="366">
        <v>115</v>
      </c>
      <c r="H45" s="366">
        <v>56</v>
      </c>
      <c r="I45" s="366">
        <v>79</v>
      </c>
      <c r="J45" s="366">
        <v>14906</v>
      </c>
      <c r="K45" s="366">
        <v>21799</v>
      </c>
      <c r="L45" s="366">
        <v>896</v>
      </c>
      <c r="M45" s="367">
        <v>429</v>
      </c>
      <c r="N45" s="368">
        <v>862</v>
      </c>
      <c r="O45" s="364">
        <v>815</v>
      </c>
      <c r="P45" s="366">
        <v>9161</v>
      </c>
      <c r="Q45" s="369">
        <v>21393</v>
      </c>
      <c r="R45" s="367">
        <v>107</v>
      </c>
      <c r="S45" s="371"/>
      <c r="T45" s="371"/>
      <c r="U45" s="371"/>
      <c r="V45" s="371"/>
      <c r="W45" s="371"/>
      <c r="X45" s="371"/>
      <c r="Y45" s="371"/>
      <c r="Z45" s="371"/>
      <c r="AA45" s="371"/>
      <c r="AB45" s="371"/>
      <c r="AC45" s="371"/>
      <c r="AD45" s="351"/>
      <c r="AE45" s="351"/>
      <c r="AF45" s="351"/>
      <c r="AG45" s="351"/>
      <c r="AH45" s="351"/>
      <c r="AI45" s="351"/>
      <c r="AJ45" s="351"/>
      <c r="AK45" s="351"/>
      <c r="AL45" s="351"/>
      <c r="AM45" s="351"/>
      <c r="AN45" s="351"/>
      <c r="AO45" s="351"/>
    </row>
    <row r="46" spans="2:41" ht="15" customHeight="1" x14ac:dyDescent="0.15">
      <c r="B46" s="362" t="s">
        <v>482</v>
      </c>
      <c r="C46" s="363">
        <v>75933</v>
      </c>
      <c r="D46" s="364">
        <v>42766</v>
      </c>
      <c r="E46" s="365">
        <v>2015</v>
      </c>
      <c r="F46" s="366">
        <v>2656</v>
      </c>
      <c r="G46" s="366">
        <v>115</v>
      </c>
      <c r="H46" s="366">
        <v>55</v>
      </c>
      <c r="I46" s="366">
        <v>80</v>
      </c>
      <c r="J46" s="366">
        <v>15167</v>
      </c>
      <c r="K46" s="366">
        <v>21331</v>
      </c>
      <c r="L46" s="366">
        <v>905</v>
      </c>
      <c r="M46" s="367">
        <v>442</v>
      </c>
      <c r="N46" s="368">
        <v>903</v>
      </c>
      <c r="O46" s="364">
        <v>828</v>
      </c>
      <c r="P46" s="366">
        <v>8799</v>
      </c>
      <c r="Q46" s="369">
        <v>22523</v>
      </c>
      <c r="R46" s="367">
        <v>114</v>
      </c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51"/>
      <c r="AE46" s="351"/>
      <c r="AF46" s="351"/>
      <c r="AG46" s="351"/>
      <c r="AH46" s="351"/>
      <c r="AI46" s="351"/>
      <c r="AJ46" s="351"/>
      <c r="AK46" s="351"/>
      <c r="AL46" s="351"/>
      <c r="AM46" s="351"/>
      <c r="AN46" s="351"/>
      <c r="AO46" s="351"/>
    </row>
    <row r="47" spans="2:41" ht="15" customHeight="1" x14ac:dyDescent="0.15">
      <c r="B47" s="362" t="s">
        <v>483</v>
      </c>
      <c r="C47" s="363">
        <v>76821</v>
      </c>
      <c r="D47" s="364">
        <v>42587</v>
      </c>
      <c r="E47" s="365">
        <v>2072</v>
      </c>
      <c r="F47" s="366">
        <v>2600</v>
      </c>
      <c r="G47" s="366">
        <v>131</v>
      </c>
      <c r="H47" s="366">
        <v>55</v>
      </c>
      <c r="I47" s="366">
        <v>78</v>
      </c>
      <c r="J47" s="366">
        <v>15395</v>
      </c>
      <c r="K47" s="366">
        <v>20917</v>
      </c>
      <c r="L47" s="366">
        <v>889</v>
      </c>
      <c r="M47" s="367">
        <v>450</v>
      </c>
      <c r="N47" s="368">
        <v>941</v>
      </c>
      <c r="O47" s="364">
        <v>837</v>
      </c>
      <c r="P47" s="366">
        <v>8762</v>
      </c>
      <c r="Q47" s="369">
        <v>23585</v>
      </c>
      <c r="R47" s="367">
        <v>109</v>
      </c>
      <c r="S47" s="371"/>
      <c r="T47" s="371"/>
      <c r="U47" s="371"/>
      <c r="V47" s="371"/>
      <c r="W47" s="371"/>
      <c r="X47" s="371"/>
      <c r="Y47" s="371"/>
      <c r="Z47" s="371"/>
      <c r="AA47" s="371"/>
      <c r="AB47" s="371"/>
      <c r="AC47" s="371"/>
      <c r="AD47" s="351"/>
      <c r="AE47" s="351"/>
      <c r="AF47" s="351"/>
      <c r="AG47" s="351"/>
      <c r="AH47" s="351"/>
      <c r="AI47" s="351"/>
      <c r="AJ47" s="351"/>
      <c r="AK47" s="351"/>
      <c r="AL47" s="351"/>
      <c r="AM47" s="351"/>
      <c r="AN47" s="351"/>
      <c r="AO47" s="351"/>
    </row>
    <row r="48" spans="2:41" ht="15" customHeight="1" x14ac:dyDescent="0.15">
      <c r="B48" s="362" t="s">
        <v>484</v>
      </c>
      <c r="C48" s="363">
        <v>76905</v>
      </c>
      <c r="D48" s="364">
        <v>42617</v>
      </c>
      <c r="E48" s="365">
        <v>2027</v>
      </c>
      <c r="F48" s="366">
        <v>2566</v>
      </c>
      <c r="G48" s="366">
        <v>134</v>
      </c>
      <c r="H48" s="366">
        <v>61</v>
      </c>
      <c r="I48" s="366">
        <v>75</v>
      </c>
      <c r="J48" s="366">
        <v>15749</v>
      </c>
      <c r="K48" s="366">
        <v>20536</v>
      </c>
      <c r="L48" s="366">
        <v>1009</v>
      </c>
      <c r="M48" s="367">
        <v>460</v>
      </c>
      <c r="N48" s="368">
        <v>946</v>
      </c>
      <c r="O48" s="364">
        <v>861</v>
      </c>
      <c r="P48" s="366">
        <v>8579</v>
      </c>
      <c r="Q48" s="369">
        <v>23902</v>
      </c>
      <c r="R48" s="367">
        <v>112</v>
      </c>
      <c r="S48" s="371"/>
      <c r="T48" s="371"/>
      <c r="U48" s="371"/>
      <c r="V48" s="371"/>
      <c r="W48" s="371"/>
      <c r="X48" s="371"/>
      <c r="Y48" s="371"/>
      <c r="Z48" s="371"/>
      <c r="AA48" s="371"/>
      <c r="AB48" s="371"/>
      <c r="AC48" s="371"/>
      <c r="AD48" s="351"/>
      <c r="AE48" s="351"/>
      <c r="AF48" s="351"/>
      <c r="AG48" s="351"/>
      <c r="AH48" s="351"/>
      <c r="AI48" s="351"/>
      <c r="AJ48" s="351"/>
      <c r="AK48" s="351"/>
      <c r="AL48" s="351"/>
      <c r="AM48" s="351"/>
      <c r="AN48" s="351"/>
      <c r="AO48" s="351"/>
    </row>
    <row r="49" spans="2:41" ht="15" customHeight="1" x14ac:dyDescent="0.15">
      <c r="B49" s="362" t="s">
        <v>485</v>
      </c>
      <c r="C49" s="363">
        <v>77303</v>
      </c>
      <c r="D49" s="364">
        <v>42844</v>
      </c>
      <c r="E49" s="365">
        <v>2043</v>
      </c>
      <c r="F49" s="366">
        <v>2528</v>
      </c>
      <c r="G49" s="366">
        <v>142</v>
      </c>
      <c r="H49" s="366">
        <v>63</v>
      </c>
      <c r="I49" s="366">
        <v>81</v>
      </c>
      <c r="J49" s="366">
        <v>16260</v>
      </c>
      <c r="K49" s="366">
        <v>20356</v>
      </c>
      <c r="L49" s="366">
        <v>907</v>
      </c>
      <c r="M49" s="367">
        <v>464</v>
      </c>
      <c r="N49" s="368">
        <v>981</v>
      </c>
      <c r="O49" s="364">
        <v>826</v>
      </c>
      <c r="P49" s="366">
        <v>8519</v>
      </c>
      <c r="Q49" s="369">
        <v>24010</v>
      </c>
      <c r="R49" s="367">
        <v>123</v>
      </c>
      <c r="S49" s="371"/>
      <c r="T49" s="371"/>
      <c r="U49" s="371"/>
      <c r="V49" s="371"/>
      <c r="W49" s="371"/>
      <c r="X49" s="371"/>
      <c r="Y49" s="371"/>
      <c r="Z49" s="371"/>
      <c r="AA49" s="371"/>
      <c r="AB49" s="371"/>
      <c r="AC49" s="371"/>
      <c r="AD49" s="351"/>
      <c r="AE49" s="351"/>
      <c r="AF49" s="351"/>
      <c r="AG49" s="351"/>
      <c r="AH49" s="351"/>
      <c r="AI49" s="351"/>
      <c r="AJ49" s="351"/>
      <c r="AK49" s="351"/>
      <c r="AL49" s="351"/>
      <c r="AM49" s="351"/>
      <c r="AN49" s="351"/>
      <c r="AO49" s="351"/>
    </row>
    <row r="50" spans="2:41" ht="15" customHeight="1" x14ac:dyDescent="0.15">
      <c r="B50" s="362" t="s">
        <v>486</v>
      </c>
      <c r="C50" s="363">
        <v>77741</v>
      </c>
      <c r="D50" s="364">
        <v>42597</v>
      </c>
      <c r="E50" s="365">
        <v>2058</v>
      </c>
      <c r="F50" s="366">
        <v>2538</v>
      </c>
      <c r="G50" s="366">
        <v>146</v>
      </c>
      <c r="H50" s="366">
        <v>64</v>
      </c>
      <c r="I50" s="366">
        <v>78</v>
      </c>
      <c r="J50" s="366">
        <v>16850</v>
      </c>
      <c r="K50" s="366">
        <v>19955</v>
      </c>
      <c r="L50" s="366">
        <v>908</v>
      </c>
      <c r="M50" s="367">
        <v>468</v>
      </c>
      <c r="N50" s="368">
        <v>1005</v>
      </c>
      <c r="O50" s="364">
        <v>854</v>
      </c>
      <c r="P50" s="366">
        <v>8420</v>
      </c>
      <c r="Q50" s="369">
        <v>24273</v>
      </c>
      <c r="R50" s="367">
        <v>124</v>
      </c>
      <c r="S50" s="371"/>
      <c r="T50" s="371"/>
      <c r="U50" s="371"/>
      <c r="V50" s="371"/>
      <c r="W50" s="371"/>
      <c r="X50" s="371"/>
      <c r="Y50" s="371"/>
      <c r="Z50" s="371"/>
      <c r="AA50" s="371"/>
      <c r="AB50" s="371"/>
      <c r="AC50" s="371"/>
      <c r="AD50" s="351"/>
      <c r="AE50" s="351"/>
      <c r="AF50" s="351"/>
      <c r="AG50" s="351"/>
      <c r="AH50" s="351"/>
      <c r="AI50" s="351"/>
      <c r="AJ50" s="351"/>
      <c r="AK50" s="351"/>
      <c r="AL50" s="351"/>
      <c r="AM50" s="351"/>
      <c r="AN50" s="351"/>
      <c r="AO50" s="351"/>
    </row>
    <row r="51" spans="2:41" ht="15" customHeight="1" x14ac:dyDescent="0.15">
      <c r="B51" s="362" t="s">
        <v>487</v>
      </c>
      <c r="C51" s="363">
        <v>78152</v>
      </c>
      <c r="D51" s="364">
        <v>42679</v>
      </c>
      <c r="E51" s="365">
        <v>2098</v>
      </c>
      <c r="F51" s="366">
        <v>2542</v>
      </c>
      <c r="G51" s="366">
        <v>148</v>
      </c>
      <c r="H51" s="366">
        <v>62</v>
      </c>
      <c r="I51" s="366">
        <v>83</v>
      </c>
      <c r="J51" s="366">
        <v>17400</v>
      </c>
      <c r="K51" s="366">
        <v>19418</v>
      </c>
      <c r="L51" s="366">
        <v>928</v>
      </c>
      <c r="M51" s="367">
        <v>489</v>
      </c>
      <c r="N51" s="368">
        <v>1019</v>
      </c>
      <c r="O51" s="364">
        <v>900</v>
      </c>
      <c r="P51" s="366">
        <v>8493</v>
      </c>
      <c r="Q51" s="369">
        <v>24442</v>
      </c>
      <c r="R51" s="367">
        <v>130</v>
      </c>
      <c r="S51" s="371"/>
      <c r="T51" s="371"/>
      <c r="U51" s="371"/>
      <c r="V51" s="371"/>
      <c r="W51" s="371"/>
      <c r="X51" s="371"/>
      <c r="Y51" s="371"/>
      <c r="Z51" s="371"/>
      <c r="AA51" s="371"/>
      <c r="AB51" s="371"/>
      <c r="AC51" s="371"/>
      <c r="AD51" s="351"/>
      <c r="AE51" s="351"/>
      <c r="AF51" s="351"/>
      <c r="AG51" s="351"/>
      <c r="AH51" s="351"/>
      <c r="AI51" s="351"/>
      <c r="AJ51" s="351"/>
      <c r="AK51" s="351"/>
      <c r="AL51" s="351"/>
      <c r="AM51" s="351"/>
      <c r="AN51" s="351"/>
      <c r="AO51" s="351"/>
    </row>
    <row r="52" spans="2:41" ht="15" customHeight="1" x14ac:dyDescent="0.15">
      <c r="B52" s="362" t="s">
        <v>488</v>
      </c>
      <c r="C52" s="363">
        <v>77482</v>
      </c>
      <c r="D52" s="364">
        <v>42697</v>
      </c>
      <c r="E52" s="365">
        <v>2126</v>
      </c>
      <c r="F52" s="366">
        <v>2525</v>
      </c>
      <c r="G52" s="366">
        <v>167</v>
      </c>
      <c r="H52" s="366">
        <v>60</v>
      </c>
      <c r="I52" s="366">
        <v>79</v>
      </c>
      <c r="J52" s="366">
        <v>17832</v>
      </c>
      <c r="K52" s="366">
        <v>18950</v>
      </c>
      <c r="L52" s="366">
        <v>958</v>
      </c>
      <c r="M52" s="367">
        <v>502</v>
      </c>
      <c r="N52" s="368">
        <v>1038</v>
      </c>
      <c r="O52" s="364" t="s">
        <v>388</v>
      </c>
      <c r="P52" s="366">
        <v>8485</v>
      </c>
      <c r="Q52" s="369">
        <v>24632</v>
      </c>
      <c r="R52" s="367">
        <v>128</v>
      </c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51"/>
      <c r="AE52" s="351"/>
      <c r="AF52" s="351"/>
      <c r="AG52" s="351"/>
      <c r="AH52" s="351"/>
      <c r="AI52" s="351"/>
      <c r="AJ52" s="351"/>
      <c r="AK52" s="351"/>
      <c r="AL52" s="351"/>
      <c r="AM52" s="351"/>
      <c r="AN52" s="351"/>
      <c r="AO52" s="351"/>
    </row>
    <row r="53" spans="2:41" ht="15" customHeight="1" x14ac:dyDescent="0.15">
      <c r="B53" s="362" t="s">
        <v>489</v>
      </c>
      <c r="C53" s="363">
        <v>77638</v>
      </c>
      <c r="D53" s="364">
        <v>42746</v>
      </c>
      <c r="E53" s="365">
        <v>2142</v>
      </c>
      <c r="F53" s="366">
        <v>2539</v>
      </c>
      <c r="G53" s="366">
        <v>173</v>
      </c>
      <c r="H53" s="366">
        <v>57</v>
      </c>
      <c r="I53" s="366">
        <v>79</v>
      </c>
      <c r="J53" s="366">
        <v>18221</v>
      </c>
      <c r="K53" s="366">
        <v>18574</v>
      </c>
      <c r="L53" s="366">
        <v>961</v>
      </c>
      <c r="M53" s="367">
        <v>516</v>
      </c>
      <c r="N53" s="368">
        <v>1034</v>
      </c>
      <c r="O53" s="364" t="s">
        <v>22</v>
      </c>
      <c r="P53" s="366">
        <v>8457</v>
      </c>
      <c r="Q53" s="369">
        <v>24762</v>
      </c>
      <c r="R53" s="367">
        <v>123</v>
      </c>
      <c r="S53" s="371"/>
      <c r="T53" s="371"/>
      <c r="U53" s="371"/>
      <c r="V53" s="371"/>
      <c r="W53" s="371"/>
      <c r="X53" s="371"/>
      <c r="Y53" s="371"/>
      <c r="Z53" s="371"/>
      <c r="AA53" s="371"/>
      <c r="AB53" s="371"/>
      <c r="AC53" s="371"/>
      <c r="AD53" s="351"/>
      <c r="AE53" s="351"/>
      <c r="AF53" s="351"/>
      <c r="AG53" s="351"/>
      <c r="AH53" s="351"/>
      <c r="AI53" s="351"/>
      <c r="AJ53" s="351"/>
      <c r="AK53" s="351"/>
      <c r="AL53" s="351"/>
      <c r="AM53" s="351"/>
      <c r="AN53" s="351"/>
      <c r="AO53" s="351"/>
    </row>
    <row r="54" spans="2:41" ht="15" customHeight="1" x14ac:dyDescent="0.15">
      <c r="B54" s="362" t="s">
        <v>490</v>
      </c>
      <c r="C54" s="363">
        <v>77556</v>
      </c>
      <c r="D54" s="364">
        <v>43105</v>
      </c>
      <c r="E54" s="365">
        <v>2155</v>
      </c>
      <c r="F54" s="366">
        <v>2534</v>
      </c>
      <c r="G54" s="366">
        <v>184</v>
      </c>
      <c r="H54" s="366">
        <v>54</v>
      </c>
      <c r="I54" s="366">
        <v>70</v>
      </c>
      <c r="J54" s="366">
        <v>18482</v>
      </c>
      <c r="K54" s="366">
        <v>18118</v>
      </c>
      <c r="L54" s="366">
        <v>971</v>
      </c>
      <c r="M54" s="367">
        <v>537</v>
      </c>
      <c r="N54" s="368">
        <v>1098</v>
      </c>
      <c r="O54" s="364" t="s">
        <v>22</v>
      </c>
      <c r="P54" s="366">
        <v>8462</v>
      </c>
      <c r="Q54" s="369">
        <v>24775</v>
      </c>
      <c r="R54" s="367">
        <v>116</v>
      </c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51"/>
      <c r="AE54" s="351"/>
      <c r="AF54" s="351"/>
      <c r="AG54" s="351"/>
      <c r="AH54" s="351"/>
      <c r="AI54" s="351"/>
      <c r="AJ54" s="351"/>
      <c r="AK54" s="351"/>
      <c r="AL54" s="351"/>
      <c r="AM54" s="351"/>
      <c r="AN54" s="351"/>
      <c r="AO54" s="351"/>
    </row>
    <row r="55" spans="2:41" ht="15" customHeight="1" x14ac:dyDescent="0.15">
      <c r="B55" s="362" t="s">
        <v>491</v>
      </c>
      <c r="C55" s="363">
        <v>77744</v>
      </c>
      <c r="D55" s="364">
        <v>43131</v>
      </c>
      <c r="E55" s="365">
        <v>2205</v>
      </c>
      <c r="F55" s="366">
        <v>2534</v>
      </c>
      <c r="G55" s="366">
        <v>202</v>
      </c>
      <c r="H55" s="366">
        <v>66</v>
      </c>
      <c r="I55" s="366">
        <v>69</v>
      </c>
      <c r="J55" s="366">
        <v>18821</v>
      </c>
      <c r="K55" s="366">
        <v>17656</v>
      </c>
      <c r="L55" s="366">
        <v>985</v>
      </c>
      <c r="M55" s="367">
        <v>593</v>
      </c>
      <c r="N55" s="368">
        <v>1161</v>
      </c>
      <c r="O55" s="364" t="s">
        <v>388</v>
      </c>
      <c r="P55" s="366">
        <v>8517</v>
      </c>
      <c r="Q55" s="369">
        <v>24820</v>
      </c>
      <c r="R55" s="367">
        <v>115</v>
      </c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51"/>
      <c r="AE55" s="351"/>
      <c r="AF55" s="351"/>
      <c r="AG55" s="351"/>
      <c r="AH55" s="351"/>
      <c r="AI55" s="351"/>
      <c r="AJ55" s="351"/>
      <c r="AK55" s="351"/>
      <c r="AL55" s="351"/>
      <c r="AM55" s="351"/>
      <c r="AN55" s="351"/>
      <c r="AO55" s="351"/>
    </row>
    <row r="56" spans="2:41" ht="15" customHeight="1" x14ac:dyDescent="0.15">
      <c r="B56" s="362" t="s">
        <v>492</v>
      </c>
      <c r="C56" s="363">
        <f>D56+N56+P56+Q56+R56</f>
        <v>78094</v>
      </c>
      <c r="D56" s="364">
        <f>SUM(E56:M56)</f>
        <v>43193</v>
      </c>
      <c r="E56" s="365">
        <v>2261</v>
      </c>
      <c r="F56" s="366">
        <v>2550</v>
      </c>
      <c r="G56" s="366">
        <v>205</v>
      </c>
      <c r="H56" s="366">
        <v>67</v>
      </c>
      <c r="I56" s="366">
        <v>68</v>
      </c>
      <c r="J56" s="366">
        <v>19236</v>
      </c>
      <c r="K56" s="366">
        <v>17240</v>
      </c>
      <c r="L56" s="366">
        <v>963</v>
      </c>
      <c r="M56" s="367">
        <v>603</v>
      </c>
      <c r="N56" s="368">
        <v>1241</v>
      </c>
      <c r="O56" s="364" t="s">
        <v>388</v>
      </c>
      <c r="P56" s="366">
        <v>8550</v>
      </c>
      <c r="Q56" s="369">
        <v>24988</v>
      </c>
      <c r="R56" s="367">
        <v>122</v>
      </c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51"/>
      <c r="AE56" s="351"/>
      <c r="AF56" s="351"/>
      <c r="AG56" s="351"/>
      <c r="AH56" s="351"/>
      <c r="AI56" s="351"/>
      <c r="AJ56" s="351"/>
      <c r="AK56" s="351"/>
      <c r="AL56" s="351"/>
      <c r="AM56" s="351"/>
      <c r="AN56" s="351"/>
      <c r="AO56" s="351"/>
    </row>
    <row r="57" spans="2:41" ht="15" customHeight="1" x14ac:dyDescent="0.15">
      <c r="B57" s="309" t="s">
        <v>389</v>
      </c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51"/>
      <c r="AE57" s="351"/>
      <c r="AF57" s="351"/>
      <c r="AG57" s="351"/>
      <c r="AH57" s="351"/>
      <c r="AI57" s="351"/>
      <c r="AJ57" s="351"/>
      <c r="AK57" s="351"/>
      <c r="AL57" s="351"/>
      <c r="AM57" s="351"/>
      <c r="AN57" s="351"/>
      <c r="AO57" s="351"/>
    </row>
    <row r="58" spans="2:41" ht="15" customHeight="1" x14ac:dyDescent="0.15">
      <c r="B58" s="483" t="s">
        <v>335</v>
      </c>
      <c r="C58" s="373"/>
      <c r="D58" s="3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42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3"/>
      <c r="AM58" s="273"/>
      <c r="AN58" s="273"/>
      <c r="AO58" s="273"/>
    </row>
    <row r="59" spans="2:41" x14ac:dyDescent="0.15">
      <c r="C59" s="273"/>
      <c r="D59" s="273"/>
      <c r="E59" s="3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42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  <c r="AJ59" s="273"/>
      <c r="AK59" s="273"/>
      <c r="AL59" s="273"/>
      <c r="AM59" s="273"/>
      <c r="AN59" s="273"/>
      <c r="AO59" s="273"/>
    </row>
    <row r="60" spans="2:41" x14ac:dyDescent="0.15"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</row>
    <row r="61" spans="2:41" x14ac:dyDescent="0.15"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  <c r="AC61" s="242"/>
      <c r="AD61" s="242"/>
      <c r="AE61" s="242"/>
      <c r="AF61" s="242"/>
      <c r="AG61" s="242"/>
      <c r="AH61" s="242"/>
      <c r="AI61" s="242"/>
      <c r="AJ61" s="242"/>
      <c r="AK61" s="242"/>
      <c r="AL61" s="242"/>
      <c r="AM61" s="242"/>
      <c r="AN61" s="242"/>
      <c r="AO61" s="242"/>
    </row>
    <row r="62" spans="2:41" x14ac:dyDescent="0.15"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</row>
    <row r="63" spans="2:41" x14ac:dyDescent="0.15"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42"/>
      <c r="AJ63" s="242"/>
      <c r="AK63" s="242"/>
      <c r="AL63" s="242"/>
      <c r="AM63" s="242"/>
      <c r="AN63" s="242"/>
      <c r="AO63" s="242"/>
    </row>
    <row r="64" spans="2:41" x14ac:dyDescent="0.15"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  <c r="AC64" s="242"/>
      <c r="AD64" s="242"/>
      <c r="AE64" s="242"/>
      <c r="AF64" s="242"/>
      <c r="AG64" s="242"/>
      <c r="AH64" s="242"/>
      <c r="AI64" s="242"/>
      <c r="AJ64" s="242"/>
      <c r="AK64" s="242"/>
      <c r="AL64" s="242"/>
      <c r="AM64" s="242"/>
      <c r="AN64" s="242"/>
      <c r="AO64" s="242"/>
    </row>
    <row r="65" spans="3:41" x14ac:dyDescent="0.15"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  <c r="AE65" s="242"/>
      <c r="AF65" s="242"/>
      <c r="AG65" s="242"/>
      <c r="AH65" s="242"/>
      <c r="AI65" s="242"/>
      <c r="AJ65" s="242"/>
      <c r="AK65" s="242"/>
      <c r="AL65" s="242"/>
      <c r="AM65" s="242"/>
      <c r="AN65" s="242"/>
      <c r="AO65" s="242"/>
    </row>
    <row r="66" spans="3:41" x14ac:dyDescent="0.15"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  <c r="AC66" s="242"/>
      <c r="AD66" s="242"/>
      <c r="AE66" s="242"/>
      <c r="AF66" s="242"/>
      <c r="AG66" s="242"/>
      <c r="AH66" s="242"/>
      <c r="AI66" s="242"/>
      <c r="AJ66" s="242"/>
      <c r="AK66" s="242"/>
      <c r="AL66" s="242"/>
      <c r="AM66" s="242"/>
      <c r="AN66" s="242"/>
      <c r="AO66" s="242"/>
    </row>
    <row r="67" spans="3:41" x14ac:dyDescent="0.15"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242"/>
      <c r="AE67" s="242"/>
      <c r="AF67" s="242"/>
      <c r="AG67" s="242"/>
      <c r="AH67" s="242"/>
      <c r="AI67" s="242"/>
      <c r="AJ67" s="242"/>
      <c r="AK67" s="242"/>
      <c r="AL67" s="242"/>
      <c r="AM67" s="242"/>
      <c r="AN67" s="242"/>
      <c r="AO67" s="242"/>
    </row>
    <row r="68" spans="3:41" x14ac:dyDescent="0.15"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2"/>
      <c r="AK68" s="242"/>
      <c r="AL68" s="242"/>
      <c r="AM68" s="242"/>
      <c r="AN68" s="242"/>
      <c r="AO68" s="242"/>
    </row>
    <row r="69" spans="3:41" x14ac:dyDescent="0.15"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3"/>
      <c r="Q69" s="273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  <c r="AC69" s="242"/>
      <c r="AD69" s="242"/>
      <c r="AE69" s="242"/>
      <c r="AF69" s="242"/>
      <c r="AG69" s="242"/>
      <c r="AH69" s="242"/>
      <c r="AI69" s="242"/>
      <c r="AJ69" s="242"/>
      <c r="AK69" s="242"/>
      <c r="AL69" s="242"/>
      <c r="AM69" s="242"/>
      <c r="AN69" s="242"/>
      <c r="AO69" s="242"/>
    </row>
    <row r="70" spans="3:41" x14ac:dyDescent="0.15"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</row>
    <row r="71" spans="3:41" x14ac:dyDescent="0.15"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</row>
    <row r="72" spans="3:41" x14ac:dyDescent="0.15"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</row>
    <row r="73" spans="3:41" x14ac:dyDescent="0.15"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</row>
    <row r="74" spans="3:41" x14ac:dyDescent="0.15"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</row>
    <row r="75" spans="3:41" x14ac:dyDescent="0.15"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</row>
    <row r="76" spans="3:41" x14ac:dyDescent="0.15"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</row>
    <row r="77" spans="3:41" x14ac:dyDescent="0.15"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</row>
    <row r="78" spans="3:41" x14ac:dyDescent="0.15"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</row>
    <row r="79" spans="3:41" x14ac:dyDescent="0.15"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</row>
    <row r="80" spans="3:41" x14ac:dyDescent="0.15"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</row>
    <row r="81" spans="3:17" x14ac:dyDescent="0.15"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</row>
    <row r="82" spans="3:17" x14ac:dyDescent="0.15"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</row>
    <row r="83" spans="3:17" x14ac:dyDescent="0.15">
      <c r="C83" s="273"/>
      <c r="D83" s="273"/>
      <c r="E83" s="273"/>
      <c r="F83" s="273"/>
      <c r="G83" s="273"/>
      <c r="H83" s="273"/>
      <c r="I83" s="273"/>
      <c r="J83" s="273"/>
      <c r="K83" s="273"/>
      <c r="L83" s="273"/>
      <c r="M83" s="273"/>
      <c r="N83" s="273"/>
      <c r="O83" s="273"/>
      <c r="P83" s="273"/>
      <c r="Q83" s="273"/>
    </row>
    <row r="84" spans="3:17" x14ac:dyDescent="0.15"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</row>
    <row r="85" spans="3:17" x14ac:dyDescent="0.15"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</row>
    <row r="86" spans="3:17" x14ac:dyDescent="0.15">
      <c r="C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  <c r="O86" s="273"/>
      <c r="P86" s="273"/>
      <c r="Q86" s="273"/>
    </row>
    <row r="87" spans="3:17" x14ac:dyDescent="0.15"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73"/>
    </row>
  </sheetData>
  <mergeCells count="28">
    <mergeCell ref="O4:R4"/>
    <mergeCell ref="D5:D7"/>
    <mergeCell ref="E5:G5"/>
    <mergeCell ref="H5:I5"/>
    <mergeCell ref="J5:K5"/>
    <mergeCell ref="L5:M5"/>
    <mergeCell ref="J6:J7"/>
    <mergeCell ref="B4:B7"/>
    <mergeCell ref="C4:C7"/>
    <mergeCell ref="D4:M4"/>
    <mergeCell ref="N4:N7"/>
    <mergeCell ref="E6:E7"/>
    <mergeCell ref="F6:F7"/>
    <mergeCell ref="G6:G7"/>
    <mergeCell ref="H6:H7"/>
    <mergeCell ref="I6:I7"/>
    <mergeCell ref="R28:R32"/>
    <mergeCell ref="R33:R37"/>
    <mergeCell ref="K6:K7"/>
    <mergeCell ref="L6:L7"/>
    <mergeCell ref="M6:M7"/>
    <mergeCell ref="R13:R17"/>
    <mergeCell ref="R18:R22"/>
    <mergeCell ref="R23:R27"/>
    <mergeCell ref="O5:O7"/>
    <mergeCell ref="P5:P7"/>
    <mergeCell ref="Q5:Q7"/>
    <mergeCell ref="R5:R7"/>
  </mergeCells>
  <phoneticPr fontId="7"/>
  <pageMargins left="0.59055118110236227" right="0.19685039370078741" top="0.78740157480314965" bottom="0.78740157480314965" header="0.39370078740157483" footer="0.39370078740157483"/>
  <pageSetup paperSize="9" scale="95" orientation="portrait" r:id="rId1"/>
  <headerFooter>
    <oddHeader>&amp;R&amp;"ＭＳ Ｐゴシック,標準"15.交通・通信</oddHeader>
    <oddFooter>&amp;C&amp;"ＭＳ Ｐゴシック,標準"-108-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EC2FD-1137-4795-B2B0-5F6F3A030125}">
  <sheetPr>
    <pageSetUpPr fitToPage="1"/>
  </sheetPr>
  <dimension ref="A1:Q107"/>
  <sheetViews>
    <sheetView showGridLines="0" zoomScaleNormal="100" zoomScaleSheetLayoutView="100" zoomScalePageLayoutView="115" workbookViewId="0">
      <selection activeCell="J1" sqref="J1"/>
    </sheetView>
  </sheetViews>
  <sheetFormatPr defaultColWidth="8" defaultRowHeight="11.25" x14ac:dyDescent="0.15"/>
  <cols>
    <col min="1" max="1" width="1.7109375" style="2" customWidth="1"/>
    <col min="2" max="2" width="2.140625" style="2" customWidth="1"/>
    <col min="3" max="3" width="5.28515625" style="40" customWidth="1"/>
    <col min="4" max="4" width="6.85546875" style="2" customWidth="1"/>
    <col min="5" max="5" width="2.42578125" style="52" customWidth="1"/>
    <col min="6" max="6" width="6.85546875" style="2" customWidth="1"/>
    <col min="7" max="16" width="6.28515625" style="2" customWidth="1"/>
    <col min="17" max="16384" width="8" style="2"/>
  </cols>
  <sheetData>
    <row r="1" spans="1:16" ht="30" customHeight="1" x14ac:dyDescent="0.15">
      <c r="A1" s="1" t="s">
        <v>390</v>
      </c>
      <c r="B1" s="1"/>
    </row>
    <row r="2" spans="1:16" ht="7.5" customHeight="1" x14ac:dyDescent="0.15">
      <c r="A2" s="1"/>
      <c r="B2" s="1"/>
    </row>
    <row r="3" spans="1:16" ht="22.5" customHeight="1" x14ac:dyDescent="0.15">
      <c r="B3" s="3" t="s">
        <v>391</v>
      </c>
      <c r="E3" s="239"/>
      <c r="P3" s="4" t="s">
        <v>392</v>
      </c>
    </row>
    <row r="4" spans="1:16" ht="13.5" customHeight="1" x14ac:dyDescent="0.15">
      <c r="B4" s="624" t="s">
        <v>3</v>
      </c>
      <c r="C4" s="624"/>
      <c r="D4" s="624" t="s">
        <v>393</v>
      </c>
      <c r="E4" s="636" t="s">
        <v>394</v>
      </c>
      <c r="F4" s="637" t="s">
        <v>395</v>
      </c>
      <c r="G4" s="610" t="s">
        <v>396</v>
      </c>
      <c r="H4" s="610"/>
      <c r="I4" s="610"/>
      <c r="J4" s="610"/>
      <c r="K4" s="610"/>
      <c r="L4" s="610"/>
      <c r="M4" s="610"/>
      <c r="N4" s="610"/>
      <c r="O4" s="610"/>
      <c r="P4" s="529"/>
    </row>
    <row r="5" spans="1:16" ht="13.5" customHeight="1" x14ac:dyDescent="0.15">
      <c r="B5" s="624"/>
      <c r="C5" s="624"/>
      <c r="D5" s="624"/>
      <c r="E5" s="633"/>
      <c r="F5" s="637"/>
      <c r="G5" s="374" t="s">
        <v>397</v>
      </c>
      <c r="H5" s="375" t="s">
        <v>398</v>
      </c>
      <c r="I5" s="375" t="s">
        <v>399</v>
      </c>
      <c r="J5" s="375" t="s">
        <v>400</v>
      </c>
      <c r="K5" s="375" t="s">
        <v>401</v>
      </c>
      <c r="L5" s="375" t="s">
        <v>402</v>
      </c>
      <c r="M5" s="376" t="s">
        <v>403</v>
      </c>
      <c r="N5" s="376" t="s">
        <v>404</v>
      </c>
      <c r="O5" s="375" t="s">
        <v>405</v>
      </c>
      <c r="P5" s="377" t="s">
        <v>406</v>
      </c>
    </row>
    <row r="6" spans="1:16" hidden="1" x14ac:dyDescent="0.15">
      <c r="B6" s="615" t="s">
        <v>17</v>
      </c>
      <c r="C6" s="629"/>
      <c r="D6" s="632">
        <f>+F6+F7</f>
        <v>56556</v>
      </c>
      <c r="E6" s="378" t="s">
        <v>407</v>
      </c>
      <c r="F6" s="100">
        <f t="shared" ref="F6:F35" si="0">SUM(G6:P6)</f>
        <v>31872</v>
      </c>
      <c r="G6" s="379">
        <f t="shared" ref="G6:P7" si="1">+G8+G10+G12+G14</f>
        <v>735</v>
      </c>
      <c r="H6" s="379">
        <f t="shared" si="1"/>
        <v>2613</v>
      </c>
      <c r="I6" s="379">
        <f t="shared" si="1"/>
        <v>3187</v>
      </c>
      <c r="J6" s="379">
        <f t="shared" si="1"/>
        <v>5764</v>
      </c>
      <c r="K6" s="379">
        <f t="shared" si="1"/>
        <v>6168</v>
      </c>
      <c r="L6" s="379">
        <f t="shared" si="1"/>
        <v>6278</v>
      </c>
      <c r="M6" s="380">
        <f t="shared" si="1"/>
        <v>2146</v>
      </c>
      <c r="N6" s="380">
        <f t="shared" si="1"/>
        <v>2049</v>
      </c>
      <c r="O6" s="379">
        <f t="shared" si="1"/>
        <v>1708</v>
      </c>
      <c r="P6" s="99">
        <f t="shared" si="1"/>
        <v>1224</v>
      </c>
    </row>
    <row r="7" spans="1:16" hidden="1" x14ac:dyDescent="0.15">
      <c r="B7" s="634"/>
      <c r="C7" s="635"/>
      <c r="D7" s="632"/>
      <c r="E7" s="381" t="s">
        <v>408</v>
      </c>
      <c r="F7" s="382">
        <f t="shared" si="0"/>
        <v>24684</v>
      </c>
      <c r="G7" s="383">
        <f t="shared" si="1"/>
        <v>540</v>
      </c>
      <c r="H7" s="384">
        <f t="shared" si="1"/>
        <v>2709</v>
      </c>
      <c r="I7" s="384">
        <f t="shared" si="1"/>
        <v>3207</v>
      </c>
      <c r="J7" s="384">
        <f t="shared" si="1"/>
        <v>5942</v>
      </c>
      <c r="K7" s="384">
        <f t="shared" si="1"/>
        <v>5680</v>
      </c>
      <c r="L7" s="384">
        <f t="shared" si="1"/>
        <v>4637</v>
      </c>
      <c r="M7" s="385">
        <f t="shared" si="1"/>
        <v>992</v>
      </c>
      <c r="N7" s="385">
        <f>+N9+N11+N13+N15</f>
        <v>626</v>
      </c>
      <c r="O7" s="384">
        <f t="shared" si="1"/>
        <v>279</v>
      </c>
      <c r="P7" s="386">
        <f t="shared" si="1"/>
        <v>72</v>
      </c>
    </row>
    <row r="8" spans="1:16" hidden="1" x14ac:dyDescent="0.15">
      <c r="B8" s="387"/>
      <c r="C8" s="633" t="s">
        <v>12</v>
      </c>
      <c r="D8" s="632">
        <f>+F8+F9</f>
        <v>14832</v>
      </c>
      <c r="E8" s="388" t="s">
        <v>407</v>
      </c>
      <c r="F8" s="389">
        <f t="shared" si="0"/>
        <v>8301</v>
      </c>
      <c r="G8" s="390">
        <v>221</v>
      </c>
      <c r="H8" s="391">
        <v>671</v>
      </c>
      <c r="I8" s="391">
        <v>754</v>
      </c>
      <c r="J8" s="391">
        <v>1454</v>
      </c>
      <c r="K8" s="391">
        <v>1606</v>
      </c>
      <c r="L8" s="391">
        <v>1640</v>
      </c>
      <c r="M8" s="392">
        <v>538</v>
      </c>
      <c r="N8" s="392">
        <v>573</v>
      </c>
      <c r="O8" s="391">
        <v>479</v>
      </c>
      <c r="P8" s="393">
        <v>365</v>
      </c>
    </row>
    <row r="9" spans="1:16" hidden="1" x14ac:dyDescent="0.15">
      <c r="B9" s="387"/>
      <c r="C9" s="633"/>
      <c r="D9" s="632"/>
      <c r="E9" s="394" t="s">
        <v>408</v>
      </c>
      <c r="F9" s="109">
        <f t="shared" si="0"/>
        <v>6531</v>
      </c>
      <c r="G9" s="395">
        <v>141</v>
      </c>
      <c r="H9" s="396">
        <v>694</v>
      </c>
      <c r="I9" s="396">
        <v>753</v>
      </c>
      <c r="J9" s="396">
        <v>1497</v>
      </c>
      <c r="K9" s="396">
        <v>1461</v>
      </c>
      <c r="L9" s="396">
        <v>1255</v>
      </c>
      <c r="M9" s="397">
        <v>338</v>
      </c>
      <c r="N9" s="397">
        <v>241</v>
      </c>
      <c r="O9" s="396">
        <v>121</v>
      </c>
      <c r="P9" s="110">
        <v>30</v>
      </c>
    </row>
    <row r="10" spans="1:16" hidden="1" x14ac:dyDescent="0.15">
      <c r="B10" s="387"/>
      <c r="C10" s="633" t="s">
        <v>13</v>
      </c>
      <c r="D10" s="632">
        <f>+F10+F11</f>
        <v>19282</v>
      </c>
      <c r="E10" s="388" t="s">
        <v>407</v>
      </c>
      <c r="F10" s="389">
        <f t="shared" si="0"/>
        <v>10925</v>
      </c>
      <c r="G10" s="390">
        <v>248</v>
      </c>
      <c r="H10" s="391">
        <v>901</v>
      </c>
      <c r="I10" s="391">
        <v>1079</v>
      </c>
      <c r="J10" s="391">
        <v>2030</v>
      </c>
      <c r="K10" s="391">
        <v>2148</v>
      </c>
      <c r="L10" s="391">
        <v>2154</v>
      </c>
      <c r="M10" s="392">
        <v>734</v>
      </c>
      <c r="N10" s="392">
        <v>687</v>
      </c>
      <c r="O10" s="391">
        <v>543</v>
      </c>
      <c r="P10" s="393">
        <v>401</v>
      </c>
    </row>
    <row r="11" spans="1:16" hidden="1" x14ac:dyDescent="0.15">
      <c r="B11" s="387"/>
      <c r="C11" s="633"/>
      <c r="D11" s="632"/>
      <c r="E11" s="394" t="s">
        <v>408</v>
      </c>
      <c r="F11" s="109">
        <f t="shared" si="0"/>
        <v>8357</v>
      </c>
      <c r="G11" s="395">
        <v>185</v>
      </c>
      <c r="H11" s="396">
        <v>911</v>
      </c>
      <c r="I11" s="396">
        <v>1083</v>
      </c>
      <c r="J11" s="396">
        <v>2141</v>
      </c>
      <c r="K11" s="396">
        <v>1966</v>
      </c>
      <c r="L11" s="396">
        <v>1523</v>
      </c>
      <c r="M11" s="397">
        <v>298</v>
      </c>
      <c r="N11" s="397">
        <v>167</v>
      </c>
      <c r="O11" s="396">
        <v>66</v>
      </c>
      <c r="P11" s="110">
        <v>17</v>
      </c>
    </row>
    <row r="12" spans="1:16" hidden="1" x14ac:dyDescent="0.15">
      <c r="B12" s="387"/>
      <c r="C12" s="633" t="s">
        <v>14</v>
      </c>
      <c r="D12" s="632">
        <f>+F12+F13</f>
        <v>14345</v>
      </c>
      <c r="E12" s="388" t="s">
        <v>407</v>
      </c>
      <c r="F12" s="389">
        <f t="shared" si="0"/>
        <v>8146</v>
      </c>
      <c r="G12" s="390">
        <v>179</v>
      </c>
      <c r="H12" s="391">
        <v>675</v>
      </c>
      <c r="I12" s="391">
        <v>914</v>
      </c>
      <c r="J12" s="391">
        <v>1519</v>
      </c>
      <c r="K12" s="391">
        <v>1522</v>
      </c>
      <c r="L12" s="391">
        <v>1628</v>
      </c>
      <c r="M12" s="392">
        <v>583</v>
      </c>
      <c r="N12" s="392">
        <v>503</v>
      </c>
      <c r="O12" s="391">
        <v>384</v>
      </c>
      <c r="P12" s="393">
        <v>239</v>
      </c>
    </row>
    <row r="13" spans="1:16" hidden="1" x14ac:dyDescent="0.15">
      <c r="B13" s="387"/>
      <c r="C13" s="633"/>
      <c r="D13" s="632"/>
      <c r="E13" s="394" t="s">
        <v>408</v>
      </c>
      <c r="F13" s="109">
        <f t="shared" si="0"/>
        <v>6199</v>
      </c>
      <c r="G13" s="395">
        <v>132</v>
      </c>
      <c r="H13" s="396">
        <v>698</v>
      </c>
      <c r="I13" s="396">
        <v>892</v>
      </c>
      <c r="J13" s="396">
        <v>1557</v>
      </c>
      <c r="K13" s="396">
        <v>1360</v>
      </c>
      <c r="L13" s="396">
        <v>1183</v>
      </c>
      <c r="M13" s="397">
        <v>204</v>
      </c>
      <c r="N13" s="397">
        <v>111</v>
      </c>
      <c r="O13" s="396">
        <v>46</v>
      </c>
      <c r="P13" s="110">
        <v>16</v>
      </c>
    </row>
    <row r="14" spans="1:16" hidden="1" x14ac:dyDescent="0.15">
      <c r="B14" s="387"/>
      <c r="C14" s="633" t="s">
        <v>387</v>
      </c>
      <c r="D14" s="632">
        <f>+F14+F15</f>
        <v>8097</v>
      </c>
      <c r="E14" s="388" t="s">
        <v>407</v>
      </c>
      <c r="F14" s="389">
        <f t="shared" si="0"/>
        <v>4500</v>
      </c>
      <c r="G14" s="390">
        <v>87</v>
      </c>
      <c r="H14" s="391">
        <v>366</v>
      </c>
      <c r="I14" s="391">
        <v>440</v>
      </c>
      <c r="J14" s="391">
        <v>761</v>
      </c>
      <c r="K14" s="391">
        <v>892</v>
      </c>
      <c r="L14" s="391">
        <v>856</v>
      </c>
      <c r="M14" s="392">
        <v>291</v>
      </c>
      <c r="N14" s="392">
        <v>286</v>
      </c>
      <c r="O14" s="391">
        <v>302</v>
      </c>
      <c r="P14" s="393">
        <v>219</v>
      </c>
    </row>
    <row r="15" spans="1:16" hidden="1" x14ac:dyDescent="0.15">
      <c r="B15" s="398"/>
      <c r="C15" s="633"/>
      <c r="D15" s="632"/>
      <c r="E15" s="394" t="s">
        <v>408</v>
      </c>
      <c r="F15" s="399">
        <f t="shared" si="0"/>
        <v>3597</v>
      </c>
      <c r="G15" s="400">
        <v>82</v>
      </c>
      <c r="H15" s="401">
        <v>406</v>
      </c>
      <c r="I15" s="401">
        <v>479</v>
      </c>
      <c r="J15" s="401">
        <v>747</v>
      </c>
      <c r="K15" s="401">
        <v>893</v>
      </c>
      <c r="L15" s="401">
        <v>676</v>
      </c>
      <c r="M15" s="402">
        <v>152</v>
      </c>
      <c r="N15" s="402">
        <v>107</v>
      </c>
      <c r="O15" s="401">
        <v>46</v>
      </c>
      <c r="P15" s="403">
        <v>9</v>
      </c>
    </row>
    <row r="16" spans="1:16" hidden="1" x14ac:dyDescent="0.15">
      <c r="B16" s="615" t="s">
        <v>18</v>
      </c>
      <c r="C16" s="629"/>
      <c r="D16" s="632">
        <f>+F16+F17</f>
        <v>57653</v>
      </c>
      <c r="E16" s="378" t="s">
        <v>407</v>
      </c>
      <c r="F16" s="100">
        <f t="shared" si="0"/>
        <v>32297</v>
      </c>
      <c r="G16" s="379">
        <f t="shared" ref="G16:P17" si="2">+G18+G20+G22+G24</f>
        <v>806</v>
      </c>
      <c r="H16" s="379">
        <f t="shared" si="2"/>
        <v>2555</v>
      </c>
      <c r="I16" s="379">
        <f t="shared" si="2"/>
        <v>3126</v>
      </c>
      <c r="J16" s="379">
        <f t="shared" si="2"/>
        <v>5947</v>
      </c>
      <c r="K16" s="379">
        <f t="shared" si="2"/>
        <v>6020</v>
      </c>
      <c r="L16" s="379">
        <f t="shared" si="2"/>
        <v>6427</v>
      </c>
      <c r="M16" s="380">
        <f t="shared" si="2"/>
        <v>2246</v>
      </c>
      <c r="N16" s="380">
        <f t="shared" si="2"/>
        <v>2026</v>
      </c>
      <c r="O16" s="379">
        <f t="shared" si="2"/>
        <v>1734</v>
      </c>
      <c r="P16" s="99">
        <f t="shared" si="2"/>
        <v>1410</v>
      </c>
    </row>
    <row r="17" spans="2:16" hidden="1" x14ac:dyDescent="0.15">
      <c r="B17" s="634"/>
      <c r="C17" s="635"/>
      <c r="D17" s="632"/>
      <c r="E17" s="381" t="s">
        <v>408</v>
      </c>
      <c r="F17" s="382">
        <f t="shared" si="0"/>
        <v>25356</v>
      </c>
      <c r="G17" s="383">
        <f t="shared" si="2"/>
        <v>632</v>
      </c>
      <c r="H17" s="384">
        <f t="shared" si="2"/>
        <v>2584</v>
      </c>
      <c r="I17" s="384">
        <f t="shared" si="2"/>
        <v>3218</v>
      </c>
      <c r="J17" s="384">
        <f t="shared" si="2"/>
        <v>6021</v>
      </c>
      <c r="K17" s="384">
        <f t="shared" si="2"/>
        <v>5690</v>
      </c>
      <c r="L17" s="384">
        <f t="shared" si="2"/>
        <v>4958</v>
      </c>
      <c r="M17" s="385">
        <f t="shared" si="2"/>
        <v>1111</v>
      </c>
      <c r="N17" s="385">
        <f>+N19+N21+N23+N25</f>
        <v>725</v>
      </c>
      <c r="O17" s="384">
        <f t="shared" si="2"/>
        <v>323</v>
      </c>
      <c r="P17" s="386">
        <f t="shared" si="2"/>
        <v>94</v>
      </c>
    </row>
    <row r="18" spans="2:16" hidden="1" x14ac:dyDescent="0.15">
      <c r="B18" s="387"/>
      <c r="C18" s="633" t="s">
        <v>12</v>
      </c>
      <c r="D18" s="632">
        <f>+F18+F19</f>
        <v>15031</v>
      </c>
      <c r="E18" s="388" t="s">
        <v>407</v>
      </c>
      <c r="F18" s="389">
        <f t="shared" si="0"/>
        <v>8353</v>
      </c>
      <c r="G18" s="390">
        <v>228</v>
      </c>
      <c r="H18" s="391">
        <v>663</v>
      </c>
      <c r="I18" s="391">
        <v>738</v>
      </c>
      <c r="J18" s="391">
        <v>1483</v>
      </c>
      <c r="K18" s="391">
        <v>1557</v>
      </c>
      <c r="L18" s="391">
        <v>1673</v>
      </c>
      <c r="M18" s="392">
        <v>562</v>
      </c>
      <c r="N18" s="392">
        <v>533</v>
      </c>
      <c r="O18" s="391">
        <v>495</v>
      </c>
      <c r="P18" s="393">
        <v>421</v>
      </c>
    </row>
    <row r="19" spans="2:16" hidden="1" x14ac:dyDescent="0.15">
      <c r="B19" s="387"/>
      <c r="C19" s="633"/>
      <c r="D19" s="632"/>
      <c r="E19" s="394" t="s">
        <v>408</v>
      </c>
      <c r="F19" s="109">
        <f t="shared" si="0"/>
        <v>6678</v>
      </c>
      <c r="G19" s="395">
        <v>184</v>
      </c>
      <c r="H19" s="396">
        <v>648</v>
      </c>
      <c r="I19" s="396">
        <v>772</v>
      </c>
      <c r="J19" s="396">
        <v>1482</v>
      </c>
      <c r="K19" s="396">
        <v>1452</v>
      </c>
      <c r="L19" s="396">
        <v>1344</v>
      </c>
      <c r="M19" s="397">
        <v>350</v>
      </c>
      <c r="N19" s="397">
        <v>262</v>
      </c>
      <c r="O19" s="396">
        <v>144</v>
      </c>
      <c r="P19" s="110">
        <v>40</v>
      </c>
    </row>
    <row r="20" spans="2:16" hidden="1" x14ac:dyDescent="0.15">
      <c r="B20" s="387"/>
      <c r="C20" s="633" t="s">
        <v>13</v>
      </c>
      <c r="D20" s="632">
        <f>+F20+F21</f>
        <v>19691</v>
      </c>
      <c r="E20" s="388" t="s">
        <v>407</v>
      </c>
      <c r="F20" s="389">
        <f t="shared" si="0"/>
        <v>11086</v>
      </c>
      <c r="G20" s="390">
        <v>271</v>
      </c>
      <c r="H20" s="391">
        <v>878</v>
      </c>
      <c r="I20" s="391">
        <v>1072</v>
      </c>
      <c r="J20" s="391">
        <v>2073</v>
      </c>
      <c r="K20" s="391">
        <v>2136</v>
      </c>
      <c r="L20" s="391">
        <v>2192</v>
      </c>
      <c r="M20" s="392">
        <v>765</v>
      </c>
      <c r="N20" s="392">
        <v>705</v>
      </c>
      <c r="O20" s="391">
        <v>550</v>
      </c>
      <c r="P20" s="393">
        <v>444</v>
      </c>
    </row>
    <row r="21" spans="2:16" hidden="1" x14ac:dyDescent="0.15">
      <c r="B21" s="387"/>
      <c r="C21" s="633"/>
      <c r="D21" s="632"/>
      <c r="E21" s="394" t="s">
        <v>408</v>
      </c>
      <c r="F21" s="109">
        <f t="shared" si="0"/>
        <v>8605</v>
      </c>
      <c r="G21" s="395">
        <v>219</v>
      </c>
      <c r="H21" s="396">
        <v>852</v>
      </c>
      <c r="I21" s="396">
        <v>1113</v>
      </c>
      <c r="J21" s="396">
        <v>2154</v>
      </c>
      <c r="K21" s="396">
        <v>1989</v>
      </c>
      <c r="L21" s="396">
        <v>1630</v>
      </c>
      <c r="M21" s="397">
        <v>345</v>
      </c>
      <c r="N21" s="397">
        <v>204</v>
      </c>
      <c r="O21" s="396">
        <v>78</v>
      </c>
      <c r="P21" s="110">
        <v>21</v>
      </c>
    </row>
    <row r="22" spans="2:16" hidden="1" x14ac:dyDescent="0.15">
      <c r="B22" s="387"/>
      <c r="C22" s="633" t="s">
        <v>14</v>
      </c>
      <c r="D22" s="632">
        <f>+F22+F23</f>
        <v>14652</v>
      </c>
      <c r="E22" s="388" t="s">
        <v>407</v>
      </c>
      <c r="F22" s="389">
        <f t="shared" si="0"/>
        <v>8286</v>
      </c>
      <c r="G22" s="390">
        <v>189</v>
      </c>
      <c r="H22" s="391">
        <v>674</v>
      </c>
      <c r="I22" s="391">
        <v>873</v>
      </c>
      <c r="J22" s="391">
        <v>1602</v>
      </c>
      <c r="K22" s="391">
        <v>1477</v>
      </c>
      <c r="L22" s="391">
        <v>1669</v>
      </c>
      <c r="M22" s="392">
        <v>611</v>
      </c>
      <c r="N22" s="392">
        <v>511</v>
      </c>
      <c r="O22" s="391">
        <v>388</v>
      </c>
      <c r="P22" s="393">
        <v>292</v>
      </c>
    </row>
    <row r="23" spans="2:16" hidden="1" x14ac:dyDescent="0.15">
      <c r="B23" s="387"/>
      <c r="C23" s="633"/>
      <c r="D23" s="632"/>
      <c r="E23" s="394" t="s">
        <v>408</v>
      </c>
      <c r="F23" s="109">
        <f t="shared" si="0"/>
        <v>6366</v>
      </c>
      <c r="G23" s="395">
        <v>140</v>
      </c>
      <c r="H23" s="396">
        <v>677</v>
      </c>
      <c r="I23" s="396">
        <v>868</v>
      </c>
      <c r="J23" s="396">
        <v>1598</v>
      </c>
      <c r="K23" s="396">
        <v>1361</v>
      </c>
      <c r="L23" s="396">
        <v>1268</v>
      </c>
      <c r="M23" s="397">
        <v>247</v>
      </c>
      <c r="N23" s="397">
        <v>136</v>
      </c>
      <c r="O23" s="396">
        <v>51</v>
      </c>
      <c r="P23" s="110">
        <v>20</v>
      </c>
    </row>
    <row r="24" spans="2:16" hidden="1" x14ac:dyDescent="0.15">
      <c r="B24" s="387"/>
      <c r="C24" s="633" t="s">
        <v>387</v>
      </c>
      <c r="D24" s="632">
        <f>+F24+F25</f>
        <v>8279</v>
      </c>
      <c r="E24" s="388" t="s">
        <v>407</v>
      </c>
      <c r="F24" s="389">
        <f t="shared" si="0"/>
        <v>4572</v>
      </c>
      <c r="G24" s="390">
        <v>118</v>
      </c>
      <c r="H24" s="391">
        <v>340</v>
      </c>
      <c r="I24" s="391">
        <v>443</v>
      </c>
      <c r="J24" s="391">
        <v>789</v>
      </c>
      <c r="K24" s="391">
        <v>850</v>
      </c>
      <c r="L24" s="391">
        <v>893</v>
      </c>
      <c r="M24" s="392">
        <v>308</v>
      </c>
      <c r="N24" s="392">
        <v>277</v>
      </c>
      <c r="O24" s="391">
        <v>301</v>
      </c>
      <c r="P24" s="393">
        <v>253</v>
      </c>
    </row>
    <row r="25" spans="2:16" hidden="1" x14ac:dyDescent="0.15">
      <c r="B25" s="398"/>
      <c r="C25" s="633"/>
      <c r="D25" s="632"/>
      <c r="E25" s="394" t="s">
        <v>408</v>
      </c>
      <c r="F25" s="399">
        <f t="shared" si="0"/>
        <v>3707</v>
      </c>
      <c r="G25" s="400">
        <v>89</v>
      </c>
      <c r="H25" s="401">
        <v>407</v>
      </c>
      <c r="I25" s="401">
        <v>465</v>
      </c>
      <c r="J25" s="401">
        <v>787</v>
      </c>
      <c r="K25" s="401">
        <v>888</v>
      </c>
      <c r="L25" s="401">
        <v>716</v>
      </c>
      <c r="M25" s="402">
        <v>169</v>
      </c>
      <c r="N25" s="402">
        <v>123</v>
      </c>
      <c r="O25" s="401">
        <v>50</v>
      </c>
      <c r="P25" s="403">
        <v>13</v>
      </c>
    </row>
    <row r="26" spans="2:16" hidden="1" x14ac:dyDescent="0.15">
      <c r="B26" s="615" t="s">
        <v>19</v>
      </c>
      <c r="C26" s="629"/>
      <c r="D26" s="632">
        <f>+F26+F27</f>
        <v>58470</v>
      </c>
      <c r="E26" s="378" t="s">
        <v>407</v>
      </c>
      <c r="F26" s="100">
        <f t="shared" si="0"/>
        <v>32554</v>
      </c>
      <c r="G26" s="379">
        <f t="shared" ref="G26:P27" si="3">+G28+G30+G32+G34</f>
        <v>757</v>
      </c>
      <c r="H26" s="379">
        <f t="shared" si="3"/>
        <v>2515</v>
      </c>
      <c r="I26" s="379">
        <f t="shared" si="3"/>
        <v>3047</v>
      </c>
      <c r="J26" s="379">
        <f t="shared" si="3"/>
        <v>6032</v>
      </c>
      <c r="K26" s="379">
        <f t="shared" si="3"/>
        <v>5956</v>
      </c>
      <c r="L26" s="379">
        <f t="shared" si="3"/>
        <v>6496</v>
      </c>
      <c r="M26" s="380">
        <f t="shared" si="3"/>
        <v>2345</v>
      </c>
      <c r="N26" s="380">
        <f t="shared" si="3"/>
        <v>2064</v>
      </c>
      <c r="O26" s="379">
        <f t="shared" si="3"/>
        <v>1796</v>
      </c>
      <c r="P26" s="99">
        <f t="shared" si="3"/>
        <v>1546</v>
      </c>
    </row>
    <row r="27" spans="2:16" hidden="1" x14ac:dyDescent="0.15">
      <c r="B27" s="634"/>
      <c r="C27" s="635"/>
      <c r="D27" s="632"/>
      <c r="E27" s="381" t="s">
        <v>408</v>
      </c>
      <c r="F27" s="382">
        <f t="shared" si="0"/>
        <v>25916</v>
      </c>
      <c r="G27" s="383">
        <f t="shared" si="3"/>
        <v>609</v>
      </c>
      <c r="H27" s="384">
        <f t="shared" si="3"/>
        <v>2573</v>
      </c>
      <c r="I27" s="384">
        <f t="shared" si="3"/>
        <v>3044</v>
      </c>
      <c r="J27" s="384">
        <f t="shared" si="3"/>
        <v>6228</v>
      </c>
      <c r="K27" s="384">
        <f t="shared" si="3"/>
        <v>5637</v>
      </c>
      <c r="L27" s="384">
        <f t="shared" si="3"/>
        <v>5246</v>
      </c>
      <c r="M27" s="385">
        <f t="shared" si="3"/>
        <v>1268</v>
      </c>
      <c r="N27" s="385">
        <f>+N29+N31+N33+N35</f>
        <v>795</v>
      </c>
      <c r="O27" s="384">
        <f t="shared" si="3"/>
        <v>387</v>
      </c>
      <c r="P27" s="386">
        <f t="shared" si="3"/>
        <v>129</v>
      </c>
    </row>
    <row r="28" spans="2:16" hidden="1" x14ac:dyDescent="0.15">
      <c r="B28" s="387"/>
      <c r="C28" s="633" t="s">
        <v>12</v>
      </c>
      <c r="D28" s="632">
        <f>+F28+F29</f>
        <v>15135</v>
      </c>
      <c r="E28" s="388" t="s">
        <v>407</v>
      </c>
      <c r="F28" s="389">
        <f t="shared" si="0"/>
        <v>8381</v>
      </c>
      <c r="G28" s="390">
        <v>191</v>
      </c>
      <c r="H28" s="391">
        <v>667</v>
      </c>
      <c r="I28" s="391">
        <v>751</v>
      </c>
      <c r="J28" s="391">
        <v>1460</v>
      </c>
      <c r="K28" s="391">
        <v>1538</v>
      </c>
      <c r="L28" s="391">
        <v>1694</v>
      </c>
      <c r="M28" s="392">
        <v>574</v>
      </c>
      <c r="N28" s="392">
        <v>557</v>
      </c>
      <c r="O28" s="391">
        <v>503</v>
      </c>
      <c r="P28" s="393">
        <v>446</v>
      </c>
    </row>
    <row r="29" spans="2:16" hidden="1" x14ac:dyDescent="0.15">
      <c r="B29" s="387"/>
      <c r="C29" s="633"/>
      <c r="D29" s="632"/>
      <c r="E29" s="394" t="s">
        <v>408</v>
      </c>
      <c r="F29" s="109">
        <f t="shared" si="0"/>
        <v>6754</v>
      </c>
      <c r="G29" s="395">
        <v>160</v>
      </c>
      <c r="H29" s="396">
        <v>645</v>
      </c>
      <c r="I29" s="396">
        <v>730</v>
      </c>
      <c r="J29" s="396">
        <v>1481</v>
      </c>
      <c r="K29" s="396">
        <v>1447</v>
      </c>
      <c r="L29" s="396">
        <v>1421</v>
      </c>
      <c r="M29" s="397">
        <v>366</v>
      </c>
      <c r="N29" s="397">
        <v>288</v>
      </c>
      <c r="O29" s="396">
        <v>167</v>
      </c>
      <c r="P29" s="110">
        <v>49</v>
      </c>
    </row>
    <row r="30" spans="2:16" hidden="1" x14ac:dyDescent="0.15">
      <c r="B30" s="387"/>
      <c r="C30" s="633" t="s">
        <v>13</v>
      </c>
      <c r="D30" s="632">
        <f>+F30+F31</f>
        <v>19986</v>
      </c>
      <c r="E30" s="388" t="s">
        <v>407</v>
      </c>
      <c r="F30" s="389">
        <f t="shared" si="0"/>
        <v>11179</v>
      </c>
      <c r="G30" s="390">
        <v>269</v>
      </c>
      <c r="H30" s="391">
        <v>879</v>
      </c>
      <c r="I30" s="391">
        <v>991</v>
      </c>
      <c r="J30" s="391">
        <v>2135</v>
      </c>
      <c r="K30" s="391">
        <v>2114</v>
      </c>
      <c r="L30" s="391">
        <v>2213</v>
      </c>
      <c r="M30" s="392">
        <v>809</v>
      </c>
      <c r="N30" s="392">
        <v>696</v>
      </c>
      <c r="O30" s="391">
        <v>587</v>
      </c>
      <c r="P30" s="393">
        <v>486</v>
      </c>
    </row>
    <row r="31" spans="2:16" hidden="1" x14ac:dyDescent="0.15">
      <c r="B31" s="387"/>
      <c r="C31" s="633"/>
      <c r="D31" s="632"/>
      <c r="E31" s="394" t="s">
        <v>408</v>
      </c>
      <c r="F31" s="109">
        <f t="shared" si="0"/>
        <v>8807</v>
      </c>
      <c r="G31" s="395">
        <v>205</v>
      </c>
      <c r="H31" s="396">
        <v>871</v>
      </c>
      <c r="I31" s="396">
        <v>1018</v>
      </c>
      <c r="J31" s="396">
        <v>2233</v>
      </c>
      <c r="K31" s="396">
        <v>2000</v>
      </c>
      <c r="L31" s="396">
        <v>1724</v>
      </c>
      <c r="M31" s="397">
        <v>418</v>
      </c>
      <c r="N31" s="397">
        <v>213</v>
      </c>
      <c r="O31" s="396">
        <v>91</v>
      </c>
      <c r="P31" s="110">
        <v>34</v>
      </c>
    </row>
    <row r="32" spans="2:16" hidden="1" x14ac:dyDescent="0.15">
      <c r="B32" s="387"/>
      <c r="C32" s="633" t="s">
        <v>14</v>
      </c>
      <c r="D32" s="632">
        <f>+F32+F33</f>
        <v>14927</v>
      </c>
      <c r="E32" s="388" t="s">
        <v>407</v>
      </c>
      <c r="F32" s="389">
        <f t="shared" si="0"/>
        <v>8372</v>
      </c>
      <c r="G32" s="390">
        <v>190</v>
      </c>
      <c r="H32" s="391">
        <v>639</v>
      </c>
      <c r="I32" s="391">
        <v>874</v>
      </c>
      <c r="J32" s="391">
        <v>1625</v>
      </c>
      <c r="K32" s="391">
        <v>1480</v>
      </c>
      <c r="L32" s="391">
        <v>1655</v>
      </c>
      <c r="M32" s="392">
        <v>641</v>
      </c>
      <c r="N32" s="392">
        <v>540</v>
      </c>
      <c r="O32" s="391">
        <v>401</v>
      </c>
      <c r="P32" s="393">
        <v>327</v>
      </c>
    </row>
    <row r="33" spans="2:16" hidden="1" x14ac:dyDescent="0.15">
      <c r="B33" s="387"/>
      <c r="C33" s="633"/>
      <c r="D33" s="632"/>
      <c r="E33" s="394" t="s">
        <v>408</v>
      </c>
      <c r="F33" s="109">
        <f t="shared" si="0"/>
        <v>6555</v>
      </c>
      <c r="G33" s="395">
        <v>140</v>
      </c>
      <c r="H33" s="396">
        <v>667</v>
      </c>
      <c r="I33" s="396">
        <v>847</v>
      </c>
      <c r="J33" s="396">
        <v>1679</v>
      </c>
      <c r="K33" s="396">
        <v>1343</v>
      </c>
      <c r="L33" s="396">
        <v>1336</v>
      </c>
      <c r="M33" s="397">
        <v>293</v>
      </c>
      <c r="N33" s="397">
        <v>153</v>
      </c>
      <c r="O33" s="396">
        <v>70</v>
      </c>
      <c r="P33" s="110">
        <v>27</v>
      </c>
    </row>
    <row r="34" spans="2:16" hidden="1" x14ac:dyDescent="0.15">
      <c r="B34" s="387"/>
      <c r="C34" s="633" t="s">
        <v>387</v>
      </c>
      <c r="D34" s="632">
        <f>+F34+F35</f>
        <v>8422</v>
      </c>
      <c r="E34" s="388" t="s">
        <v>407</v>
      </c>
      <c r="F34" s="389">
        <f t="shared" si="0"/>
        <v>4622</v>
      </c>
      <c r="G34" s="390">
        <v>107</v>
      </c>
      <c r="H34" s="391">
        <v>330</v>
      </c>
      <c r="I34" s="391">
        <v>431</v>
      </c>
      <c r="J34" s="391">
        <v>812</v>
      </c>
      <c r="K34" s="391">
        <v>824</v>
      </c>
      <c r="L34" s="391">
        <v>934</v>
      </c>
      <c r="M34" s="392">
        <v>321</v>
      </c>
      <c r="N34" s="392">
        <v>271</v>
      </c>
      <c r="O34" s="391">
        <v>305</v>
      </c>
      <c r="P34" s="393">
        <v>287</v>
      </c>
    </row>
    <row r="35" spans="2:16" hidden="1" x14ac:dyDescent="0.15">
      <c r="B35" s="398"/>
      <c r="C35" s="633"/>
      <c r="D35" s="632"/>
      <c r="E35" s="394" t="s">
        <v>408</v>
      </c>
      <c r="F35" s="399">
        <f t="shared" si="0"/>
        <v>3800</v>
      </c>
      <c r="G35" s="400">
        <v>104</v>
      </c>
      <c r="H35" s="401">
        <v>390</v>
      </c>
      <c r="I35" s="401">
        <v>449</v>
      </c>
      <c r="J35" s="401">
        <v>835</v>
      </c>
      <c r="K35" s="401">
        <v>847</v>
      </c>
      <c r="L35" s="401">
        <v>765</v>
      </c>
      <c r="M35" s="402">
        <v>191</v>
      </c>
      <c r="N35" s="402">
        <v>141</v>
      </c>
      <c r="O35" s="401">
        <v>59</v>
      </c>
      <c r="P35" s="403">
        <v>19</v>
      </c>
    </row>
    <row r="36" spans="2:16" hidden="1" x14ac:dyDescent="0.15">
      <c r="B36" s="615" t="s">
        <v>20</v>
      </c>
      <c r="C36" s="629"/>
      <c r="D36" s="632">
        <f>+F36+F37</f>
        <v>59483</v>
      </c>
      <c r="E36" s="378" t="s">
        <v>407</v>
      </c>
      <c r="F36" s="100">
        <f t="shared" ref="F36:F65" si="4">SUM(G36:P36)</f>
        <v>32967</v>
      </c>
      <c r="G36" s="379">
        <f t="shared" ref="G36:P37" si="5">+G38+G40+G42+G44</f>
        <v>750</v>
      </c>
      <c r="H36" s="379">
        <f t="shared" si="5"/>
        <v>2530</v>
      </c>
      <c r="I36" s="379">
        <f t="shared" si="5"/>
        <v>2904</v>
      </c>
      <c r="J36" s="379">
        <f t="shared" si="5"/>
        <v>6205</v>
      </c>
      <c r="K36" s="379">
        <f t="shared" si="5"/>
        <v>5911</v>
      </c>
      <c r="L36" s="379">
        <f t="shared" si="5"/>
        <v>6543</v>
      </c>
      <c r="M36" s="380">
        <f t="shared" si="5"/>
        <v>2538</v>
      </c>
      <c r="N36" s="380">
        <f>+N38+N40+N42+N44</f>
        <v>2048</v>
      </c>
      <c r="O36" s="379">
        <f t="shared" si="5"/>
        <v>1848</v>
      </c>
      <c r="P36" s="99">
        <f t="shared" si="5"/>
        <v>1690</v>
      </c>
    </row>
    <row r="37" spans="2:16" hidden="1" x14ac:dyDescent="0.15">
      <c r="B37" s="634"/>
      <c r="C37" s="635"/>
      <c r="D37" s="632"/>
      <c r="E37" s="381" t="s">
        <v>408</v>
      </c>
      <c r="F37" s="382">
        <f t="shared" si="4"/>
        <v>26516</v>
      </c>
      <c r="G37" s="383">
        <f t="shared" si="5"/>
        <v>617</v>
      </c>
      <c r="H37" s="384">
        <f t="shared" si="5"/>
        <v>2524</v>
      </c>
      <c r="I37" s="384">
        <f t="shared" si="5"/>
        <v>2949</v>
      </c>
      <c r="J37" s="384">
        <f t="shared" si="5"/>
        <v>6324</v>
      </c>
      <c r="K37" s="384">
        <f t="shared" si="5"/>
        <v>5734</v>
      </c>
      <c r="L37" s="384">
        <f t="shared" si="5"/>
        <v>5434</v>
      </c>
      <c r="M37" s="385">
        <f t="shared" si="5"/>
        <v>1485</v>
      </c>
      <c r="N37" s="385">
        <f>+N39+N41+N43+N45</f>
        <v>831</v>
      </c>
      <c r="O37" s="384">
        <f t="shared" si="5"/>
        <v>447</v>
      </c>
      <c r="P37" s="386">
        <f t="shared" si="5"/>
        <v>171</v>
      </c>
    </row>
    <row r="38" spans="2:16" hidden="1" x14ac:dyDescent="0.15">
      <c r="B38" s="387"/>
      <c r="C38" s="633" t="s">
        <v>12</v>
      </c>
      <c r="D38" s="632">
        <f>+F38+F39</f>
        <v>15290</v>
      </c>
      <c r="E38" s="388" t="s">
        <v>407</v>
      </c>
      <c r="F38" s="389">
        <f t="shared" si="4"/>
        <v>8433</v>
      </c>
      <c r="G38" s="390">
        <v>189</v>
      </c>
      <c r="H38" s="391">
        <v>675</v>
      </c>
      <c r="I38" s="391">
        <v>696</v>
      </c>
      <c r="J38" s="391">
        <v>1474</v>
      </c>
      <c r="K38" s="391">
        <v>1524</v>
      </c>
      <c r="L38" s="391">
        <v>1704</v>
      </c>
      <c r="M38" s="392">
        <v>635</v>
      </c>
      <c r="N38" s="392">
        <v>550</v>
      </c>
      <c r="O38" s="391">
        <v>508</v>
      </c>
      <c r="P38" s="393">
        <v>478</v>
      </c>
    </row>
    <row r="39" spans="2:16" hidden="1" x14ac:dyDescent="0.15">
      <c r="B39" s="387"/>
      <c r="C39" s="633"/>
      <c r="D39" s="632"/>
      <c r="E39" s="394" t="s">
        <v>408</v>
      </c>
      <c r="F39" s="109">
        <f t="shared" si="4"/>
        <v>6857</v>
      </c>
      <c r="G39" s="395">
        <v>179</v>
      </c>
      <c r="H39" s="396">
        <v>623</v>
      </c>
      <c r="I39" s="396">
        <v>688</v>
      </c>
      <c r="J39" s="396">
        <v>1488</v>
      </c>
      <c r="K39" s="396">
        <v>1466</v>
      </c>
      <c r="L39" s="396">
        <v>1435</v>
      </c>
      <c r="M39" s="397">
        <v>427</v>
      </c>
      <c r="N39" s="397">
        <v>295</v>
      </c>
      <c r="O39" s="396">
        <v>186</v>
      </c>
      <c r="P39" s="110">
        <v>70</v>
      </c>
    </row>
    <row r="40" spans="2:16" hidden="1" x14ac:dyDescent="0.15">
      <c r="B40" s="387"/>
      <c r="C40" s="633" t="s">
        <v>13</v>
      </c>
      <c r="D40" s="632">
        <f>+F40+F41</f>
        <v>20453</v>
      </c>
      <c r="E40" s="388" t="s">
        <v>407</v>
      </c>
      <c r="F40" s="389">
        <f t="shared" si="4"/>
        <v>11385</v>
      </c>
      <c r="G40" s="390">
        <v>272</v>
      </c>
      <c r="H40" s="391">
        <v>876</v>
      </c>
      <c r="I40" s="391">
        <v>991</v>
      </c>
      <c r="J40" s="391">
        <v>2220</v>
      </c>
      <c r="K40" s="391">
        <v>2068</v>
      </c>
      <c r="L40" s="391">
        <v>2234</v>
      </c>
      <c r="M40" s="392">
        <v>889</v>
      </c>
      <c r="N40" s="392">
        <v>677</v>
      </c>
      <c r="O40" s="391">
        <v>624</v>
      </c>
      <c r="P40" s="393">
        <v>534</v>
      </c>
    </row>
    <row r="41" spans="2:16" hidden="1" x14ac:dyDescent="0.15">
      <c r="B41" s="387"/>
      <c r="C41" s="633"/>
      <c r="D41" s="632"/>
      <c r="E41" s="394" t="s">
        <v>408</v>
      </c>
      <c r="F41" s="109">
        <f t="shared" si="4"/>
        <v>9068</v>
      </c>
      <c r="G41" s="395">
        <v>227</v>
      </c>
      <c r="H41" s="396">
        <v>857</v>
      </c>
      <c r="I41" s="396">
        <v>990</v>
      </c>
      <c r="J41" s="396">
        <v>2275</v>
      </c>
      <c r="K41" s="396">
        <v>2044</v>
      </c>
      <c r="L41" s="396">
        <v>1804</v>
      </c>
      <c r="M41" s="397">
        <v>487</v>
      </c>
      <c r="N41" s="397">
        <v>229</v>
      </c>
      <c r="O41" s="396">
        <v>115</v>
      </c>
      <c r="P41" s="110">
        <v>40</v>
      </c>
    </row>
    <row r="42" spans="2:16" hidden="1" x14ac:dyDescent="0.15">
      <c r="B42" s="387"/>
      <c r="C42" s="633" t="s">
        <v>14</v>
      </c>
      <c r="D42" s="632">
        <f>+F42+F43</f>
        <v>15196</v>
      </c>
      <c r="E42" s="388" t="s">
        <v>407</v>
      </c>
      <c r="F42" s="389">
        <f t="shared" si="4"/>
        <v>8498</v>
      </c>
      <c r="G42" s="390">
        <v>186</v>
      </c>
      <c r="H42" s="391">
        <v>639</v>
      </c>
      <c r="I42" s="391">
        <v>833</v>
      </c>
      <c r="J42" s="391">
        <v>1667</v>
      </c>
      <c r="K42" s="391">
        <v>1507</v>
      </c>
      <c r="L42" s="391">
        <v>1651</v>
      </c>
      <c r="M42" s="392">
        <v>684</v>
      </c>
      <c r="N42" s="392">
        <v>551</v>
      </c>
      <c r="O42" s="391">
        <v>418</v>
      </c>
      <c r="P42" s="393">
        <v>362</v>
      </c>
    </row>
    <row r="43" spans="2:16" hidden="1" x14ac:dyDescent="0.15">
      <c r="B43" s="387"/>
      <c r="C43" s="633"/>
      <c r="D43" s="632"/>
      <c r="E43" s="394" t="s">
        <v>408</v>
      </c>
      <c r="F43" s="109">
        <f t="shared" si="4"/>
        <v>6698</v>
      </c>
      <c r="G43" s="395">
        <v>120</v>
      </c>
      <c r="H43" s="396">
        <v>639</v>
      </c>
      <c r="I43" s="396">
        <v>837</v>
      </c>
      <c r="J43" s="396">
        <v>1699</v>
      </c>
      <c r="K43" s="396">
        <v>1381</v>
      </c>
      <c r="L43" s="396">
        <v>1394</v>
      </c>
      <c r="M43" s="397">
        <v>353</v>
      </c>
      <c r="N43" s="397">
        <v>164</v>
      </c>
      <c r="O43" s="396">
        <v>77</v>
      </c>
      <c r="P43" s="110">
        <v>34</v>
      </c>
    </row>
    <row r="44" spans="2:16" hidden="1" x14ac:dyDescent="0.15">
      <c r="B44" s="387"/>
      <c r="C44" s="633" t="s">
        <v>387</v>
      </c>
      <c r="D44" s="632">
        <f>+F44+F45</f>
        <v>8544</v>
      </c>
      <c r="E44" s="388" t="s">
        <v>407</v>
      </c>
      <c r="F44" s="389">
        <f t="shared" si="4"/>
        <v>4651</v>
      </c>
      <c r="G44" s="390">
        <v>103</v>
      </c>
      <c r="H44" s="391">
        <v>340</v>
      </c>
      <c r="I44" s="391">
        <v>384</v>
      </c>
      <c r="J44" s="391">
        <v>844</v>
      </c>
      <c r="K44" s="391">
        <v>812</v>
      </c>
      <c r="L44" s="391">
        <v>954</v>
      </c>
      <c r="M44" s="392">
        <v>330</v>
      </c>
      <c r="N44" s="392">
        <v>270</v>
      </c>
      <c r="O44" s="391">
        <v>298</v>
      </c>
      <c r="P44" s="393">
        <v>316</v>
      </c>
    </row>
    <row r="45" spans="2:16" hidden="1" x14ac:dyDescent="0.15">
      <c r="B45" s="398"/>
      <c r="C45" s="633"/>
      <c r="D45" s="632"/>
      <c r="E45" s="394" t="s">
        <v>408</v>
      </c>
      <c r="F45" s="399">
        <f t="shared" si="4"/>
        <v>3893</v>
      </c>
      <c r="G45" s="400">
        <v>91</v>
      </c>
      <c r="H45" s="401">
        <v>405</v>
      </c>
      <c r="I45" s="401">
        <v>434</v>
      </c>
      <c r="J45" s="401">
        <v>862</v>
      </c>
      <c r="K45" s="401">
        <v>843</v>
      </c>
      <c r="L45" s="401">
        <v>801</v>
      </c>
      <c r="M45" s="402">
        <v>218</v>
      </c>
      <c r="N45" s="402">
        <v>143</v>
      </c>
      <c r="O45" s="401">
        <v>69</v>
      </c>
      <c r="P45" s="403">
        <v>27</v>
      </c>
    </row>
    <row r="46" spans="2:16" x14ac:dyDescent="0.15">
      <c r="B46" s="615" t="s">
        <v>21</v>
      </c>
      <c r="C46" s="629"/>
      <c r="D46" s="632">
        <f>+F46+F47</f>
        <v>60351</v>
      </c>
      <c r="E46" s="378" t="s">
        <v>407</v>
      </c>
      <c r="F46" s="100">
        <f t="shared" si="4"/>
        <v>33332</v>
      </c>
      <c r="G46" s="379">
        <f t="shared" ref="G46:P47" si="6">+G48+G50+G52+G54</f>
        <v>727</v>
      </c>
      <c r="H46" s="379">
        <f t="shared" si="6"/>
        <v>2586</v>
      </c>
      <c r="I46" s="379">
        <f t="shared" si="6"/>
        <v>2846</v>
      </c>
      <c r="J46" s="379">
        <f t="shared" si="6"/>
        <v>6255</v>
      </c>
      <c r="K46" s="379">
        <f t="shared" si="6"/>
        <v>5922</v>
      </c>
      <c r="L46" s="379">
        <f t="shared" si="6"/>
        <v>6570</v>
      </c>
      <c r="M46" s="380">
        <f t="shared" si="6"/>
        <v>2674</v>
      </c>
      <c r="N46" s="380">
        <f>+N48+N50+N52+N54</f>
        <v>2011</v>
      </c>
      <c r="O46" s="379">
        <f t="shared" si="6"/>
        <v>1872</v>
      </c>
      <c r="P46" s="99">
        <f t="shared" si="6"/>
        <v>1869</v>
      </c>
    </row>
    <row r="47" spans="2:16" x14ac:dyDescent="0.15">
      <c r="B47" s="634"/>
      <c r="C47" s="635"/>
      <c r="D47" s="632"/>
      <c r="E47" s="381" t="s">
        <v>408</v>
      </c>
      <c r="F47" s="382">
        <f t="shared" si="4"/>
        <v>27019</v>
      </c>
      <c r="G47" s="383">
        <f t="shared" si="6"/>
        <v>584</v>
      </c>
      <c r="H47" s="384">
        <f t="shared" si="6"/>
        <v>2506</v>
      </c>
      <c r="I47" s="384">
        <f t="shared" si="6"/>
        <v>2892</v>
      </c>
      <c r="J47" s="384">
        <f t="shared" si="6"/>
        <v>6325</v>
      </c>
      <c r="K47" s="384">
        <f t="shared" si="6"/>
        <v>5833</v>
      </c>
      <c r="L47" s="384">
        <f t="shared" si="6"/>
        <v>5593</v>
      </c>
      <c r="M47" s="385">
        <f t="shared" si="6"/>
        <v>1708</v>
      </c>
      <c r="N47" s="385">
        <f>+N49+N51+N53+N55</f>
        <v>885</v>
      </c>
      <c r="O47" s="384">
        <f t="shared" si="6"/>
        <v>479</v>
      </c>
      <c r="P47" s="386">
        <f t="shared" si="6"/>
        <v>214</v>
      </c>
    </row>
    <row r="48" spans="2:16" x14ac:dyDescent="0.15">
      <c r="B48" s="387"/>
      <c r="C48" s="633" t="s">
        <v>12</v>
      </c>
      <c r="D48" s="632">
        <f>+F48+F49</f>
        <v>15352</v>
      </c>
      <c r="E48" s="388" t="s">
        <v>407</v>
      </c>
      <c r="F48" s="389">
        <f t="shared" si="4"/>
        <v>8456</v>
      </c>
      <c r="G48" s="390">
        <v>203</v>
      </c>
      <c r="H48" s="391">
        <v>664</v>
      </c>
      <c r="I48" s="391">
        <v>702</v>
      </c>
      <c r="J48" s="391">
        <v>1445</v>
      </c>
      <c r="K48" s="391">
        <v>1514</v>
      </c>
      <c r="L48" s="391">
        <v>1694</v>
      </c>
      <c r="M48" s="392">
        <v>680</v>
      </c>
      <c r="N48" s="392">
        <v>529</v>
      </c>
      <c r="O48" s="391">
        <v>515</v>
      </c>
      <c r="P48" s="393">
        <v>510</v>
      </c>
    </row>
    <row r="49" spans="2:16" x14ac:dyDescent="0.15">
      <c r="B49" s="387"/>
      <c r="C49" s="633"/>
      <c r="D49" s="632"/>
      <c r="E49" s="394" t="s">
        <v>408</v>
      </c>
      <c r="F49" s="109">
        <f t="shared" si="4"/>
        <v>6896</v>
      </c>
      <c r="G49" s="395">
        <v>154</v>
      </c>
      <c r="H49" s="396">
        <v>612</v>
      </c>
      <c r="I49" s="396">
        <v>676</v>
      </c>
      <c r="J49" s="396">
        <v>1449</v>
      </c>
      <c r="K49" s="396">
        <v>1473</v>
      </c>
      <c r="L49" s="396">
        <v>1460</v>
      </c>
      <c r="M49" s="397">
        <v>487</v>
      </c>
      <c r="N49" s="397">
        <v>313</v>
      </c>
      <c r="O49" s="396">
        <v>185</v>
      </c>
      <c r="P49" s="110">
        <v>87</v>
      </c>
    </row>
    <row r="50" spans="2:16" x14ac:dyDescent="0.15">
      <c r="B50" s="387"/>
      <c r="C50" s="633" t="s">
        <v>13</v>
      </c>
      <c r="D50" s="632">
        <f>+F50+F51</f>
        <v>20843</v>
      </c>
      <c r="E50" s="388" t="s">
        <v>407</v>
      </c>
      <c r="F50" s="389">
        <f t="shared" si="4"/>
        <v>11573</v>
      </c>
      <c r="G50" s="390">
        <v>246</v>
      </c>
      <c r="H50" s="391">
        <v>926</v>
      </c>
      <c r="I50" s="391">
        <v>970</v>
      </c>
      <c r="J50" s="391">
        <v>2248</v>
      </c>
      <c r="K50" s="391">
        <v>2094</v>
      </c>
      <c r="L50" s="391">
        <v>2259</v>
      </c>
      <c r="M50" s="392">
        <v>926</v>
      </c>
      <c r="N50" s="392">
        <v>667</v>
      </c>
      <c r="O50" s="391">
        <v>637</v>
      </c>
      <c r="P50" s="393">
        <v>600</v>
      </c>
    </row>
    <row r="51" spans="2:16" x14ac:dyDescent="0.15">
      <c r="B51" s="387"/>
      <c r="C51" s="633"/>
      <c r="D51" s="632"/>
      <c r="E51" s="394" t="s">
        <v>408</v>
      </c>
      <c r="F51" s="109">
        <f t="shared" si="4"/>
        <v>9270</v>
      </c>
      <c r="G51" s="395">
        <v>216</v>
      </c>
      <c r="H51" s="396">
        <v>871</v>
      </c>
      <c r="I51" s="396">
        <v>987</v>
      </c>
      <c r="J51" s="396">
        <v>2234</v>
      </c>
      <c r="K51" s="396">
        <v>2112</v>
      </c>
      <c r="L51" s="396">
        <v>1851</v>
      </c>
      <c r="M51" s="397">
        <v>568</v>
      </c>
      <c r="N51" s="397">
        <v>251</v>
      </c>
      <c r="O51" s="396">
        <v>127</v>
      </c>
      <c r="P51" s="110">
        <v>53</v>
      </c>
    </row>
    <row r="52" spans="2:16" x14ac:dyDescent="0.15">
      <c r="B52" s="387"/>
      <c r="C52" s="633" t="s">
        <v>14</v>
      </c>
      <c r="D52" s="632">
        <f>+F52+F53</f>
        <v>15482</v>
      </c>
      <c r="E52" s="388" t="s">
        <v>407</v>
      </c>
      <c r="F52" s="389">
        <f t="shared" si="4"/>
        <v>8609</v>
      </c>
      <c r="G52" s="390">
        <v>183</v>
      </c>
      <c r="H52" s="391">
        <v>653</v>
      </c>
      <c r="I52" s="391">
        <v>806</v>
      </c>
      <c r="J52" s="391">
        <v>1700</v>
      </c>
      <c r="K52" s="391">
        <v>1514</v>
      </c>
      <c r="L52" s="391">
        <v>1653</v>
      </c>
      <c r="M52" s="392">
        <v>711</v>
      </c>
      <c r="N52" s="392">
        <v>541</v>
      </c>
      <c r="O52" s="391">
        <v>440</v>
      </c>
      <c r="P52" s="393">
        <v>408</v>
      </c>
    </row>
    <row r="53" spans="2:16" x14ac:dyDescent="0.15">
      <c r="B53" s="387"/>
      <c r="C53" s="633"/>
      <c r="D53" s="632"/>
      <c r="E53" s="394" t="s">
        <v>408</v>
      </c>
      <c r="F53" s="109">
        <f t="shared" si="4"/>
        <v>6873</v>
      </c>
      <c r="G53" s="395">
        <v>120</v>
      </c>
      <c r="H53" s="396">
        <v>632</v>
      </c>
      <c r="I53" s="396">
        <v>807</v>
      </c>
      <c r="J53" s="396">
        <v>1747</v>
      </c>
      <c r="K53" s="396">
        <v>1418</v>
      </c>
      <c r="L53" s="396">
        <v>1434</v>
      </c>
      <c r="M53" s="397">
        <v>402</v>
      </c>
      <c r="N53" s="397">
        <v>183</v>
      </c>
      <c r="O53" s="396">
        <v>94</v>
      </c>
      <c r="P53" s="110">
        <v>36</v>
      </c>
    </row>
    <row r="54" spans="2:16" x14ac:dyDescent="0.15">
      <c r="B54" s="387"/>
      <c r="C54" s="633" t="s">
        <v>387</v>
      </c>
      <c r="D54" s="632">
        <f>+F54+F55</f>
        <v>8674</v>
      </c>
      <c r="E54" s="388" t="s">
        <v>407</v>
      </c>
      <c r="F54" s="389">
        <f t="shared" si="4"/>
        <v>4694</v>
      </c>
      <c r="G54" s="390">
        <v>95</v>
      </c>
      <c r="H54" s="391">
        <v>343</v>
      </c>
      <c r="I54" s="391">
        <v>368</v>
      </c>
      <c r="J54" s="391">
        <v>862</v>
      </c>
      <c r="K54" s="391">
        <v>800</v>
      </c>
      <c r="L54" s="391">
        <v>964</v>
      </c>
      <c r="M54" s="392">
        <v>357</v>
      </c>
      <c r="N54" s="392">
        <v>274</v>
      </c>
      <c r="O54" s="391">
        <v>280</v>
      </c>
      <c r="P54" s="393">
        <v>351</v>
      </c>
    </row>
    <row r="55" spans="2:16" x14ac:dyDescent="0.15">
      <c r="B55" s="398"/>
      <c r="C55" s="633"/>
      <c r="D55" s="632"/>
      <c r="E55" s="394" t="s">
        <v>408</v>
      </c>
      <c r="F55" s="399">
        <f t="shared" si="4"/>
        <v>3980</v>
      </c>
      <c r="G55" s="400">
        <v>94</v>
      </c>
      <c r="H55" s="401">
        <v>391</v>
      </c>
      <c r="I55" s="401">
        <v>422</v>
      </c>
      <c r="J55" s="401">
        <v>895</v>
      </c>
      <c r="K55" s="401">
        <v>830</v>
      </c>
      <c r="L55" s="401">
        <v>848</v>
      </c>
      <c r="M55" s="402">
        <v>251</v>
      </c>
      <c r="N55" s="402">
        <v>138</v>
      </c>
      <c r="O55" s="401">
        <v>73</v>
      </c>
      <c r="P55" s="403">
        <v>38</v>
      </c>
    </row>
    <row r="56" spans="2:16" x14ac:dyDescent="0.15">
      <c r="B56" s="615" t="s">
        <v>23</v>
      </c>
      <c r="C56" s="629"/>
      <c r="D56" s="632">
        <f>+F56+F57</f>
        <v>60916</v>
      </c>
      <c r="E56" s="378" t="s">
        <v>407</v>
      </c>
      <c r="F56" s="100">
        <f t="shared" si="4"/>
        <v>33500</v>
      </c>
      <c r="G56" s="379">
        <f t="shared" ref="G56:P57" si="7">+G58+G60+G62+G64</f>
        <v>665</v>
      </c>
      <c r="H56" s="379">
        <f t="shared" si="7"/>
        <v>2561</v>
      </c>
      <c r="I56" s="379">
        <f t="shared" si="7"/>
        <v>2687</v>
      </c>
      <c r="J56" s="379">
        <f t="shared" si="7"/>
        <v>6317</v>
      </c>
      <c r="K56" s="379">
        <f t="shared" si="7"/>
        <v>5929</v>
      </c>
      <c r="L56" s="379">
        <f t="shared" si="7"/>
        <v>6793</v>
      </c>
      <c r="M56" s="380">
        <f t="shared" si="7"/>
        <v>2599</v>
      </c>
      <c r="N56" s="380">
        <f>+N58+N60+N62+N64</f>
        <v>2058</v>
      </c>
      <c r="O56" s="379">
        <f t="shared" si="7"/>
        <v>1854</v>
      </c>
      <c r="P56" s="99">
        <f t="shared" si="7"/>
        <v>2037</v>
      </c>
    </row>
    <row r="57" spans="2:16" x14ac:dyDescent="0.15">
      <c r="B57" s="634"/>
      <c r="C57" s="635"/>
      <c r="D57" s="632"/>
      <c r="E57" s="381" t="s">
        <v>408</v>
      </c>
      <c r="F57" s="382">
        <f t="shared" si="4"/>
        <v>27416</v>
      </c>
      <c r="G57" s="383">
        <f t="shared" si="7"/>
        <v>530</v>
      </c>
      <c r="H57" s="384">
        <f t="shared" si="7"/>
        <v>2446</v>
      </c>
      <c r="I57" s="384">
        <f t="shared" si="7"/>
        <v>2812</v>
      </c>
      <c r="J57" s="384">
        <f t="shared" si="7"/>
        <v>6342</v>
      </c>
      <c r="K57" s="384">
        <f t="shared" si="7"/>
        <v>5910</v>
      </c>
      <c r="L57" s="384">
        <f t="shared" si="7"/>
        <v>5875</v>
      </c>
      <c r="M57" s="385">
        <f t="shared" si="7"/>
        <v>1731</v>
      </c>
      <c r="N57" s="385">
        <f>+N59+N61+N63+N65</f>
        <v>956</v>
      </c>
      <c r="O57" s="384">
        <f t="shared" si="7"/>
        <v>555</v>
      </c>
      <c r="P57" s="386">
        <f t="shared" si="7"/>
        <v>259</v>
      </c>
    </row>
    <row r="58" spans="2:16" x14ac:dyDescent="0.15">
      <c r="B58" s="387"/>
      <c r="C58" s="633" t="s">
        <v>12</v>
      </c>
      <c r="D58" s="632">
        <f>+F58+F59</f>
        <v>15427</v>
      </c>
      <c r="E58" s="388" t="s">
        <v>407</v>
      </c>
      <c r="F58" s="389">
        <f t="shared" si="4"/>
        <v>8466</v>
      </c>
      <c r="G58" s="390">
        <v>183</v>
      </c>
      <c r="H58" s="391">
        <v>654</v>
      </c>
      <c r="I58" s="391">
        <v>682</v>
      </c>
      <c r="J58" s="391">
        <v>1444</v>
      </c>
      <c r="K58" s="391">
        <v>1469</v>
      </c>
      <c r="L58" s="391">
        <v>1788</v>
      </c>
      <c r="M58" s="392">
        <v>652</v>
      </c>
      <c r="N58" s="392">
        <v>520</v>
      </c>
      <c r="O58" s="391">
        <v>512</v>
      </c>
      <c r="P58" s="393">
        <v>562</v>
      </c>
    </row>
    <row r="59" spans="2:16" x14ac:dyDescent="0.15">
      <c r="B59" s="387"/>
      <c r="C59" s="633"/>
      <c r="D59" s="632"/>
      <c r="E59" s="394" t="s">
        <v>408</v>
      </c>
      <c r="F59" s="109">
        <f t="shared" si="4"/>
        <v>6961</v>
      </c>
      <c r="G59" s="395">
        <v>134</v>
      </c>
      <c r="H59" s="396">
        <v>616</v>
      </c>
      <c r="I59" s="396">
        <v>657</v>
      </c>
      <c r="J59" s="396">
        <v>1428</v>
      </c>
      <c r="K59" s="396">
        <v>1481</v>
      </c>
      <c r="L59" s="396">
        <v>1524</v>
      </c>
      <c r="M59" s="397">
        <v>484</v>
      </c>
      <c r="N59" s="397">
        <v>325</v>
      </c>
      <c r="O59" s="396">
        <v>208</v>
      </c>
      <c r="P59" s="110">
        <v>104</v>
      </c>
    </row>
    <row r="60" spans="2:16" x14ac:dyDescent="0.15">
      <c r="B60" s="387"/>
      <c r="C60" s="633" t="s">
        <v>13</v>
      </c>
      <c r="D60" s="632">
        <f>+F60+F61</f>
        <v>21071</v>
      </c>
      <c r="E60" s="388" t="s">
        <v>407</v>
      </c>
      <c r="F60" s="389">
        <f t="shared" si="4"/>
        <v>11654</v>
      </c>
      <c r="G60" s="390">
        <v>228</v>
      </c>
      <c r="H60" s="391">
        <v>923</v>
      </c>
      <c r="I60" s="391">
        <v>941</v>
      </c>
      <c r="J60" s="391">
        <v>2253</v>
      </c>
      <c r="K60" s="391">
        <v>2097</v>
      </c>
      <c r="L60" s="391">
        <v>2320</v>
      </c>
      <c r="M60" s="392">
        <v>909</v>
      </c>
      <c r="N60" s="392">
        <v>696</v>
      </c>
      <c r="O60" s="391">
        <v>630</v>
      </c>
      <c r="P60" s="393">
        <v>657</v>
      </c>
    </row>
    <row r="61" spans="2:16" x14ac:dyDescent="0.15">
      <c r="B61" s="387"/>
      <c r="C61" s="633"/>
      <c r="D61" s="632"/>
      <c r="E61" s="394" t="s">
        <v>408</v>
      </c>
      <c r="F61" s="109">
        <f t="shared" si="4"/>
        <v>9417</v>
      </c>
      <c r="G61" s="395">
        <v>177</v>
      </c>
      <c r="H61" s="396">
        <v>873</v>
      </c>
      <c r="I61" s="396">
        <v>951</v>
      </c>
      <c r="J61" s="396">
        <v>2231</v>
      </c>
      <c r="K61" s="396">
        <v>2151</v>
      </c>
      <c r="L61" s="396">
        <v>1967</v>
      </c>
      <c r="M61" s="397">
        <v>569</v>
      </c>
      <c r="N61" s="397">
        <v>281</v>
      </c>
      <c r="O61" s="396">
        <v>153</v>
      </c>
      <c r="P61" s="110">
        <v>64</v>
      </c>
    </row>
    <row r="62" spans="2:16" x14ac:dyDescent="0.15">
      <c r="B62" s="387"/>
      <c r="C62" s="633" t="s">
        <v>14</v>
      </c>
      <c r="D62" s="632">
        <f>+F62+F63</f>
        <v>15676</v>
      </c>
      <c r="E62" s="388" t="s">
        <v>407</v>
      </c>
      <c r="F62" s="389">
        <f t="shared" si="4"/>
        <v>8677</v>
      </c>
      <c r="G62" s="390">
        <v>156</v>
      </c>
      <c r="H62" s="391">
        <v>654</v>
      </c>
      <c r="I62" s="391">
        <v>723</v>
      </c>
      <c r="J62" s="391">
        <v>1762</v>
      </c>
      <c r="K62" s="391">
        <v>1541</v>
      </c>
      <c r="L62" s="391">
        <v>1691</v>
      </c>
      <c r="M62" s="392">
        <v>690</v>
      </c>
      <c r="N62" s="392">
        <v>554</v>
      </c>
      <c r="O62" s="391">
        <v>461</v>
      </c>
      <c r="P62" s="393">
        <v>445</v>
      </c>
    </row>
    <row r="63" spans="2:16" x14ac:dyDescent="0.15">
      <c r="B63" s="387"/>
      <c r="C63" s="633"/>
      <c r="D63" s="632"/>
      <c r="E63" s="394" t="s">
        <v>408</v>
      </c>
      <c r="F63" s="109">
        <f t="shared" si="4"/>
        <v>6999</v>
      </c>
      <c r="G63" s="395">
        <v>133</v>
      </c>
      <c r="H63" s="396">
        <v>582</v>
      </c>
      <c r="I63" s="396">
        <v>788</v>
      </c>
      <c r="J63" s="396">
        <v>1782</v>
      </c>
      <c r="K63" s="396">
        <v>1430</v>
      </c>
      <c r="L63" s="396">
        <v>1503</v>
      </c>
      <c r="M63" s="397">
        <v>429</v>
      </c>
      <c r="N63" s="397">
        <v>201</v>
      </c>
      <c r="O63" s="396">
        <v>102</v>
      </c>
      <c r="P63" s="110">
        <v>49</v>
      </c>
    </row>
    <row r="64" spans="2:16" x14ac:dyDescent="0.15">
      <c r="B64" s="387"/>
      <c r="C64" s="633" t="s">
        <v>387</v>
      </c>
      <c r="D64" s="632">
        <f>+F64+F65</f>
        <v>8742</v>
      </c>
      <c r="E64" s="388" t="s">
        <v>407</v>
      </c>
      <c r="F64" s="389">
        <f t="shared" si="4"/>
        <v>4703</v>
      </c>
      <c r="G64" s="390">
        <v>98</v>
      </c>
      <c r="H64" s="391">
        <v>330</v>
      </c>
      <c r="I64" s="391">
        <v>341</v>
      </c>
      <c r="J64" s="391">
        <v>858</v>
      </c>
      <c r="K64" s="391">
        <v>822</v>
      </c>
      <c r="L64" s="391">
        <v>994</v>
      </c>
      <c r="M64" s="392">
        <v>348</v>
      </c>
      <c r="N64" s="392">
        <v>288</v>
      </c>
      <c r="O64" s="391">
        <v>251</v>
      </c>
      <c r="P64" s="393">
        <v>373</v>
      </c>
    </row>
    <row r="65" spans="2:16" x14ac:dyDescent="0.15">
      <c r="B65" s="398"/>
      <c r="C65" s="633"/>
      <c r="D65" s="632"/>
      <c r="E65" s="394" t="s">
        <v>408</v>
      </c>
      <c r="F65" s="399">
        <f t="shared" si="4"/>
        <v>4039</v>
      </c>
      <c r="G65" s="400">
        <v>86</v>
      </c>
      <c r="H65" s="401">
        <v>375</v>
      </c>
      <c r="I65" s="401">
        <v>416</v>
      </c>
      <c r="J65" s="401">
        <v>901</v>
      </c>
      <c r="K65" s="401">
        <v>848</v>
      </c>
      <c r="L65" s="401">
        <v>881</v>
      </c>
      <c r="M65" s="402">
        <v>249</v>
      </c>
      <c r="N65" s="402">
        <v>149</v>
      </c>
      <c r="O65" s="401">
        <v>92</v>
      </c>
      <c r="P65" s="403">
        <v>42</v>
      </c>
    </row>
    <row r="66" spans="2:16" x14ac:dyDescent="0.15">
      <c r="B66" s="615" t="s">
        <v>24</v>
      </c>
      <c r="C66" s="629"/>
      <c r="D66" s="632">
        <f>+F66+F67</f>
        <v>61479</v>
      </c>
      <c r="E66" s="378" t="s">
        <v>407</v>
      </c>
      <c r="F66" s="100">
        <f t="shared" ref="F66:F71" si="8">SUM(G66:P66)</f>
        <v>33673</v>
      </c>
      <c r="G66" s="379">
        <v>634</v>
      </c>
      <c r="H66" s="379">
        <v>2530</v>
      </c>
      <c r="I66" s="379">
        <v>2583</v>
      </c>
      <c r="J66" s="379">
        <v>6532</v>
      </c>
      <c r="K66" s="379">
        <v>5790</v>
      </c>
      <c r="L66" s="379">
        <v>6928</v>
      </c>
      <c r="M66" s="380">
        <v>2504</v>
      </c>
      <c r="N66" s="380">
        <v>2154</v>
      </c>
      <c r="O66" s="379">
        <v>1841</v>
      </c>
      <c r="P66" s="99">
        <v>2177</v>
      </c>
    </row>
    <row r="67" spans="2:16" x14ac:dyDescent="0.15">
      <c r="B67" s="630"/>
      <c r="C67" s="631"/>
      <c r="D67" s="632"/>
      <c r="E67" s="381" t="s">
        <v>408</v>
      </c>
      <c r="F67" s="382">
        <f t="shared" si="8"/>
        <v>27806</v>
      </c>
      <c r="G67" s="383">
        <v>514</v>
      </c>
      <c r="H67" s="384">
        <v>2479</v>
      </c>
      <c r="I67" s="384">
        <v>2629</v>
      </c>
      <c r="J67" s="384">
        <v>6555</v>
      </c>
      <c r="K67" s="384">
        <v>5805</v>
      </c>
      <c r="L67" s="384">
        <v>6030</v>
      </c>
      <c r="M67" s="385">
        <v>1776</v>
      </c>
      <c r="N67" s="385">
        <v>1071</v>
      </c>
      <c r="O67" s="384">
        <v>636</v>
      </c>
      <c r="P67" s="386">
        <v>311</v>
      </c>
    </row>
    <row r="68" spans="2:16" x14ac:dyDescent="0.15">
      <c r="B68" s="615" t="s">
        <v>25</v>
      </c>
      <c r="C68" s="629"/>
      <c r="D68" s="632">
        <f>+F68+F69</f>
        <v>62070</v>
      </c>
      <c r="E68" s="378" t="s">
        <v>407</v>
      </c>
      <c r="F68" s="100">
        <f t="shared" si="8"/>
        <v>33891</v>
      </c>
      <c r="G68" s="379">
        <v>621</v>
      </c>
      <c r="H68" s="379">
        <v>2508</v>
      </c>
      <c r="I68" s="379">
        <v>2540</v>
      </c>
      <c r="J68" s="379">
        <v>6517</v>
      </c>
      <c r="K68" s="379">
        <v>5812</v>
      </c>
      <c r="L68" s="379">
        <v>6659</v>
      </c>
      <c r="M68" s="380">
        <v>2733</v>
      </c>
      <c r="N68" s="380">
        <v>2247</v>
      </c>
      <c r="O68" s="379">
        <v>1901</v>
      </c>
      <c r="P68" s="99">
        <v>2353</v>
      </c>
    </row>
    <row r="69" spans="2:16" x14ac:dyDescent="0.15">
      <c r="B69" s="630"/>
      <c r="C69" s="631"/>
      <c r="D69" s="632"/>
      <c r="E69" s="381" t="s">
        <v>408</v>
      </c>
      <c r="F69" s="382">
        <f t="shared" si="8"/>
        <v>28179</v>
      </c>
      <c r="G69" s="383">
        <v>511</v>
      </c>
      <c r="H69" s="384">
        <v>2425</v>
      </c>
      <c r="I69" s="384">
        <v>2561</v>
      </c>
      <c r="J69" s="384">
        <v>6409</v>
      </c>
      <c r="K69" s="384">
        <v>5943</v>
      </c>
      <c r="L69" s="384">
        <v>5989</v>
      </c>
      <c r="M69" s="385">
        <v>2040</v>
      </c>
      <c r="N69" s="385">
        <v>1220</v>
      </c>
      <c r="O69" s="384">
        <v>703</v>
      </c>
      <c r="P69" s="386">
        <v>378</v>
      </c>
    </row>
    <row r="70" spans="2:16" x14ac:dyDescent="0.15">
      <c r="B70" s="615" t="s">
        <v>26</v>
      </c>
      <c r="C70" s="629"/>
      <c r="D70" s="632">
        <f>+F70+F71</f>
        <v>62466</v>
      </c>
      <c r="E70" s="378" t="s">
        <v>407</v>
      </c>
      <c r="F70" s="100">
        <f t="shared" si="8"/>
        <v>34017</v>
      </c>
      <c r="G70" s="379">
        <v>589</v>
      </c>
      <c r="H70" s="379">
        <v>2486</v>
      </c>
      <c r="I70" s="379">
        <v>2505</v>
      </c>
      <c r="J70" s="379">
        <v>6465</v>
      </c>
      <c r="K70" s="379">
        <v>5791</v>
      </c>
      <c r="L70" s="379">
        <v>6450</v>
      </c>
      <c r="M70" s="380">
        <v>2966</v>
      </c>
      <c r="N70" s="380">
        <v>2435</v>
      </c>
      <c r="O70" s="379">
        <v>1874</v>
      </c>
      <c r="P70" s="99">
        <v>2456</v>
      </c>
    </row>
    <row r="71" spans="2:16" x14ac:dyDescent="0.15">
      <c r="B71" s="630"/>
      <c r="C71" s="631"/>
      <c r="D71" s="632"/>
      <c r="E71" s="381" t="s">
        <v>408</v>
      </c>
      <c r="F71" s="382">
        <f t="shared" si="8"/>
        <v>28449</v>
      </c>
      <c r="G71" s="383">
        <v>513</v>
      </c>
      <c r="H71" s="384">
        <v>2345</v>
      </c>
      <c r="I71" s="384">
        <v>2447</v>
      </c>
      <c r="J71" s="384">
        <v>6356</v>
      </c>
      <c r="K71" s="384">
        <v>5946</v>
      </c>
      <c r="L71" s="384">
        <v>5928</v>
      </c>
      <c r="M71" s="385">
        <v>2295</v>
      </c>
      <c r="N71" s="385">
        <v>1432</v>
      </c>
      <c r="O71" s="384">
        <v>748</v>
      </c>
      <c r="P71" s="386">
        <v>439</v>
      </c>
    </row>
    <row r="72" spans="2:16" x14ac:dyDescent="0.15">
      <c r="B72" s="615" t="s">
        <v>27</v>
      </c>
      <c r="C72" s="629"/>
      <c r="D72" s="632">
        <f>+F72+F73</f>
        <v>62695</v>
      </c>
      <c r="E72" s="378" t="s">
        <v>407</v>
      </c>
      <c r="F72" s="100">
        <f t="shared" ref="F72:F89" si="9">SUM(G72:P72)</f>
        <v>33983</v>
      </c>
      <c r="G72" s="379">
        <v>530</v>
      </c>
      <c r="H72" s="379">
        <v>2427</v>
      </c>
      <c r="I72" s="379">
        <v>2522</v>
      </c>
      <c r="J72" s="379">
        <v>6338</v>
      </c>
      <c r="K72" s="379">
        <v>5816</v>
      </c>
      <c r="L72" s="379">
        <v>6156</v>
      </c>
      <c r="M72" s="380">
        <v>3232</v>
      </c>
      <c r="N72" s="380">
        <v>2576</v>
      </c>
      <c r="O72" s="379">
        <v>1854</v>
      </c>
      <c r="P72" s="99">
        <v>2532</v>
      </c>
    </row>
    <row r="73" spans="2:16" x14ac:dyDescent="0.15">
      <c r="B73" s="630"/>
      <c r="C73" s="631"/>
      <c r="D73" s="632"/>
      <c r="E73" s="381" t="s">
        <v>408</v>
      </c>
      <c r="F73" s="382">
        <f t="shared" si="9"/>
        <v>28712</v>
      </c>
      <c r="G73" s="383">
        <v>479</v>
      </c>
      <c r="H73" s="384">
        <v>2298</v>
      </c>
      <c r="I73" s="384">
        <v>2388</v>
      </c>
      <c r="J73" s="384">
        <v>6234</v>
      </c>
      <c r="K73" s="384">
        <v>5985</v>
      </c>
      <c r="L73" s="384">
        <v>5775</v>
      </c>
      <c r="M73" s="385">
        <v>2598</v>
      </c>
      <c r="N73" s="385">
        <v>1660</v>
      </c>
      <c r="O73" s="384">
        <v>799</v>
      </c>
      <c r="P73" s="386">
        <v>496</v>
      </c>
    </row>
    <row r="74" spans="2:16" x14ac:dyDescent="0.15">
      <c r="B74" s="615" t="s">
        <v>28</v>
      </c>
      <c r="C74" s="629"/>
      <c r="D74" s="632">
        <f>+F74+F75</f>
        <v>62960</v>
      </c>
      <c r="E74" s="378" t="s">
        <v>407</v>
      </c>
      <c r="F74" s="100">
        <f t="shared" si="9"/>
        <v>33931</v>
      </c>
      <c r="G74" s="379">
        <v>519</v>
      </c>
      <c r="H74" s="379">
        <v>2346</v>
      </c>
      <c r="I74" s="379">
        <v>2482</v>
      </c>
      <c r="J74" s="379">
        <v>6215</v>
      </c>
      <c r="K74" s="379">
        <v>5847</v>
      </c>
      <c r="L74" s="379">
        <v>6018</v>
      </c>
      <c r="M74" s="380">
        <v>3504</v>
      </c>
      <c r="N74" s="380">
        <v>2494</v>
      </c>
      <c r="O74" s="379">
        <v>1890</v>
      </c>
      <c r="P74" s="99">
        <v>2616</v>
      </c>
    </row>
    <row r="75" spans="2:16" x14ac:dyDescent="0.15">
      <c r="B75" s="630"/>
      <c r="C75" s="631"/>
      <c r="D75" s="632"/>
      <c r="E75" s="381" t="s">
        <v>408</v>
      </c>
      <c r="F75" s="382">
        <f t="shared" si="9"/>
        <v>29029</v>
      </c>
      <c r="G75" s="383">
        <v>495</v>
      </c>
      <c r="H75" s="384">
        <v>2243</v>
      </c>
      <c r="I75" s="384">
        <v>2360</v>
      </c>
      <c r="J75" s="384">
        <v>6108</v>
      </c>
      <c r="K75" s="384">
        <v>6036</v>
      </c>
      <c r="L75" s="384">
        <v>5728</v>
      </c>
      <c r="M75" s="385">
        <v>2932</v>
      </c>
      <c r="N75" s="385">
        <v>1672</v>
      </c>
      <c r="O75" s="384">
        <v>870</v>
      </c>
      <c r="P75" s="386">
        <v>585</v>
      </c>
    </row>
    <row r="76" spans="2:16" x14ac:dyDescent="0.15">
      <c r="B76" s="615" t="s">
        <v>29</v>
      </c>
      <c r="C76" s="629"/>
      <c r="D76" s="632">
        <f>+F76+F77</f>
        <v>63298</v>
      </c>
      <c r="E76" s="378" t="s">
        <v>407</v>
      </c>
      <c r="F76" s="100">
        <f t="shared" si="9"/>
        <v>34021</v>
      </c>
      <c r="G76" s="379">
        <v>560</v>
      </c>
      <c r="H76" s="379">
        <v>2271</v>
      </c>
      <c r="I76" s="379">
        <v>2493</v>
      </c>
      <c r="J76" s="379">
        <v>6058</v>
      </c>
      <c r="K76" s="379">
        <v>5987</v>
      </c>
      <c r="L76" s="379">
        <v>5863</v>
      </c>
      <c r="M76" s="380">
        <v>3705</v>
      </c>
      <c r="N76" s="380">
        <v>2414</v>
      </c>
      <c r="O76" s="379">
        <v>1975</v>
      </c>
      <c r="P76" s="99">
        <v>2695</v>
      </c>
    </row>
    <row r="77" spans="2:16" x14ac:dyDescent="0.15">
      <c r="B77" s="630"/>
      <c r="C77" s="631"/>
      <c r="D77" s="632"/>
      <c r="E77" s="381" t="s">
        <v>408</v>
      </c>
      <c r="F77" s="382">
        <f t="shared" si="9"/>
        <v>29277</v>
      </c>
      <c r="G77" s="383">
        <v>445</v>
      </c>
      <c r="H77" s="384">
        <v>2231</v>
      </c>
      <c r="I77" s="384">
        <v>2363</v>
      </c>
      <c r="J77" s="384">
        <v>5899</v>
      </c>
      <c r="K77" s="384">
        <v>6112</v>
      </c>
      <c r="L77" s="384">
        <v>5660</v>
      </c>
      <c r="M77" s="385">
        <v>3180</v>
      </c>
      <c r="N77" s="385">
        <v>1725</v>
      </c>
      <c r="O77" s="384">
        <v>975</v>
      </c>
      <c r="P77" s="386">
        <v>687</v>
      </c>
    </row>
    <row r="78" spans="2:16" x14ac:dyDescent="0.15">
      <c r="B78" s="615" t="s">
        <v>30</v>
      </c>
      <c r="C78" s="629"/>
      <c r="D78" s="632">
        <f>+F78+F79</f>
        <v>63695</v>
      </c>
      <c r="E78" s="378" t="s">
        <v>407</v>
      </c>
      <c r="F78" s="100">
        <f t="shared" si="9"/>
        <v>34111</v>
      </c>
      <c r="G78" s="379">
        <v>542</v>
      </c>
      <c r="H78" s="379">
        <v>2271</v>
      </c>
      <c r="I78" s="379">
        <v>2482</v>
      </c>
      <c r="J78" s="379">
        <v>5849</v>
      </c>
      <c r="K78" s="379">
        <v>6120</v>
      </c>
      <c r="L78" s="379">
        <v>5753</v>
      </c>
      <c r="M78" s="380">
        <v>3558</v>
      </c>
      <c r="N78" s="380">
        <v>2615</v>
      </c>
      <c r="O78" s="379">
        <v>2068</v>
      </c>
      <c r="P78" s="99">
        <v>2853</v>
      </c>
    </row>
    <row r="79" spans="2:16" x14ac:dyDescent="0.15">
      <c r="B79" s="630"/>
      <c r="C79" s="631"/>
      <c r="D79" s="632"/>
      <c r="E79" s="381" t="s">
        <v>408</v>
      </c>
      <c r="F79" s="382">
        <f t="shared" si="9"/>
        <v>29584</v>
      </c>
      <c r="G79" s="383">
        <v>475</v>
      </c>
      <c r="H79" s="384">
        <v>2166</v>
      </c>
      <c r="I79" s="384">
        <v>2321</v>
      </c>
      <c r="J79" s="384">
        <v>5702</v>
      </c>
      <c r="K79" s="384">
        <v>6243</v>
      </c>
      <c r="L79" s="384">
        <v>5582</v>
      </c>
      <c r="M79" s="385">
        <v>3207</v>
      </c>
      <c r="N79" s="385">
        <v>1979</v>
      </c>
      <c r="O79" s="384">
        <v>1134</v>
      </c>
      <c r="P79" s="386">
        <v>775</v>
      </c>
    </row>
    <row r="80" spans="2:16" x14ac:dyDescent="0.15">
      <c r="B80" s="615" t="s">
        <v>31</v>
      </c>
      <c r="C80" s="629"/>
      <c r="D80" s="632">
        <f>+F80+F81</f>
        <v>64010</v>
      </c>
      <c r="E80" s="378" t="s">
        <v>407</v>
      </c>
      <c r="F80" s="100">
        <f t="shared" si="9"/>
        <v>34059</v>
      </c>
      <c r="G80" s="379">
        <v>563</v>
      </c>
      <c r="H80" s="379">
        <v>2192</v>
      </c>
      <c r="I80" s="379">
        <v>2409</v>
      </c>
      <c r="J80" s="379">
        <v>5665</v>
      </c>
      <c r="K80" s="379">
        <v>6224</v>
      </c>
      <c r="L80" s="379">
        <v>5690</v>
      </c>
      <c r="M80" s="380">
        <v>3335</v>
      </c>
      <c r="N80" s="380">
        <v>2809</v>
      </c>
      <c r="O80" s="379">
        <v>2247</v>
      </c>
      <c r="P80" s="99">
        <v>2925</v>
      </c>
    </row>
    <row r="81" spans="2:17" x14ac:dyDescent="0.15">
      <c r="B81" s="630"/>
      <c r="C81" s="631"/>
      <c r="D81" s="632"/>
      <c r="E81" s="381" t="s">
        <v>408</v>
      </c>
      <c r="F81" s="382">
        <f t="shared" si="9"/>
        <v>29951</v>
      </c>
      <c r="G81" s="383">
        <v>547</v>
      </c>
      <c r="H81" s="384">
        <v>2154</v>
      </c>
      <c r="I81" s="384">
        <v>2252</v>
      </c>
      <c r="J81" s="384">
        <v>5478</v>
      </c>
      <c r="K81" s="384">
        <v>6340</v>
      </c>
      <c r="L81" s="384">
        <v>5640</v>
      </c>
      <c r="M81" s="385">
        <v>3116</v>
      </c>
      <c r="N81" s="385">
        <v>2236</v>
      </c>
      <c r="O81" s="384">
        <v>1339</v>
      </c>
      <c r="P81" s="386">
        <v>849</v>
      </c>
    </row>
    <row r="82" spans="2:17" x14ac:dyDescent="0.15">
      <c r="B82" s="615" t="s">
        <v>32</v>
      </c>
      <c r="C82" s="616"/>
      <c r="D82" s="619">
        <f>+F82+F83</f>
        <v>64197</v>
      </c>
      <c r="E82" s="378" t="s">
        <v>407</v>
      </c>
      <c r="F82" s="100">
        <f t="shared" si="9"/>
        <v>34082</v>
      </c>
      <c r="G82" s="379">
        <v>541</v>
      </c>
      <c r="H82" s="379">
        <v>2212</v>
      </c>
      <c r="I82" s="379">
        <v>2310</v>
      </c>
      <c r="J82" s="379">
        <v>5476</v>
      </c>
      <c r="K82" s="379">
        <v>6337</v>
      </c>
      <c r="L82" s="379">
        <v>5679</v>
      </c>
      <c r="M82" s="380">
        <v>3122</v>
      </c>
      <c r="N82" s="380">
        <v>3084</v>
      </c>
      <c r="O82" s="379">
        <v>2350</v>
      </c>
      <c r="P82" s="99">
        <v>2971</v>
      </c>
    </row>
    <row r="83" spans="2:17" x14ac:dyDescent="0.15">
      <c r="B83" s="617"/>
      <c r="C83" s="618"/>
      <c r="D83" s="620"/>
      <c r="E83" s="381" t="s">
        <v>408</v>
      </c>
      <c r="F83" s="382">
        <f t="shared" si="9"/>
        <v>30115</v>
      </c>
      <c r="G83" s="383">
        <v>480</v>
      </c>
      <c r="H83" s="384">
        <v>2149</v>
      </c>
      <c r="I83" s="384">
        <v>2190</v>
      </c>
      <c r="J83" s="384">
        <v>5266</v>
      </c>
      <c r="K83" s="384">
        <v>6348</v>
      </c>
      <c r="L83" s="384">
        <v>5707</v>
      </c>
      <c r="M83" s="385">
        <v>2956</v>
      </c>
      <c r="N83" s="385">
        <v>2545</v>
      </c>
      <c r="O83" s="384">
        <v>1545</v>
      </c>
      <c r="P83" s="386">
        <v>929</v>
      </c>
    </row>
    <row r="84" spans="2:17" ht="11.25" customHeight="1" x14ac:dyDescent="0.15">
      <c r="B84" s="615" t="s">
        <v>33</v>
      </c>
      <c r="C84" s="616"/>
      <c r="D84" s="619">
        <f>+F84+F85</f>
        <v>64366</v>
      </c>
      <c r="E84" s="378" t="s">
        <v>407</v>
      </c>
      <c r="F84" s="100">
        <f t="shared" si="9"/>
        <v>34040</v>
      </c>
      <c r="G84" s="379">
        <v>619</v>
      </c>
      <c r="H84" s="379">
        <v>2165</v>
      </c>
      <c r="I84" s="379">
        <v>2277</v>
      </c>
      <c r="J84" s="379">
        <v>5270</v>
      </c>
      <c r="K84" s="379">
        <v>6369</v>
      </c>
      <c r="L84" s="379">
        <v>5670</v>
      </c>
      <c r="M84" s="380">
        <v>3007</v>
      </c>
      <c r="N84" s="380">
        <v>3343</v>
      </c>
      <c r="O84" s="379">
        <v>2279</v>
      </c>
      <c r="P84" s="99">
        <v>3041</v>
      </c>
    </row>
    <row r="85" spans="2:17" ht="11.25" customHeight="1" x14ac:dyDescent="0.15">
      <c r="B85" s="617"/>
      <c r="C85" s="618"/>
      <c r="D85" s="620"/>
      <c r="E85" s="381" t="s">
        <v>408</v>
      </c>
      <c r="F85" s="382">
        <f t="shared" si="9"/>
        <v>30326</v>
      </c>
      <c r="G85" s="383">
        <v>498</v>
      </c>
      <c r="H85" s="384">
        <v>2136</v>
      </c>
      <c r="I85" s="384">
        <v>2086</v>
      </c>
      <c r="J85" s="384">
        <v>5129</v>
      </c>
      <c r="K85" s="384">
        <v>6367</v>
      </c>
      <c r="L85" s="384">
        <v>5775</v>
      </c>
      <c r="M85" s="385">
        <v>2860</v>
      </c>
      <c r="N85" s="385">
        <v>2854</v>
      </c>
      <c r="O85" s="384">
        <v>1550</v>
      </c>
      <c r="P85" s="386">
        <v>1071</v>
      </c>
    </row>
    <row r="86" spans="2:17" ht="11.25" customHeight="1" x14ac:dyDescent="0.15">
      <c r="B86" s="615" t="s">
        <v>34</v>
      </c>
      <c r="C86" s="616"/>
      <c r="D86" s="619">
        <f>+F86+F87</f>
        <v>64610</v>
      </c>
      <c r="E86" s="378" t="s">
        <v>407</v>
      </c>
      <c r="F86" s="100">
        <f t="shared" si="9"/>
        <v>34032</v>
      </c>
      <c r="G86" s="379">
        <v>569</v>
      </c>
      <c r="H86" s="379">
        <v>2264</v>
      </c>
      <c r="I86" s="379">
        <v>2176</v>
      </c>
      <c r="J86" s="379">
        <v>5113</v>
      </c>
      <c r="K86" s="379">
        <v>6595</v>
      </c>
      <c r="L86" s="379">
        <v>5500</v>
      </c>
      <c r="M86" s="380">
        <v>2906</v>
      </c>
      <c r="N86" s="380">
        <v>3525</v>
      </c>
      <c r="O86" s="379">
        <v>2204</v>
      </c>
      <c r="P86" s="99">
        <v>3180</v>
      </c>
    </row>
    <row r="87" spans="2:17" ht="11.25" customHeight="1" x14ac:dyDescent="0.15">
      <c r="B87" s="617"/>
      <c r="C87" s="618"/>
      <c r="D87" s="620"/>
      <c r="E87" s="381" t="s">
        <v>408</v>
      </c>
      <c r="F87" s="382">
        <f t="shared" si="9"/>
        <v>30578</v>
      </c>
      <c r="G87" s="383">
        <v>517</v>
      </c>
      <c r="H87" s="384">
        <v>2115</v>
      </c>
      <c r="I87" s="384">
        <v>2060</v>
      </c>
      <c r="J87" s="384">
        <v>4973</v>
      </c>
      <c r="K87" s="384">
        <v>6548</v>
      </c>
      <c r="L87" s="384">
        <v>5647</v>
      </c>
      <c r="M87" s="385">
        <v>2767</v>
      </c>
      <c r="N87" s="385">
        <v>3120</v>
      </c>
      <c r="O87" s="384">
        <v>1592</v>
      </c>
      <c r="P87" s="386">
        <v>1239</v>
      </c>
    </row>
    <row r="88" spans="2:17" ht="11.25" customHeight="1" x14ac:dyDescent="0.15">
      <c r="B88" s="615" t="s">
        <v>35</v>
      </c>
      <c r="C88" s="616"/>
      <c r="D88" s="619">
        <f>+F88+F89</f>
        <v>64736</v>
      </c>
      <c r="E88" s="378" t="s">
        <v>407</v>
      </c>
      <c r="F88" s="100">
        <f t="shared" si="9"/>
        <v>33911</v>
      </c>
      <c r="G88" s="379">
        <v>552</v>
      </c>
      <c r="H88" s="379">
        <v>2257</v>
      </c>
      <c r="I88" s="379">
        <v>2111</v>
      </c>
      <c r="J88" s="379">
        <v>5016</v>
      </c>
      <c r="K88" s="379">
        <v>6564</v>
      </c>
      <c r="L88" s="379">
        <v>5549</v>
      </c>
      <c r="M88" s="380">
        <v>2785</v>
      </c>
      <c r="N88" s="380">
        <v>3393</v>
      </c>
      <c r="O88" s="379">
        <v>2385</v>
      </c>
      <c r="P88" s="99">
        <v>3299</v>
      </c>
    </row>
    <row r="89" spans="2:17" ht="11.25" customHeight="1" x14ac:dyDescent="0.15">
      <c r="B89" s="617"/>
      <c r="C89" s="618"/>
      <c r="D89" s="620"/>
      <c r="E89" s="381" t="s">
        <v>408</v>
      </c>
      <c r="F89" s="382">
        <f t="shared" si="9"/>
        <v>30825</v>
      </c>
      <c r="G89" s="383">
        <v>544</v>
      </c>
      <c r="H89" s="384">
        <v>2141</v>
      </c>
      <c r="I89" s="384">
        <v>1980</v>
      </c>
      <c r="J89" s="384">
        <v>4900</v>
      </c>
      <c r="K89" s="384">
        <v>6429</v>
      </c>
      <c r="L89" s="384">
        <v>5782</v>
      </c>
      <c r="M89" s="385">
        <v>2673</v>
      </c>
      <c r="N89" s="385">
        <v>3130</v>
      </c>
      <c r="O89" s="384">
        <v>1837</v>
      </c>
      <c r="P89" s="386">
        <v>1409</v>
      </c>
    </row>
    <row r="90" spans="2:17" ht="11.25" customHeight="1" x14ac:dyDescent="0.15">
      <c r="B90" s="615" t="s">
        <v>36</v>
      </c>
      <c r="C90" s="616"/>
      <c r="D90" s="619">
        <f>+F90+F91</f>
        <v>64638</v>
      </c>
      <c r="E90" s="378" t="s">
        <v>407</v>
      </c>
      <c r="F90" s="100">
        <f>SUM(G90:P90)</f>
        <v>33696</v>
      </c>
      <c r="G90" s="379">
        <v>502</v>
      </c>
      <c r="H90" s="379">
        <v>2262</v>
      </c>
      <c r="I90" s="379">
        <v>2014</v>
      </c>
      <c r="J90" s="379">
        <v>4882</v>
      </c>
      <c r="K90" s="379">
        <v>6525</v>
      </c>
      <c r="L90" s="379">
        <v>5550</v>
      </c>
      <c r="M90" s="380">
        <v>2804</v>
      </c>
      <c r="N90" s="380">
        <v>3167</v>
      </c>
      <c r="O90" s="379">
        <v>2600</v>
      </c>
      <c r="P90" s="99">
        <v>3390</v>
      </c>
    </row>
    <row r="91" spans="2:17" ht="11.25" customHeight="1" x14ac:dyDescent="0.15">
      <c r="B91" s="617"/>
      <c r="C91" s="618"/>
      <c r="D91" s="620"/>
      <c r="E91" s="381" t="s">
        <v>408</v>
      </c>
      <c r="F91" s="382">
        <f>SUM(G91:P91)</f>
        <v>30942</v>
      </c>
      <c r="G91" s="383">
        <v>486</v>
      </c>
      <c r="H91" s="384">
        <v>2172</v>
      </c>
      <c r="I91" s="384">
        <v>1900</v>
      </c>
      <c r="J91" s="384">
        <v>4724</v>
      </c>
      <c r="K91" s="384">
        <v>6397</v>
      </c>
      <c r="L91" s="384">
        <v>5801</v>
      </c>
      <c r="M91" s="385">
        <v>2724</v>
      </c>
      <c r="N91" s="385">
        <v>3038</v>
      </c>
      <c r="O91" s="384">
        <v>2096</v>
      </c>
      <c r="P91" s="386">
        <v>1604</v>
      </c>
    </row>
    <row r="92" spans="2:17" ht="11.25" customHeight="1" x14ac:dyDescent="0.15">
      <c r="B92" s="615" t="s">
        <v>257</v>
      </c>
      <c r="C92" s="616"/>
      <c r="D92" s="619">
        <f>+F92+F93</f>
        <v>64401</v>
      </c>
      <c r="E92" s="378" t="s">
        <v>407</v>
      </c>
      <c r="F92" s="100">
        <f>SUM(G92:P92)</f>
        <v>33427</v>
      </c>
      <c r="G92" s="379">
        <v>500</v>
      </c>
      <c r="H92" s="379">
        <v>2160</v>
      </c>
      <c r="I92" s="379">
        <v>2036</v>
      </c>
      <c r="J92" s="379">
        <v>4715</v>
      </c>
      <c r="K92" s="379">
        <v>6389</v>
      </c>
      <c r="L92" s="379">
        <v>5648</v>
      </c>
      <c r="M92" s="380">
        <v>2719</v>
      </c>
      <c r="N92" s="380">
        <v>2956</v>
      </c>
      <c r="O92" s="379">
        <v>2830</v>
      </c>
      <c r="P92" s="99">
        <v>3474</v>
      </c>
    </row>
    <row r="93" spans="2:17" ht="11.25" customHeight="1" x14ac:dyDescent="0.15">
      <c r="B93" s="617"/>
      <c r="C93" s="618"/>
      <c r="D93" s="620"/>
      <c r="E93" s="381" t="s">
        <v>408</v>
      </c>
      <c r="F93" s="382">
        <f>SUM(G93:P93)</f>
        <v>30974</v>
      </c>
      <c r="G93" s="383">
        <v>478</v>
      </c>
      <c r="H93" s="384">
        <v>2089</v>
      </c>
      <c r="I93" s="384">
        <v>1872</v>
      </c>
      <c r="J93" s="384">
        <v>4596</v>
      </c>
      <c r="K93" s="384">
        <v>6287</v>
      </c>
      <c r="L93" s="384">
        <v>5871</v>
      </c>
      <c r="M93" s="385">
        <v>2718</v>
      </c>
      <c r="N93" s="385">
        <v>2875</v>
      </c>
      <c r="O93" s="384">
        <v>2393</v>
      </c>
      <c r="P93" s="386">
        <v>1795</v>
      </c>
    </row>
    <row r="94" spans="2:17" ht="11.25" customHeight="1" x14ac:dyDescent="0.15">
      <c r="B94" s="615" t="s">
        <v>291</v>
      </c>
      <c r="C94" s="616"/>
      <c r="D94" s="619">
        <v>64377</v>
      </c>
      <c r="E94" s="378" t="s">
        <v>407</v>
      </c>
      <c r="F94" s="100">
        <v>33324</v>
      </c>
      <c r="G94" s="379">
        <v>537</v>
      </c>
      <c r="H94" s="379">
        <v>2125</v>
      </c>
      <c r="I94" s="379">
        <v>1985</v>
      </c>
      <c r="J94" s="379">
        <v>4562</v>
      </c>
      <c r="K94" s="379">
        <v>6258</v>
      </c>
      <c r="L94" s="379">
        <v>5706</v>
      </c>
      <c r="M94" s="380">
        <v>2705</v>
      </c>
      <c r="N94" s="380">
        <v>2858</v>
      </c>
      <c r="O94" s="379">
        <v>3077</v>
      </c>
      <c r="P94" s="99">
        <v>3511</v>
      </c>
    </row>
    <row r="95" spans="2:17" ht="11.25" customHeight="1" x14ac:dyDescent="0.15">
      <c r="B95" s="617"/>
      <c r="C95" s="618"/>
      <c r="D95" s="620"/>
      <c r="E95" s="381" t="s">
        <v>408</v>
      </c>
      <c r="F95" s="382">
        <v>31053</v>
      </c>
      <c r="G95" s="383">
        <v>512</v>
      </c>
      <c r="H95" s="384">
        <v>2057</v>
      </c>
      <c r="I95" s="384">
        <v>1868</v>
      </c>
      <c r="J95" s="384">
        <v>4402</v>
      </c>
      <c r="K95" s="384">
        <v>6173</v>
      </c>
      <c r="L95" s="384">
        <v>5916</v>
      </c>
      <c r="M95" s="385">
        <v>2739</v>
      </c>
      <c r="N95" s="385">
        <v>2792</v>
      </c>
      <c r="O95" s="384">
        <v>2687</v>
      </c>
      <c r="P95" s="386">
        <v>1907</v>
      </c>
    </row>
    <row r="96" spans="2:17" ht="11.25" customHeight="1" x14ac:dyDescent="0.15">
      <c r="B96" s="615" t="s">
        <v>292</v>
      </c>
      <c r="C96" s="616"/>
      <c r="D96" s="619">
        <f>F96+F97</f>
        <v>64268</v>
      </c>
      <c r="E96" s="378" t="s">
        <v>407</v>
      </c>
      <c r="F96" s="100">
        <v>33167</v>
      </c>
      <c r="G96" s="379">
        <v>480</v>
      </c>
      <c r="H96" s="379">
        <v>2105</v>
      </c>
      <c r="I96" s="379">
        <v>2032</v>
      </c>
      <c r="J96" s="379">
        <v>4404</v>
      </c>
      <c r="K96" s="379">
        <v>6087</v>
      </c>
      <c r="L96" s="379">
        <v>5838</v>
      </c>
      <c r="M96" s="380">
        <v>2679</v>
      </c>
      <c r="N96" s="380">
        <v>2756</v>
      </c>
      <c r="O96" s="379">
        <v>3255</v>
      </c>
      <c r="P96" s="99">
        <v>3531</v>
      </c>
      <c r="Q96" s="41"/>
    </row>
    <row r="97" spans="2:17" ht="11.25" customHeight="1" x14ac:dyDescent="0.15">
      <c r="B97" s="617"/>
      <c r="C97" s="618"/>
      <c r="D97" s="620"/>
      <c r="E97" s="381" t="s">
        <v>408</v>
      </c>
      <c r="F97" s="382">
        <v>31101</v>
      </c>
      <c r="G97" s="383">
        <v>434</v>
      </c>
      <c r="H97" s="384">
        <v>2062</v>
      </c>
      <c r="I97" s="384">
        <v>1843</v>
      </c>
      <c r="J97" s="384">
        <v>4333</v>
      </c>
      <c r="K97" s="384">
        <v>5941</v>
      </c>
      <c r="L97" s="384">
        <v>5995</v>
      </c>
      <c r="M97" s="385">
        <v>2773</v>
      </c>
      <c r="N97" s="385">
        <v>2705</v>
      </c>
      <c r="O97" s="384">
        <v>2923</v>
      </c>
      <c r="P97" s="386">
        <v>2092</v>
      </c>
      <c r="Q97" s="41"/>
    </row>
    <row r="98" spans="2:17" ht="11.25" customHeight="1" x14ac:dyDescent="0.15">
      <c r="B98" s="615" t="s">
        <v>293</v>
      </c>
      <c r="C98" s="616"/>
      <c r="D98" s="619">
        <f>F98+F99</f>
        <v>64225</v>
      </c>
      <c r="E98" s="378" t="s">
        <v>407</v>
      </c>
      <c r="F98" s="100">
        <v>33094</v>
      </c>
      <c r="G98" s="379">
        <v>481</v>
      </c>
      <c r="H98" s="379">
        <v>2082</v>
      </c>
      <c r="I98" s="379">
        <v>1993</v>
      </c>
      <c r="J98" s="379">
        <v>4348</v>
      </c>
      <c r="K98" s="379">
        <v>5863</v>
      </c>
      <c r="L98" s="379">
        <v>5968</v>
      </c>
      <c r="M98" s="380">
        <v>2723</v>
      </c>
      <c r="N98" s="380">
        <v>2650</v>
      </c>
      <c r="O98" s="379">
        <v>3139</v>
      </c>
      <c r="P98" s="99">
        <v>3847</v>
      </c>
      <c r="Q98" s="41"/>
    </row>
    <row r="99" spans="2:17" ht="11.25" customHeight="1" x14ac:dyDescent="0.15">
      <c r="B99" s="617"/>
      <c r="C99" s="618"/>
      <c r="D99" s="620"/>
      <c r="E99" s="381" t="s">
        <v>408</v>
      </c>
      <c r="F99" s="382">
        <v>31131</v>
      </c>
      <c r="G99" s="383">
        <v>429</v>
      </c>
      <c r="H99" s="384">
        <v>2009</v>
      </c>
      <c r="I99" s="384">
        <v>1854</v>
      </c>
      <c r="J99" s="384">
        <v>4169</v>
      </c>
      <c r="K99" s="384">
        <v>5770</v>
      </c>
      <c r="L99" s="384">
        <v>6106</v>
      </c>
      <c r="M99" s="385">
        <v>2782</v>
      </c>
      <c r="N99" s="385">
        <v>2624</v>
      </c>
      <c r="O99" s="384">
        <v>2931</v>
      </c>
      <c r="P99" s="386">
        <v>2457</v>
      </c>
      <c r="Q99" s="41"/>
    </row>
    <row r="100" spans="2:17" ht="11.25" customHeight="1" x14ac:dyDescent="0.15">
      <c r="B100" s="615" t="s">
        <v>294</v>
      </c>
      <c r="C100" s="616"/>
      <c r="D100" s="619">
        <f>F100+F101</f>
        <v>64171</v>
      </c>
      <c r="E100" s="378" t="s">
        <v>407</v>
      </c>
      <c r="F100" s="100">
        <f>SUM(G100:P100)</f>
        <v>32970</v>
      </c>
      <c r="G100" s="379">
        <v>455</v>
      </c>
      <c r="H100" s="379">
        <v>2065</v>
      </c>
      <c r="I100" s="379">
        <v>1997</v>
      </c>
      <c r="J100" s="379">
        <v>4258</v>
      </c>
      <c r="K100" s="379">
        <v>5654</v>
      </c>
      <c r="L100" s="379">
        <v>6110</v>
      </c>
      <c r="M100" s="380">
        <v>2697</v>
      </c>
      <c r="N100" s="380">
        <v>2682</v>
      </c>
      <c r="O100" s="379">
        <v>2912</v>
      </c>
      <c r="P100" s="99">
        <v>4140</v>
      </c>
      <c r="Q100" s="41"/>
    </row>
    <row r="101" spans="2:17" ht="11.25" customHeight="1" x14ac:dyDescent="0.15">
      <c r="B101" s="621"/>
      <c r="C101" s="622"/>
      <c r="D101" s="623"/>
      <c r="E101" s="497" t="s">
        <v>408</v>
      </c>
      <c r="F101" s="498">
        <f>SUM(G101:P101)</f>
        <v>31201</v>
      </c>
      <c r="G101" s="499">
        <v>403</v>
      </c>
      <c r="H101" s="500">
        <v>1925</v>
      </c>
      <c r="I101" s="500">
        <v>1857</v>
      </c>
      <c r="J101" s="500">
        <v>4122</v>
      </c>
      <c r="K101" s="500">
        <v>5543</v>
      </c>
      <c r="L101" s="500">
        <v>6222</v>
      </c>
      <c r="M101" s="501">
        <v>2819</v>
      </c>
      <c r="N101" s="501">
        <v>2668</v>
      </c>
      <c r="O101" s="500">
        <v>2854</v>
      </c>
      <c r="P101" s="502">
        <v>2788</v>
      </c>
      <c r="Q101" s="41"/>
    </row>
    <row r="102" spans="2:17" ht="11.25" customHeight="1" x14ac:dyDescent="0.15">
      <c r="B102" s="503"/>
      <c r="C102" s="503"/>
      <c r="D102" s="504"/>
      <c r="E102" s="505"/>
      <c r="F102" s="506"/>
      <c r="G102" s="506"/>
      <c r="H102" s="506"/>
      <c r="I102" s="506"/>
      <c r="J102" s="506"/>
      <c r="K102" s="506"/>
      <c r="L102" s="506"/>
      <c r="M102" s="506"/>
      <c r="N102" s="506"/>
      <c r="O102" s="506"/>
      <c r="P102" s="507"/>
      <c r="Q102" s="41"/>
    </row>
    <row r="103" spans="2:17" ht="13.5" customHeight="1" x14ac:dyDescent="0.15">
      <c r="B103" s="624" t="s">
        <v>3</v>
      </c>
      <c r="C103" s="624"/>
      <c r="D103" s="625" t="s">
        <v>393</v>
      </c>
      <c r="E103" s="626"/>
      <c r="F103" s="610" t="s">
        <v>396</v>
      </c>
      <c r="G103" s="610"/>
      <c r="H103" s="610"/>
      <c r="I103" s="610"/>
      <c r="J103" s="610"/>
      <c r="K103" s="610"/>
      <c r="L103" s="610"/>
      <c r="M103" s="610"/>
      <c r="N103" s="610"/>
      <c r="O103" s="529"/>
      <c r="P103" s="387"/>
    </row>
    <row r="104" spans="2:17" ht="13.5" customHeight="1" x14ac:dyDescent="0.15">
      <c r="B104" s="624"/>
      <c r="C104" s="624"/>
      <c r="D104" s="627"/>
      <c r="E104" s="628"/>
      <c r="F104" s="374" t="s">
        <v>397</v>
      </c>
      <c r="G104" s="375" t="s">
        <v>398</v>
      </c>
      <c r="H104" s="375" t="s">
        <v>399</v>
      </c>
      <c r="I104" s="375" t="s">
        <v>400</v>
      </c>
      <c r="J104" s="375" t="s">
        <v>401</v>
      </c>
      <c r="K104" s="375" t="s">
        <v>402</v>
      </c>
      <c r="L104" s="376" t="s">
        <v>403</v>
      </c>
      <c r="M104" s="376" t="s">
        <v>404</v>
      </c>
      <c r="N104" s="375" t="s">
        <v>405</v>
      </c>
      <c r="O104" s="377" t="s">
        <v>406</v>
      </c>
    </row>
    <row r="105" spans="2:17" ht="20.25" customHeight="1" x14ac:dyDescent="0.15">
      <c r="B105" s="611" t="s">
        <v>493</v>
      </c>
      <c r="C105" s="612"/>
      <c r="D105" s="613">
        <f>SUM(F105:O105)</f>
        <v>64098</v>
      </c>
      <c r="E105" s="614"/>
      <c r="F105" s="508">
        <v>873</v>
      </c>
      <c r="G105" s="508">
        <v>3837</v>
      </c>
      <c r="H105" s="508">
        <v>3829</v>
      </c>
      <c r="I105" s="508">
        <v>8277</v>
      </c>
      <c r="J105" s="508">
        <v>10799</v>
      </c>
      <c r="K105" s="508">
        <v>12484</v>
      </c>
      <c r="L105" s="509">
        <v>5662</v>
      </c>
      <c r="M105" s="509">
        <v>5273</v>
      </c>
      <c r="N105" s="508">
        <v>5416</v>
      </c>
      <c r="O105" s="114">
        <f>4502+3040+106</f>
        <v>7648</v>
      </c>
      <c r="P105" s="41"/>
    </row>
    <row r="106" spans="2:17" ht="15" customHeight="1" x14ac:dyDescent="0.15">
      <c r="B106" s="2" t="s">
        <v>409</v>
      </c>
      <c r="P106" s="38"/>
    </row>
    <row r="107" spans="2:17" ht="15" customHeight="1" x14ac:dyDescent="0.15"/>
  </sheetData>
  <mergeCells count="106">
    <mergeCell ref="F4:F5"/>
    <mergeCell ref="G4:P4"/>
    <mergeCell ref="B6:C7"/>
    <mergeCell ref="D6:D7"/>
    <mergeCell ref="C8:C9"/>
    <mergeCell ref="D8:D9"/>
    <mergeCell ref="C10:C11"/>
    <mergeCell ref="D10:D11"/>
    <mergeCell ref="C12:C13"/>
    <mergeCell ref="D12:D13"/>
    <mergeCell ref="B4:C5"/>
    <mergeCell ref="D4:D5"/>
    <mergeCell ref="E4:E5"/>
    <mergeCell ref="C20:C21"/>
    <mergeCell ref="D20:D21"/>
    <mergeCell ref="C22:C23"/>
    <mergeCell ref="D22:D23"/>
    <mergeCell ref="C24:C25"/>
    <mergeCell ref="D24:D25"/>
    <mergeCell ref="C14:C15"/>
    <mergeCell ref="D14:D15"/>
    <mergeCell ref="B16:C17"/>
    <mergeCell ref="D16:D17"/>
    <mergeCell ref="C18:C19"/>
    <mergeCell ref="D18:D19"/>
    <mergeCell ref="C32:C33"/>
    <mergeCell ref="D32:D33"/>
    <mergeCell ref="C34:C35"/>
    <mergeCell ref="D34:D35"/>
    <mergeCell ref="B36:C37"/>
    <mergeCell ref="D36:D37"/>
    <mergeCell ref="B26:C27"/>
    <mergeCell ref="D26:D27"/>
    <mergeCell ref="C28:C29"/>
    <mergeCell ref="D28:D29"/>
    <mergeCell ref="C30:C31"/>
    <mergeCell ref="D30:D31"/>
    <mergeCell ref="C44:C45"/>
    <mergeCell ref="D44:D45"/>
    <mergeCell ref="B46:C47"/>
    <mergeCell ref="D46:D47"/>
    <mergeCell ref="C48:C49"/>
    <mergeCell ref="D48:D49"/>
    <mergeCell ref="C38:C39"/>
    <mergeCell ref="D38:D39"/>
    <mergeCell ref="C40:C41"/>
    <mergeCell ref="D40:D41"/>
    <mergeCell ref="C42:C43"/>
    <mergeCell ref="D42:D43"/>
    <mergeCell ref="B56:C57"/>
    <mergeCell ref="D56:D57"/>
    <mergeCell ref="C58:C59"/>
    <mergeCell ref="D58:D59"/>
    <mergeCell ref="C60:C61"/>
    <mergeCell ref="D60:D61"/>
    <mergeCell ref="C50:C51"/>
    <mergeCell ref="D50:D51"/>
    <mergeCell ref="C52:C53"/>
    <mergeCell ref="D52:D53"/>
    <mergeCell ref="C54:C55"/>
    <mergeCell ref="D54:D55"/>
    <mergeCell ref="B68:C69"/>
    <mergeCell ref="D68:D69"/>
    <mergeCell ref="B70:C71"/>
    <mergeCell ref="D70:D71"/>
    <mergeCell ref="B72:C73"/>
    <mergeCell ref="D72:D73"/>
    <mergeCell ref="C62:C63"/>
    <mergeCell ref="D62:D63"/>
    <mergeCell ref="C64:C65"/>
    <mergeCell ref="D64:D65"/>
    <mergeCell ref="B66:C67"/>
    <mergeCell ref="D66:D67"/>
    <mergeCell ref="B80:C81"/>
    <mergeCell ref="D80:D81"/>
    <mergeCell ref="B82:C83"/>
    <mergeCell ref="D82:D83"/>
    <mergeCell ref="B84:C85"/>
    <mergeCell ref="D84:D85"/>
    <mergeCell ref="B74:C75"/>
    <mergeCell ref="D74:D75"/>
    <mergeCell ref="B76:C77"/>
    <mergeCell ref="D76:D77"/>
    <mergeCell ref="B78:C79"/>
    <mergeCell ref="D78:D79"/>
    <mergeCell ref="B92:C93"/>
    <mergeCell ref="D92:D93"/>
    <mergeCell ref="B94:C95"/>
    <mergeCell ref="D94:D95"/>
    <mergeCell ref="B96:C97"/>
    <mergeCell ref="D96:D97"/>
    <mergeCell ref="B86:C87"/>
    <mergeCell ref="D86:D87"/>
    <mergeCell ref="B88:C89"/>
    <mergeCell ref="D88:D89"/>
    <mergeCell ref="B90:C91"/>
    <mergeCell ref="D90:D91"/>
    <mergeCell ref="F103:O103"/>
    <mergeCell ref="B105:C105"/>
    <mergeCell ref="D105:E105"/>
    <mergeCell ref="B98:C99"/>
    <mergeCell ref="D98:D99"/>
    <mergeCell ref="B100:C101"/>
    <mergeCell ref="D100:D101"/>
    <mergeCell ref="B103:C104"/>
    <mergeCell ref="D103:E104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Ｐゴシック,標準"15.交通・通信</oddHeader>
    <oddFooter>&amp;C&amp;"ＭＳ Ｐゴシック,標準"-109-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目次</vt:lpstr>
      <vt:lpstr>O-1</vt:lpstr>
      <vt:lpstr>O-2</vt:lpstr>
      <vt:lpstr>O-3</vt:lpstr>
      <vt:lpstr>O-4</vt:lpstr>
      <vt:lpstr>O-5</vt:lpstr>
      <vt:lpstr>O-6</vt:lpstr>
      <vt:lpstr>O-7</vt:lpstr>
      <vt:lpstr>O-8</vt:lpstr>
      <vt:lpstr>O-9</vt:lpstr>
      <vt:lpstr>O-10</vt:lpstr>
      <vt:lpstr>O-11</vt:lpstr>
      <vt:lpstr>O-12</vt:lpstr>
      <vt:lpstr>'O-5'!Print_Area</vt:lpstr>
      <vt:lpstr>'O-6'!Print_Area</vt:lpstr>
      <vt:lpstr>'O-9'!Print_Area</vt:lpstr>
      <vt:lpstr>'O-10'!Print_Titles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2025-06-11T07:40:58Z</cp:lastPrinted>
  <dcterms:created xsi:type="dcterms:W3CDTF">2003-02-28T02:55:39Z</dcterms:created>
  <dcterms:modified xsi:type="dcterms:W3CDTF">2025-06-11T07:41:29Z</dcterms:modified>
</cp:coreProperties>
</file>